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C:\Users\im023852\Desktop\"/>
    </mc:Choice>
  </mc:AlternateContent>
  <xr:revisionPtr revIDLastSave="0" documentId="8_{853F11A3-EC07-450F-98A7-6D4045D509B5}" xr6:coauthVersionLast="47" xr6:coauthVersionMax="47" xr10:uidLastSave="{00000000-0000-0000-0000-000000000000}"/>
  <bookViews>
    <workbookView xWindow="390" yWindow="390" windowWidth="15375" windowHeight="7875"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19" l="1"/>
  <c r="B3" i="106" l="1"/>
  <c r="AU74" i="118" l="1" a="1"/>
  <c r="AU74" i="118" s="1"/>
  <c r="AT74" i="118" a="1"/>
  <c r="AT74" i="118" s="1"/>
  <c r="AS74" i="118" a="1"/>
  <c r="AS74" i="118" s="1"/>
  <c r="AR74" i="118" a="1"/>
  <c r="AR74" i="118" s="1"/>
  <c r="AQ74" i="118" a="1"/>
  <c r="AQ74" i="118" s="1"/>
  <c r="AP74" i="118" a="1"/>
  <c r="AP74" i="118" s="1"/>
  <c r="AO74" i="118" a="1"/>
  <c r="AO74" i="118" s="1"/>
  <c r="AV74" i="118" l="1"/>
  <c r="AV24" i="118" l="1" a="1"/>
  <c r="AV24" i="118" s="1"/>
  <c r="AU24" i="118" a="1"/>
  <c r="AU24" i="118" s="1"/>
  <c r="AT24" i="118" a="1"/>
  <c r="AT24" i="118" s="1"/>
  <c r="AS24" i="118" a="1"/>
  <c r="AS24" i="118" s="1"/>
  <c r="AR24" i="118" a="1"/>
  <c r="AR24" i="118" s="1"/>
  <c r="H381" i="5" l="1"/>
  <c r="AV96" i="118"/>
  <c r="AJ54" i="126" l="1"/>
  <c r="AK52" i="126"/>
  <c r="AJ52" i="126"/>
  <c r="AJ42" i="126"/>
  <c r="AJ43" i="126" s="1"/>
  <c r="W12" i="126"/>
  <c r="V12" i="126"/>
  <c r="U12" i="126"/>
  <c r="T12" i="126"/>
  <c r="S12" i="126"/>
  <c r="R12" i="126"/>
  <c r="Q12" i="126"/>
  <c r="P12" i="126"/>
  <c r="O12" i="126"/>
  <c r="N12" i="126"/>
  <c r="M12" i="126"/>
  <c r="L12" i="126"/>
  <c r="K12" i="126"/>
  <c r="AM1" i="126"/>
  <c r="AV25" i="118" l="1" a="1"/>
  <c r="AV25" i="118" s="1"/>
  <c r="AU25" i="118" a="1"/>
  <c r="AU25" i="118" s="1"/>
  <c r="AT25" i="118" a="1"/>
  <c r="AT25" i="118" s="1"/>
  <c r="AS25" i="118" a="1"/>
  <c r="AS25" i="118" s="1"/>
  <c r="AR25" i="118" a="1"/>
  <c r="AR25" i="118" s="1"/>
  <c r="I15" i="32" l="1"/>
  <c r="AR347" i="118"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81" i="5" s="1"/>
  <c r="AO96" i="106"/>
  <c r="AR96" i="106"/>
  <c r="AR46" i="106"/>
  <c r="AR381" i="5" s="1"/>
  <c r="AS96" i="106"/>
  <c r="AS46" i="106"/>
  <c r="AS381" i="5" s="1"/>
  <c r="AL96" i="106"/>
  <c r="AM96" i="106"/>
  <c r="AU96" i="106"/>
  <c r="AU46" i="106"/>
  <c r="AU381" i="5" s="1"/>
  <c r="AV46" i="106"/>
  <c r="AV381" i="5" s="1"/>
  <c r="H69" i="106"/>
  <c r="H404" i="5" s="1"/>
  <c r="H61" i="106"/>
  <c r="H396" i="5" s="1"/>
  <c r="H53" i="106"/>
  <c r="H388" i="5" s="1"/>
  <c r="H44" i="106"/>
  <c r="H379" i="5" s="1"/>
  <c r="H36" i="106"/>
  <c r="H371" i="5" s="1"/>
  <c r="H28" i="106"/>
  <c r="H363" i="5" s="1"/>
  <c r="H68" i="106"/>
  <c r="H403" i="5" s="1"/>
  <c r="H60" i="106"/>
  <c r="H395" i="5" s="1"/>
  <c r="H52" i="106"/>
  <c r="H387" i="5" s="1"/>
  <c r="H43" i="106"/>
  <c r="H378" i="5" s="1"/>
  <c r="H35" i="106"/>
  <c r="H370" i="5" s="1"/>
  <c r="H27" i="106"/>
  <c r="H362" i="5" s="1"/>
  <c r="H37" i="106"/>
  <c r="H372" i="5" s="1"/>
  <c r="H67" i="106"/>
  <c r="H402" i="5" s="1"/>
  <c r="H59" i="106"/>
  <c r="H394" i="5" s="1"/>
  <c r="H51" i="106"/>
  <c r="H386" i="5" s="1"/>
  <c r="H42" i="106"/>
  <c r="H377" i="5" s="1"/>
  <c r="H34" i="106"/>
  <c r="H369" i="5" s="1"/>
  <c r="H26" i="106"/>
  <c r="H361" i="5" s="1"/>
  <c r="H66" i="106"/>
  <c r="H401" i="5" s="1"/>
  <c r="H58" i="106"/>
  <c r="H393" i="5" s="1"/>
  <c r="H50" i="106"/>
  <c r="H385" i="5" s="1"/>
  <c r="H41" i="106"/>
  <c r="H376" i="5" s="1"/>
  <c r="H33" i="106"/>
  <c r="H368" i="5" s="1"/>
  <c r="H25" i="106"/>
  <c r="H360" i="5" s="1"/>
  <c r="H65" i="106"/>
  <c r="H400" i="5" s="1"/>
  <c r="H57" i="106"/>
  <c r="H392" i="5" s="1"/>
  <c r="H49" i="106"/>
  <c r="H384" i="5" s="1"/>
  <c r="H40" i="106"/>
  <c r="H375" i="5" s="1"/>
  <c r="H32" i="106"/>
  <c r="H367" i="5" s="1"/>
  <c r="H24" i="106"/>
  <c r="H359" i="5" s="1"/>
  <c r="H64" i="106"/>
  <c r="H399" i="5" s="1"/>
  <c r="H56" i="106"/>
  <c r="H391" i="5" s="1"/>
  <c r="H48" i="106"/>
  <c r="H383" i="5" s="1"/>
  <c r="H39" i="106"/>
  <c r="H374" i="5" s="1"/>
  <c r="H31" i="106"/>
  <c r="H366" i="5" s="1"/>
  <c r="H71" i="106"/>
  <c r="H406" i="5" s="1"/>
  <c r="H63" i="106"/>
  <c r="H398" i="5" s="1"/>
  <c r="H55" i="106"/>
  <c r="H390" i="5" s="1"/>
  <c r="H47" i="106"/>
  <c r="H382" i="5" s="1"/>
  <c r="H38" i="106"/>
  <c r="H373" i="5" s="1"/>
  <c r="H30" i="106"/>
  <c r="H365" i="5" s="1"/>
  <c r="H29" i="106"/>
  <c r="H364" i="5" s="1"/>
  <c r="H70" i="106"/>
  <c r="H405" i="5" s="1"/>
  <c r="H62" i="106"/>
  <c r="H397" i="5" s="1"/>
  <c r="H54" i="106"/>
  <c r="H389" i="5" s="1"/>
  <c r="H45" i="106"/>
  <c r="H380"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R347" i="106"/>
  <c r="AR349"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V266" i="106"/>
  <c r="AV250" i="5" s="1"/>
  <c r="AQ392" i="106"/>
  <c r="AQ94" i="126" s="1"/>
  <c r="AT163" i="106"/>
  <c r="AU266" i="106"/>
  <c r="AU250" i="5" s="1"/>
  <c r="AQ391" i="106"/>
  <c r="AQ93" i="126" s="1"/>
  <c r="AR293" i="106"/>
  <c r="AQ379" i="106"/>
  <c r="AQ76" i="126" s="1"/>
  <c r="AP417" i="106"/>
  <c r="AP138" i="126" s="1"/>
  <c r="AQ378" i="106"/>
  <c r="AQ75" i="126" s="1"/>
  <c r="AQ407" i="106"/>
  <c r="AQ119" i="126" s="1"/>
  <c r="AQ395" i="106"/>
  <c r="AQ99" i="126" s="1"/>
  <c r="AQ381" i="106"/>
  <c r="AQ78" i="126" s="1"/>
  <c r="AP372" i="106"/>
  <c r="AP65" i="126" s="1"/>
  <c r="AR171" i="106"/>
  <c r="AV167" i="106"/>
  <c r="AU164" i="106"/>
  <c r="AT162" i="106"/>
  <c r="AP369" i="106"/>
  <c r="AP60" i="126" s="1"/>
  <c r="AT280" i="106"/>
  <c r="AS170" i="106"/>
  <c r="AR167" i="106"/>
  <c r="AV163" i="106"/>
  <c r="AR271" i="106"/>
  <c r="AR255" i="5" s="1"/>
  <c r="AT266" i="106"/>
  <c r="AT250" i="5" s="1"/>
  <c r="AQ414" i="106"/>
  <c r="AQ133" i="126" s="1"/>
  <c r="AP403" i="106"/>
  <c r="AP113" i="126" s="1"/>
  <c r="AP391" i="106"/>
  <c r="AP93" i="126" s="1"/>
  <c r="AP378" i="106"/>
  <c r="AP75" i="126" s="1"/>
  <c r="AV279" i="106"/>
  <c r="AU169" i="106"/>
  <c r="AT166" i="106"/>
  <c r="AS163" i="106"/>
  <c r="AT270" i="106"/>
  <c r="AT254" i="5" s="1"/>
  <c r="AR265" i="106"/>
  <c r="AR248" i="5" s="1"/>
  <c r="AP414" i="106"/>
  <c r="AP133" i="126" s="1"/>
  <c r="AQ401" i="106"/>
  <c r="AQ109" i="126" s="1"/>
  <c r="AQ389" i="106"/>
  <c r="AQ89" i="126" s="1"/>
  <c r="AQ376" i="106"/>
  <c r="AQ71" i="126" s="1"/>
  <c r="AU279" i="106"/>
  <c r="AT169" i="106"/>
  <c r="AS166" i="106"/>
  <c r="AR163"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Q270" i="106"/>
  <c r="AQ254" i="5" s="1"/>
  <c r="AP418" i="106"/>
  <c r="AP139" i="126" s="1"/>
  <c r="AQ409" i="106"/>
  <c r="AQ123" i="126" s="1"/>
  <c r="AQ397" i="106"/>
  <c r="AQ103" i="126" s="1"/>
  <c r="AQ385" i="106"/>
  <c r="AQ83" i="126" s="1"/>
  <c r="AP373" i="106"/>
  <c r="AP66" i="126" s="1"/>
  <c r="AT171" i="106"/>
  <c r="AS168" i="106"/>
  <c r="AR165" i="106"/>
  <c r="AV162" i="106"/>
  <c r="AV267" i="106"/>
  <c r="AV251" i="5" s="1"/>
  <c r="AV293" i="106"/>
  <c r="AQ417" i="106"/>
  <c r="AQ138" i="126" s="1"/>
  <c r="AP409" i="106"/>
  <c r="AP123" i="126" s="1"/>
  <c r="AP397" i="106"/>
  <c r="AP103" i="126" s="1"/>
  <c r="AP385" i="106"/>
  <c r="AP83" i="126" s="1"/>
  <c r="AQ372" i="106"/>
  <c r="AQ65" i="126" s="1"/>
  <c r="AS171" i="106"/>
  <c r="AR168" i="106"/>
  <c r="AV164" i="106"/>
  <c r="AU162"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Q434" i="5" l="1"/>
  <c r="AS434" i="5"/>
  <c r="AT434" i="5"/>
  <c r="AU434" i="5"/>
  <c r="AM434" i="5"/>
  <c r="AN381" i="5" s="1"/>
  <c r="AR434" i="5"/>
  <c r="AJ434" i="5"/>
  <c r="AL434" i="5"/>
  <c r="AO434" i="5"/>
  <c r="AP434" i="5"/>
  <c r="AU48" i="126"/>
  <c r="AU25" i="101" s="1"/>
  <c r="AT48" i="126"/>
  <c r="AT25" i="101" s="1"/>
  <c r="E96" i="106"/>
  <c r="E381" i="5"/>
  <c r="AP381" i="5"/>
  <c r="AM38" i="126"/>
  <c r="AN52" i="126"/>
  <c r="AN55" i="126" s="1"/>
  <c r="AL52" i="126"/>
  <c r="AL55" i="126" s="1"/>
  <c r="AQ52" i="126"/>
  <c r="AQ55" i="126" s="1"/>
  <c r="AP52" i="126"/>
  <c r="AP55" i="126" s="1"/>
  <c r="AR52" i="126"/>
  <c r="AR55" i="126" s="1"/>
  <c r="AR149" i="126" s="1"/>
  <c r="AM52" i="126"/>
  <c r="AM55" i="126" s="1"/>
  <c r="AS52" i="126"/>
  <c r="AS55" i="126" s="1"/>
  <c r="AS149" i="126" s="1"/>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107" i="5"/>
  <c r="AS106" i="5"/>
  <c r="AS101" i="5"/>
  <c r="AR285" i="5"/>
  <c r="AS118" i="5"/>
  <c r="AT104" i="5"/>
  <c r="AU130" i="5"/>
  <c r="AV105" i="5"/>
  <c r="AU107" i="5"/>
  <c r="AU105" i="5"/>
  <c r="I239" i="5"/>
  <c r="I18" i="125" s="1"/>
  <c r="AK177" i="5"/>
  <c r="AO177" i="5"/>
  <c r="AQ275" i="5"/>
  <c r="AQ88" i="15" s="1"/>
  <c r="AV94" i="5"/>
  <c r="AT129" i="5"/>
  <c r="AS129" i="5"/>
  <c r="AR92" i="5"/>
  <c r="AS105" i="5"/>
  <c r="AJ180" i="5"/>
  <c r="AT109" i="5"/>
  <c r="AT107" i="5"/>
  <c r="AR283" i="5"/>
  <c r="AS103" i="5"/>
  <c r="AT288" i="5"/>
  <c r="AU106" i="5"/>
  <c r="AV101" i="5"/>
  <c r="AV110" i="5"/>
  <c r="AU283" i="5"/>
  <c r="AR288" i="5"/>
  <c r="AV108" i="5"/>
  <c r="I242" i="5"/>
  <c r="I35" i="125" s="1"/>
  <c r="AK180" i="5"/>
  <c r="AO180" i="5"/>
  <c r="AU129" i="5"/>
  <c r="AV130" i="5"/>
  <c r="AU118" i="5"/>
  <c r="AV92" i="5"/>
  <c r="AR102" i="5"/>
  <c r="AN177" i="5"/>
  <c r="AU94" i="5"/>
  <c r="AR109" i="5"/>
  <c r="AU284" i="5"/>
  <c r="AV104" i="5"/>
  <c r="AS108" i="5"/>
  <c r="AU101" i="5"/>
  <c r="AR104" i="5"/>
  <c r="AV102" i="5"/>
  <c r="AV285" i="5"/>
  <c r="I241" i="5"/>
  <c r="I34" i="125" s="1"/>
  <c r="AL177" i="5"/>
  <c r="AP177" i="5"/>
  <c r="AV129" i="5"/>
  <c r="AV118" i="5"/>
  <c r="AT92" i="5"/>
  <c r="AS283" i="5"/>
  <c r="AR276" i="5"/>
  <c r="AR100" i="15" s="1"/>
  <c r="AV284" i="5"/>
  <c r="AV119" i="5"/>
  <c r="AR105" i="5"/>
  <c r="AT106" i="5"/>
  <c r="AV109" i="5"/>
  <c r="AV103" i="5"/>
  <c r="AV288" i="5"/>
  <c r="AS107" i="5"/>
  <c r="AR106" i="5"/>
  <c r="AT101" i="5"/>
  <c r="AR284" i="5"/>
  <c r="AS285" i="5"/>
  <c r="I243" i="5"/>
  <c r="I36" i="125" s="1"/>
  <c r="AL180" i="5"/>
  <c r="AP180" i="5"/>
  <c r="AR130" i="5"/>
  <c r="AR119" i="5"/>
  <c r="AS92" i="5"/>
  <c r="AU102" i="5"/>
  <c r="AR110" i="5"/>
  <c r="AI231" i="5"/>
  <c r="AT94" i="5"/>
  <c r="AR278" i="5"/>
  <c r="AR213" i="17" s="1"/>
  <c r="AU110" i="5"/>
  <c r="AS284" i="5"/>
  <c r="AR103" i="5"/>
  <c r="AS288" i="5"/>
  <c r="AR108" i="5"/>
  <c r="AT283" i="5"/>
  <c r="AR107" i="5"/>
  <c r="AT110" i="5"/>
  <c r="AS102" i="5"/>
  <c r="AS109" i="5"/>
  <c r="AU103" i="5"/>
  <c r="AT285" i="5"/>
  <c r="AQ57" i="101"/>
  <c r="I240" i="5"/>
  <c r="I33" i="125" s="1"/>
  <c r="AM177" i="5"/>
  <c r="AQ177" i="5"/>
  <c r="AR94" i="5"/>
  <c r="AS130" i="5"/>
  <c r="AR118" i="5"/>
  <c r="AS119" i="5"/>
  <c r="AU92" i="5"/>
  <c r="AU108" i="5"/>
  <c r="AJ177" i="5"/>
  <c r="AR129" i="5"/>
  <c r="AS104" i="5"/>
  <c r="AT103" i="5"/>
  <c r="AV283" i="5"/>
  <c r="AN180" i="5"/>
  <c r="AT119" i="5"/>
  <c r="AR101" i="5"/>
  <c r="AT108" i="5"/>
  <c r="AU104" i="5"/>
  <c r="AU109" i="5"/>
  <c r="AU288" i="5"/>
  <c r="AS110" i="5"/>
  <c r="AT105" i="5"/>
  <c r="AT284" i="5"/>
  <c r="AV106" i="5"/>
  <c r="AT102" i="5"/>
  <c r="AU285" i="5"/>
  <c r="AH231" i="5"/>
  <c r="AM180" i="5"/>
  <c r="AQ180" i="5"/>
  <c r="AQ63" i="17" s="1"/>
  <c r="AQ66" i="17" s="1"/>
  <c r="AS94" i="5"/>
  <c r="AT130" i="5"/>
  <c r="AU119" i="5"/>
  <c r="AT118" i="5"/>
  <c r="AV209" i="5"/>
  <c r="AU209" i="5"/>
  <c r="AS209" i="5"/>
  <c r="AT209" i="5"/>
  <c r="AR209" i="5"/>
  <c r="AT210" i="5"/>
  <c r="AS210" i="5"/>
  <c r="AU210" i="5"/>
  <c r="AV210" i="5"/>
  <c r="AR210" i="5"/>
  <c r="AO381" i="5" l="1"/>
  <c r="AN182" i="5"/>
  <c r="E434"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S54" i="126"/>
  <c r="AM54" i="126"/>
  <c r="AK54" i="126"/>
  <c r="AO54" i="126"/>
  <c r="AR54" i="126"/>
  <c r="AP54" i="126"/>
  <c r="AL54" i="126"/>
  <c r="AQ54" i="126"/>
  <c r="AN54" i="126"/>
  <c r="AQ41" i="126"/>
  <c r="AR42" i="126"/>
  <c r="AR43" i="126" s="1"/>
  <c r="AR148" i="126" s="1"/>
  <c r="AM182" i="5"/>
  <c r="AP182" i="5"/>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T286" i="106"/>
  <c r="AR286" i="106"/>
  <c r="AU286" i="106"/>
  <c r="AS286" i="106"/>
  <c r="AV286" i="106"/>
  <c r="AS264" i="5" l="1"/>
  <c r="AT264" i="5"/>
  <c r="AR264" i="5"/>
  <c r="AU264" i="5"/>
  <c r="AV264" i="5"/>
  <c r="Q226" i="5"/>
  <c r="AV94" i="118"/>
  <c r="AV87" i="118"/>
  <c r="AV80" i="118"/>
  <c r="AV114" i="118"/>
  <c r="AV77" i="118"/>
  <c r="AV101" i="118"/>
  <c r="AV95" i="118"/>
  <c r="AV117" i="118"/>
  <c r="AV102" i="118"/>
  <c r="AV99" i="118"/>
  <c r="AV76" i="118"/>
  <c r="AV100" i="118"/>
  <c r="AV83" i="118"/>
  <c r="AV116" i="118"/>
  <c r="AV107" i="118"/>
  <c r="AV88" i="118"/>
  <c r="AV109" i="118"/>
  <c r="AV112" i="118"/>
  <c r="AV82" i="118"/>
  <c r="AV84" i="118"/>
  <c r="AV106" i="118"/>
  <c r="AV98" i="118"/>
  <c r="AV89" i="118"/>
  <c r="AV111" i="118"/>
  <c r="AV92" i="118"/>
  <c r="AV91" i="118"/>
  <c r="AV113" i="118"/>
  <c r="AV115" i="118"/>
  <c r="AV120" i="118"/>
  <c r="AV81" i="118"/>
  <c r="AV93" i="118"/>
  <c r="AV119" i="118"/>
  <c r="AV118" i="118"/>
  <c r="AV108" i="118"/>
  <c r="AV85" i="118"/>
  <c r="AV78" i="118"/>
  <c r="AV90" i="118"/>
  <c r="AV110" i="118"/>
  <c r="AV97" i="118"/>
  <c r="AV79" i="118"/>
  <c r="AV103" i="118"/>
  <c r="AV104" i="118"/>
  <c r="AV121" i="118"/>
  <c r="AV105" i="118"/>
  <c r="AV86" i="118"/>
  <c r="AU75" i="118" a="1"/>
  <c r="AU75" i="118" s="1"/>
  <c r="AQ75" i="118" a="1"/>
  <c r="AQ75" i="118" s="1"/>
  <c r="AT75" i="118" a="1"/>
  <c r="AT75" i="118" s="1"/>
  <c r="AP75" i="118" a="1"/>
  <c r="AP75" i="118" s="1"/>
  <c r="AS75" i="118" a="1"/>
  <c r="AS75" i="118" s="1"/>
  <c r="AR75" i="118" a="1"/>
  <c r="AR75" i="118" s="1"/>
  <c r="AO75" i="118" a="1"/>
  <c r="AO75" i="118"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V311" i="106"/>
  <c r="AV304" i="106"/>
  <c r="AU319" i="106"/>
  <c r="AV337" i="106"/>
  <c r="AU20" i="106"/>
  <c r="AU151" i="106"/>
  <c r="AV37" i="106"/>
  <c r="AS69" i="106"/>
  <c r="AS151" i="106"/>
  <c r="AR196" i="106"/>
  <c r="AS287" i="106"/>
  <c r="AS332" i="106"/>
  <c r="AT328" i="106"/>
  <c r="AS318" i="106"/>
  <c r="AS182" i="106"/>
  <c r="AU31" i="106"/>
  <c r="AT36" i="106"/>
  <c r="AS67" i="106"/>
  <c r="AV198" i="106"/>
  <c r="AV287" i="106"/>
  <c r="AT296" i="106"/>
  <c r="AR309" i="106"/>
  <c r="AT317" i="106"/>
  <c r="AU332" i="106"/>
  <c r="AT53" i="106"/>
  <c r="AR152" i="106"/>
  <c r="AS50" i="106"/>
  <c r="AU39" i="106"/>
  <c r="AT289" i="106"/>
  <c r="AT327" i="106"/>
  <c r="AT304" i="106"/>
  <c r="AV331" i="106"/>
  <c r="AR320" i="106"/>
  <c r="AS18" i="106"/>
  <c r="AT180" i="106"/>
  <c r="AV35" i="106"/>
  <c r="AU63" i="106"/>
  <c r="AR53" i="106"/>
  <c r="AS55"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V199" i="106"/>
  <c r="AV298" i="106"/>
  <c r="AT335" i="106"/>
  <c r="AV332" i="106"/>
  <c r="AS15" i="106"/>
  <c r="AT63" i="106"/>
  <c r="AV65" i="106"/>
  <c r="AR68" i="106"/>
  <c r="AV180" i="106"/>
  <c r="AV193" i="106"/>
  <c r="AS313" i="106"/>
  <c r="AT309" i="106"/>
  <c r="AS327" i="106"/>
  <c r="AU318" i="106"/>
  <c r="AS32" i="106"/>
  <c r="AS60" i="106"/>
  <c r="AS54" i="106"/>
  <c r="AR51" i="106"/>
  <c r="AT155"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T194" i="106"/>
  <c r="AS290" i="106"/>
  <c r="AT319" i="106"/>
  <c r="AV326" i="106"/>
  <c r="AU316" i="106"/>
  <c r="AV17" i="106"/>
  <c r="AR63" i="106"/>
  <c r="AR47" i="106"/>
  <c r="AV155" i="106"/>
  <c r="AU38" i="106"/>
  <c r="AU203" i="106"/>
  <c r="AU202" i="106"/>
  <c r="AS316" i="106"/>
  <c r="AS301" i="106"/>
  <c r="AU328" i="106"/>
  <c r="AV182" i="106"/>
  <c r="AT55" i="106"/>
  <c r="AU32" i="106"/>
  <c r="AT60" i="106"/>
  <c r="AV50" i="106"/>
  <c r="AS198" i="106"/>
  <c r="AS297" i="106"/>
  <c r="AU322" i="106"/>
  <c r="AS331" i="106"/>
  <c r="AR71" i="106"/>
  <c r="AS5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S155" i="106"/>
  <c r="AU150" i="106"/>
  <c r="AU155"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T150" i="106"/>
  <c r="AS201" i="106"/>
  <c r="AT203" i="106"/>
  <c r="AS302" i="106"/>
  <c r="AV336" i="106"/>
  <c r="AS328" i="106"/>
  <c r="AU17" i="106"/>
  <c r="AR29" i="106"/>
  <c r="AV52" i="106"/>
  <c r="AR52" i="106"/>
  <c r="AV47" i="106"/>
  <c r="AS152" i="106"/>
  <c r="AV195" i="106"/>
  <c r="AS288" i="106"/>
  <c r="AU330" i="106"/>
  <c r="AU309" i="106"/>
  <c r="AT324" i="106"/>
  <c r="AU50" i="106"/>
  <c r="AS30" i="106"/>
  <c r="AT65" i="106"/>
  <c r="AS61" i="106"/>
  <c r="AV308" i="106"/>
  <c r="AT320" i="106"/>
  <c r="AV60" i="106"/>
  <c r="AV45" i="106"/>
  <c r="AU40"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R36" i="106"/>
  <c r="AT29" i="106"/>
  <c r="AS57" i="106"/>
  <c r="AU47" i="106"/>
  <c r="AV49" i="106"/>
  <c r="AR290" i="106"/>
  <c r="AR195" i="106"/>
  <c r="AU298" i="106"/>
  <c r="AT312" i="106"/>
  <c r="AR328" i="106"/>
  <c r="AT30" i="106"/>
  <c r="AU57" i="106"/>
  <c r="AS28" i="106"/>
  <c r="AT151"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152" i="106"/>
  <c r="AV200" i="106"/>
  <c r="AT299" i="106"/>
  <c r="AS333" i="106"/>
  <c r="AR323" i="106"/>
  <c r="AT16" i="106"/>
  <c r="AV41" i="106"/>
  <c r="AR44" i="106"/>
  <c r="AR200" i="106"/>
  <c r="AR297" i="106"/>
  <c r="AU307" i="106"/>
  <c r="AR335" i="106"/>
  <c r="AS323" i="106"/>
  <c r="AR20" i="106"/>
  <c r="AS37" i="106"/>
  <c r="AU180" i="106"/>
  <c r="AU70"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V151" i="106"/>
  <c r="AT330" i="106"/>
  <c r="AS197" i="106"/>
  <c r="AT26" i="106"/>
  <c r="AV36" i="106"/>
  <c r="AT47" i="106"/>
  <c r="AR70" i="106"/>
  <c r="AT59" i="106"/>
  <c r="AU61" i="106"/>
  <c r="AV205" i="106"/>
  <c r="AV306" i="106"/>
  <c r="AR303" i="106"/>
  <c r="AV320" i="106"/>
  <c r="AS43" i="106"/>
  <c r="AV48" i="106"/>
  <c r="AU43" i="106"/>
  <c r="AR296" i="106"/>
  <c r="AT313" i="106"/>
  <c r="AT306" i="106"/>
  <c r="AS321" i="106"/>
  <c r="AT39" i="106"/>
  <c r="AR41" i="106"/>
  <c r="AR27" i="106"/>
  <c r="AS62" i="106"/>
  <c r="AR58" i="106"/>
  <c r="AT198" i="106"/>
  <c r="AR205" i="106"/>
  <c r="AU305" i="106"/>
  <c r="AS317" i="106"/>
  <c r="AU335" i="106"/>
  <c r="AV26" i="106"/>
  <c r="AR26" i="106"/>
  <c r="AS44" i="106"/>
  <c r="AT152" i="106"/>
  <c r="AS199" i="106"/>
  <c r="AV297" i="106"/>
  <c r="AU331" i="106"/>
  <c r="AT321" i="106"/>
  <c r="AR16" i="106"/>
  <c r="AU41" i="106"/>
  <c r="AR39" i="106"/>
  <c r="AT70" i="106"/>
  <c r="AV150" i="106"/>
  <c r="AU205" i="106"/>
  <c r="AU194" i="106"/>
  <c r="AR298" i="106"/>
  <c r="AS312" i="106"/>
  <c r="AU320" i="106"/>
  <c r="AV335" i="106"/>
  <c r="AV19" i="106"/>
  <c r="AU36" i="106"/>
  <c r="AS65" i="106"/>
  <c r="AU54" i="106"/>
  <c r="AV56" i="106"/>
  <c r="AS150" i="106"/>
  <c r="AR203" i="106"/>
  <c r="AR302" i="106"/>
  <c r="AS298" i="106"/>
  <c r="AR316" i="106"/>
  <c r="AR336" i="106"/>
  <c r="AU18" i="106"/>
  <c r="AV59" i="106"/>
  <c r="AR37" i="106"/>
  <c r="AU44"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R57" i="106"/>
  <c r="AS326" i="106"/>
  <c r="AV197" i="106"/>
  <c r="AR54" i="106"/>
  <c r="AV324" i="106"/>
  <c r="AU204" i="106"/>
  <c r="AR155" i="106"/>
  <c r="AV321" i="106"/>
  <c r="AR48" i="106"/>
  <c r="AU26" i="106"/>
  <c r="AR202" i="106"/>
  <c r="AS200" i="106"/>
  <c r="AR299" i="106"/>
  <c r="AS324" i="106"/>
  <c r="AU333" i="106"/>
  <c r="AR325" i="106"/>
  <c r="AT20" i="106"/>
  <c r="AS38" i="106"/>
  <c r="AU60" i="106"/>
  <c r="AT56" i="106"/>
  <c r="AR194" i="106"/>
  <c r="AR304" i="106"/>
  <c r="AU315" i="106"/>
  <c r="AR334" i="106"/>
  <c r="AR50" i="106"/>
  <c r="AV70" i="106"/>
  <c r="AU197" i="106"/>
  <c r="AS289" i="106"/>
  <c r="AS296" i="106"/>
  <c r="AR330" i="106"/>
  <c r="AV319" i="106"/>
  <c r="AV20" i="106"/>
  <c r="AT38" i="106"/>
  <c r="AT37" i="106"/>
  <c r="AV68" i="106"/>
  <c r="AS203" i="106"/>
  <c r="AV309" i="106"/>
  <c r="AU310" i="106"/>
  <c r="AR319" i="106"/>
  <c r="AS334" i="106"/>
  <c r="AU182" i="106"/>
  <c r="AS66" i="106"/>
  <c r="AR177" i="106"/>
  <c r="AV51" i="106"/>
  <c r="AT42" i="106"/>
  <c r="AU195" i="106"/>
  <c r="AT205" i="106"/>
  <c r="AR305" i="106"/>
  <c r="AR306" i="106"/>
  <c r="AT333" i="106"/>
  <c r="AU321" i="106"/>
  <c r="AV16" i="106"/>
  <c r="AU29" i="106"/>
  <c r="AV69" i="106"/>
  <c r="AU152" i="106"/>
  <c r="AT67" i="106"/>
  <c r="AU69" i="106"/>
  <c r="AT196" i="106"/>
  <c r="AT195" i="106"/>
  <c r="AV316" i="106"/>
  <c r="AR311" i="106"/>
  <c r="AV328" i="106"/>
  <c r="AS320" i="106"/>
  <c r="AS17" i="106"/>
  <c r="AT35" i="106"/>
  <c r="AT71" i="106"/>
  <c r="AT57" i="106"/>
  <c r="AS53" i="106"/>
  <c r="AS202" i="106"/>
  <c r="AR289" i="106"/>
  <c r="AV300" i="106"/>
  <c r="AV325" i="106"/>
  <c r="AV330" i="106"/>
  <c r="AS388" i="5" l="1"/>
  <c r="AV32" i="5"/>
  <c r="AV386" i="5"/>
  <c r="AS141" i="5"/>
  <c r="AS463" i="5"/>
  <c r="AR471" i="5"/>
  <c r="AU500" i="5"/>
  <c r="AL450" i="5"/>
  <c r="AQ422" i="5"/>
  <c r="AU454" i="5"/>
  <c r="AT431" i="5"/>
  <c r="AS453" i="5"/>
  <c r="AS503" i="5"/>
  <c r="AV394" i="5"/>
  <c r="AV391" i="5"/>
  <c r="AR465" i="5"/>
  <c r="AT488" i="5"/>
  <c r="AV361" i="5"/>
  <c r="AU378" i="5"/>
  <c r="AT394" i="5"/>
  <c r="AU503" i="5"/>
  <c r="AM415" i="5"/>
  <c r="AN362" i="5" s="1"/>
  <c r="AJ424" i="5"/>
  <c r="AP453" i="5"/>
  <c r="AT421" i="5"/>
  <c r="AL432" i="5"/>
  <c r="AM420" i="5"/>
  <c r="AN367" i="5" s="1"/>
  <c r="AJ227" i="5"/>
  <c r="AU136" i="5"/>
  <c r="AR502" i="5"/>
  <c r="AR490" i="5"/>
  <c r="AS366" i="5"/>
  <c r="AV398" i="5"/>
  <c r="AT385" i="5"/>
  <c r="AV139" i="5"/>
  <c r="AT479" i="5"/>
  <c r="AT375" i="5"/>
  <c r="AT445" i="5"/>
  <c r="AJ446" i="5"/>
  <c r="AP433" i="5"/>
  <c r="AM417" i="5"/>
  <c r="AN364" i="5" s="1"/>
  <c r="AO423" i="5"/>
  <c r="AL428" i="5"/>
  <c r="AO422" i="5"/>
  <c r="AU444" i="5"/>
  <c r="AT468" i="5"/>
  <c r="AT504" i="5"/>
  <c r="AV395" i="5"/>
  <c r="AT491" i="5"/>
  <c r="AV387" i="5"/>
  <c r="AT88" i="5"/>
  <c r="AU406" i="5"/>
  <c r="AU137" i="5"/>
  <c r="AT34" i="5"/>
  <c r="AM425" i="5"/>
  <c r="AN372" i="5" s="1"/>
  <c r="AQ443" i="5"/>
  <c r="AM459" i="5"/>
  <c r="AN406" i="5" s="1"/>
  <c r="AL416" i="5"/>
  <c r="AO415" i="5"/>
  <c r="AM422" i="5"/>
  <c r="AN369" i="5" s="1"/>
  <c r="AR432" i="5"/>
  <c r="AJ432" i="5"/>
  <c r="AO425" i="5"/>
  <c r="AM438" i="5"/>
  <c r="AN385" i="5" s="1"/>
  <c r="AO443" i="5"/>
  <c r="AU422" i="5"/>
  <c r="AT147" i="5"/>
  <c r="AV501" i="5"/>
  <c r="AR493" i="5"/>
  <c r="AV463" i="5"/>
  <c r="AR491" i="5"/>
  <c r="AU391" i="5"/>
  <c r="AV393" i="5"/>
  <c r="AS120" i="5"/>
  <c r="AR135" i="5"/>
  <c r="AT113" i="5"/>
  <c r="AT76" i="6" s="1"/>
  <c r="AR451" i="5"/>
  <c r="AT440" i="5"/>
  <c r="AM414" i="5"/>
  <c r="AN361" i="5" s="1"/>
  <c r="AO428" i="5"/>
  <c r="AJ451" i="5"/>
  <c r="AR443" i="5"/>
  <c r="AR424" i="5"/>
  <c r="AR456" i="5"/>
  <c r="AR480" i="5"/>
  <c r="AR489" i="5"/>
  <c r="AT465" i="5"/>
  <c r="AR484" i="5"/>
  <c r="AS394" i="5"/>
  <c r="AT395" i="5"/>
  <c r="AU141" i="5"/>
  <c r="AT486" i="5"/>
  <c r="AT483" i="5"/>
  <c r="AR479" i="5"/>
  <c r="AT424" i="5"/>
  <c r="AS456" i="5"/>
  <c r="AS449" i="5"/>
  <c r="AU443" i="5"/>
  <c r="AS423" i="5"/>
  <c r="AV494" i="5"/>
  <c r="AU494" i="5"/>
  <c r="AS367" i="5"/>
  <c r="AV400" i="5"/>
  <c r="AU388" i="5"/>
  <c r="AV469" i="5"/>
  <c r="AT35" i="5"/>
  <c r="AU400" i="5"/>
  <c r="AV141" i="5"/>
  <c r="AP454" i="5"/>
  <c r="AQ456" i="5"/>
  <c r="AO414" i="5"/>
  <c r="AL439" i="5"/>
  <c r="AU438" i="5"/>
  <c r="AR420" i="5"/>
  <c r="AM455" i="5"/>
  <c r="AN402" i="5" s="1"/>
  <c r="AS147" i="5"/>
  <c r="AT481" i="5"/>
  <c r="AV370" i="5"/>
  <c r="AT267" i="5"/>
  <c r="AT463" i="5"/>
  <c r="AS485" i="5"/>
  <c r="AV372" i="5"/>
  <c r="AU470" i="5"/>
  <c r="AP425" i="5"/>
  <c r="AJ439" i="5"/>
  <c r="AL445" i="5"/>
  <c r="AQ435" i="5"/>
  <c r="AM426" i="5"/>
  <c r="AN373" i="5" s="1"/>
  <c r="AR431" i="5"/>
  <c r="AR414" i="5"/>
  <c r="AM442" i="5"/>
  <c r="AN389" i="5" s="1"/>
  <c r="AP444" i="5"/>
  <c r="AP227" i="5"/>
  <c r="T226" i="5"/>
  <c r="X227" i="5"/>
  <c r="AD226" i="5"/>
  <c r="O226" i="5"/>
  <c r="O227" i="5"/>
  <c r="W226" i="5"/>
  <c r="AV467" i="5"/>
  <c r="AS140" i="5"/>
  <c r="AT133" i="5"/>
  <c r="AS267" i="5"/>
  <c r="AS491" i="5"/>
  <c r="AV488" i="5"/>
  <c r="AJ416" i="5"/>
  <c r="AL433" i="5"/>
  <c r="AP437" i="5"/>
  <c r="AS430" i="5"/>
  <c r="AM446" i="5"/>
  <c r="AN393" i="5" s="1"/>
  <c r="AS431" i="5"/>
  <c r="AR485" i="5"/>
  <c r="AU34" i="5"/>
  <c r="AU389" i="5"/>
  <c r="AU132" i="5"/>
  <c r="AU498" i="5"/>
  <c r="AU502" i="5"/>
  <c r="AV383" i="5"/>
  <c r="AS361" i="5"/>
  <c r="AJ449" i="5"/>
  <c r="AL454" i="5"/>
  <c r="AP450" i="5"/>
  <c r="AQ452" i="5"/>
  <c r="AU446" i="5"/>
  <c r="AJ429" i="5"/>
  <c r="AP429" i="5"/>
  <c r="AQ227" i="5"/>
  <c r="AV142" i="5"/>
  <c r="AU474" i="5"/>
  <c r="AS500" i="5"/>
  <c r="AS504" i="5"/>
  <c r="AU363" i="5"/>
  <c r="AT383" i="5"/>
  <c r="AV134" i="5"/>
  <c r="AU465" i="5"/>
  <c r="AU403" i="5"/>
  <c r="AL421" i="5"/>
  <c r="AS426" i="5"/>
  <c r="AQ433" i="5"/>
  <c r="AM412" i="5"/>
  <c r="AN359" i="5" s="1"/>
  <c r="AP417" i="5"/>
  <c r="AJ419" i="5"/>
  <c r="AP452" i="5"/>
  <c r="AU433" i="5"/>
  <c r="AS472" i="5"/>
  <c r="AS489" i="5"/>
  <c r="AT487" i="5"/>
  <c r="AU476" i="5"/>
  <c r="AU372" i="5"/>
  <c r="AU386" i="5"/>
  <c r="AT117" i="5"/>
  <c r="AS391" i="5"/>
  <c r="AJ447" i="5"/>
  <c r="AR449" i="5"/>
  <c r="AO437" i="5"/>
  <c r="AJ412" i="5"/>
  <c r="AP443" i="5"/>
  <c r="AL448" i="5"/>
  <c r="AS435" i="5"/>
  <c r="AP419" i="5"/>
  <c r="AP458" i="5"/>
  <c r="AJ417" i="5"/>
  <c r="AS383" i="5"/>
  <c r="AR468" i="5"/>
  <c r="AS478" i="5"/>
  <c r="AV470" i="5"/>
  <c r="AS473" i="5"/>
  <c r="AU496" i="5"/>
  <c r="AS113" i="5"/>
  <c r="AS76" i="6" s="1"/>
  <c r="AU504" i="5"/>
  <c r="AS433" i="5"/>
  <c r="AU451" i="5"/>
  <c r="AP439" i="5"/>
  <c r="AS422" i="5"/>
  <c r="AS446" i="5"/>
  <c r="AT436" i="5"/>
  <c r="AT137" i="5"/>
  <c r="AT477" i="5"/>
  <c r="AT472" i="5"/>
  <c r="AU492" i="5"/>
  <c r="AU367" i="5"/>
  <c r="AU373" i="5"/>
  <c r="AS268" i="5"/>
  <c r="AT138" i="5"/>
  <c r="AV31" i="5"/>
  <c r="AJ456" i="5"/>
  <c r="AT420" i="5"/>
  <c r="AT439" i="5"/>
  <c r="AT426" i="5"/>
  <c r="AS471" i="5"/>
  <c r="AV479" i="5"/>
  <c r="AU485" i="5"/>
  <c r="AT398" i="5"/>
  <c r="AT387" i="5"/>
  <c r="AT470" i="5"/>
  <c r="AR498" i="5"/>
  <c r="AV117" i="5"/>
  <c r="AS406" i="5"/>
  <c r="AL446" i="5"/>
  <c r="AJ452" i="5"/>
  <c r="AR452" i="5"/>
  <c r="AJ421" i="5"/>
  <c r="AR422" i="5"/>
  <c r="AQ444" i="5"/>
  <c r="AJ427" i="5"/>
  <c r="AO448" i="5"/>
  <c r="AU450" i="5"/>
  <c r="AS448" i="5"/>
  <c r="AO418" i="5"/>
  <c r="AL226" i="5"/>
  <c r="AS405" i="5"/>
  <c r="AS131" i="5"/>
  <c r="AU463" i="5"/>
  <c r="AT120" i="5"/>
  <c r="AU374" i="5"/>
  <c r="AV265" i="5"/>
  <c r="AT495" i="5"/>
  <c r="AU89" i="5"/>
  <c r="AT378" i="5"/>
  <c r="AM416" i="5"/>
  <c r="AN363" i="5" s="1"/>
  <c r="AT457" i="5"/>
  <c r="AL447" i="5"/>
  <c r="AL435" i="5"/>
  <c r="AR418" i="5"/>
  <c r="AS443" i="5"/>
  <c r="AS415" i="5"/>
  <c r="AO430" i="5"/>
  <c r="AQ459" i="5"/>
  <c r="AM226" i="5"/>
  <c r="P226" i="5"/>
  <c r="K227" i="5"/>
  <c r="AE227" i="5"/>
  <c r="R226" i="5"/>
  <c r="AB226" i="5"/>
  <c r="R227" i="5"/>
  <c r="AR478" i="5"/>
  <c r="AT392" i="5"/>
  <c r="AR117" i="5"/>
  <c r="AR124" i="5" s="1"/>
  <c r="AT406" i="5"/>
  <c r="AT134" i="5"/>
  <c r="AT500" i="5"/>
  <c r="AS401" i="5"/>
  <c r="AV403" i="5"/>
  <c r="AU135" i="5"/>
  <c r="AR132" i="5"/>
  <c r="AR466" i="5"/>
  <c r="AR93" i="5"/>
  <c r="AS482" i="5"/>
  <c r="AO456" i="5"/>
  <c r="AL426" i="5"/>
  <c r="AO441" i="5"/>
  <c r="AL452" i="5"/>
  <c r="AQ426" i="5"/>
  <c r="AS444" i="5"/>
  <c r="AO435" i="5"/>
  <c r="AL418" i="5"/>
  <c r="AT456" i="5"/>
  <c r="AS470" i="5"/>
  <c r="AR503" i="5"/>
  <c r="AS400" i="5"/>
  <c r="AU146" i="5"/>
  <c r="AV464" i="5"/>
  <c r="AS484" i="5"/>
  <c r="AT374" i="5"/>
  <c r="AS378" i="5"/>
  <c r="AT382" i="5"/>
  <c r="AT503" i="5"/>
  <c r="AL457" i="5"/>
  <c r="AO420" i="5"/>
  <c r="AJ422" i="5"/>
  <c r="AQ449" i="5"/>
  <c r="AR415" i="5"/>
  <c r="AM448" i="5"/>
  <c r="AN395" i="5" s="1"/>
  <c r="AJ428" i="5"/>
  <c r="AQ416" i="5"/>
  <c r="AJ430" i="5"/>
  <c r="AO227" i="5"/>
  <c r="AR464" i="5"/>
  <c r="AT466" i="5"/>
  <c r="AV485" i="5"/>
  <c r="AT380" i="5"/>
  <c r="AT362" i="5"/>
  <c r="AT89" i="5"/>
  <c r="AR133" i="5"/>
  <c r="AU479" i="5"/>
  <c r="AL429" i="5"/>
  <c r="AM454" i="5"/>
  <c r="AN401" i="5" s="1"/>
  <c r="AO432" i="5"/>
  <c r="AQ421" i="5"/>
  <c r="AR457" i="5"/>
  <c r="AV480" i="5"/>
  <c r="AV475" i="5"/>
  <c r="AU497" i="5"/>
  <c r="AU33" i="5"/>
  <c r="AV364" i="5"/>
  <c r="AV379" i="5"/>
  <c r="AT379" i="5"/>
  <c r="AS475" i="5"/>
  <c r="AS450" i="5"/>
  <c r="AP428" i="5"/>
  <c r="AQ441" i="5"/>
  <c r="AU430" i="5"/>
  <c r="AR423" i="5"/>
  <c r="AM413" i="5"/>
  <c r="AN360" i="5" s="1"/>
  <c r="AV287" i="5"/>
  <c r="AV282" i="17" s="1"/>
  <c r="AT140" i="5"/>
  <c r="AR477" i="5"/>
  <c r="AS481" i="5"/>
  <c r="AV378" i="5"/>
  <c r="AV401" i="5"/>
  <c r="AU445" i="5"/>
  <c r="AM444" i="5"/>
  <c r="AN391" i="5" s="1"/>
  <c r="AO442" i="5"/>
  <c r="AL458" i="5"/>
  <c r="AS417" i="5"/>
  <c r="AT437" i="5"/>
  <c r="AT425" i="5"/>
  <c r="AU458" i="5"/>
  <c r="AS133" i="5"/>
  <c r="AR266" i="5"/>
  <c r="AV474" i="5"/>
  <c r="AS498" i="5"/>
  <c r="AT390" i="5"/>
  <c r="AV93" i="5"/>
  <c r="AT132" i="5"/>
  <c r="AU484" i="5"/>
  <c r="AU387" i="5"/>
  <c r="AO447" i="5"/>
  <c r="AJ444" i="5"/>
  <c r="AU437" i="5"/>
  <c r="AU442" i="5"/>
  <c r="AO455" i="5"/>
  <c r="AT458" i="5"/>
  <c r="AU268" i="5"/>
  <c r="AU464" i="5"/>
  <c r="AS494" i="5"/>
  <c r="AS31" i="5"/>
  <c r="AS142" i="5"/>
  <c r="AV482" i="5"/>
  <c r="AU370" i="5"/>
  <c r="AV389" i="5"/>
  <c r="AV466" i="5"/>
  <c r="AM431" i="5"/>
  <c r="AN378" i="5" s="1"/>
  <c r="AO429" i="5"/>
  <c r="AR450" i="5"/>
  <c r="AQ424" i="5"/>
  <c r="AJ457" i="5"/>
  <c r="AT454" i="5"/>
  <c r="AQ438" i="5"/>
  <c r="AN227" i="5"/>
  <c r="AU131" i="5"/>
  <c r="AT467" i="5"/>
  <c r="AS34" i="5"/>
  <c r="AS385" i="5"/>
  <c r="AV136" i="5"/>
  <c r="AS499" i="5"/>
  <c r="AU36" i="5"/>
  <c r="AS382" i="5"/>
  <c r="AU473" i="5"/>
  <c r="AL431" i="5"/>
  <c r="AU414" i="5"/>
  <c r="AO431" i="5"/>
  <c r="AU425" i="5"/>
  <c r="AP447" i="5"/>
  <c r="AR454" i="5"/>
  <c r="M227" i="5"/>
  <c r="S226" i="5"/>
  <c r="Y227" i="5"/>
  <c r="AI226" i="5"/>
  <c r="AG226" i="5"/>
  <c r="L226" i="5"/>
  <c r="AR267" i="5"/>
  <c r="AV483" i="5"/>
  <c r="AU488" i="5"/>
  <c r="AV497" i="5"/>
  <c r="AT370" i="5"/>
  <c r="AU404" i="5"/>
  <c r="AR473" i="5"/>
  <c r="AU122" i="5"/>
  <c r="AT372" i="5"/>
  <c r="AV405" i="5"/>
  <c r="AT391" i="5"/>
  <c r="AS138" i="5"/>
  <c r="AU142" i="5"/>
  <c r="AV368" i="5"/>
  <c r="AP451" i="5"/>
  <c r="AQ453" i="5"/>
  <c r="AR445" i="5"/>
  <c r="AM458" i="5"/>
  <c r="AN405" i="5" s="1"/>
  <c r="AT455" i="5"/>
  <c r="AM441" i="5"/>
  <c r="AN388" i="5" s="1"/>
  <c r="AL442" i="5"/>
  <c r="AP432" i="5"/>
  <c r="AM418" i="5"/>
  <c r="AN365" i="5" s="1"/>
  <c r="AU455" i="5"/>
  <c r="AS477" i="5"/>
  <c r="AR483" i="5"/>
  <c r="AU371" i="5"/>
  <c r="AV88" i="5"/>
  <c r="AS137" i="5"/>
  <c r="AU472" i="5"/>
  <c r="AS488" i="5"/>
  <c r="AV487" i="5"/>
  <c r="AV371" i="5"/>
  <c r="AV365" i="5"/>
  <c r="AQ423" i="5"/>
  <c r="AT446" i="5"/>
  <c r="AM449" i="5"/>
  <c r="AN396" i="5" s="1"/>
  <c r="AS442" i="5"/>
  <c r="AJ425" i="5"/>
  <c r="AP416" i="5"/>
  <c r="AR438" i="5"/>
  <c r="AL417" i="5"/>
  <c r="AO427" i="5"/>
  <c r="AU287" i="5"/>
  <c r="AU282" i="17" s="1"/>
  <c r="AU405" i="5"/>
  <c r="AR138" i="5"/>
  <c r="AV138" i="5"/>
  <c r="AS474" i="5"/>
  <c r="AV489" i="5"/>
  <c r="AV369" i="5"/>
  <c r="AR268" i="5"/>
  <c r="AU368" i="5"/>
  <c r="AJ435" i="5"/>
  <c r="AP421" i="5"/>
  <c r="AU447" i="5"/>
  <c r="AO459" i="5"/>
  <c r="AL437" i="5"/>
  <c r="AP445" i="5"/>
  <c r="AS457" i="5"/>
  <c r="AS424" i="5"/>
  <c r="AS467" i="5"/>
  <c r="AS266" i="5"/>
  <c r="AS495" i="5"/>
  <c r="AT489" i="5"/>
  <c r="AS35" i="5"/>
  <c r="AU393" i="5"/>
  <c r="AR34" i="5"/>
  <c r="AT443" i="5"/>
  <c r="AQ428" i="5"/>
  <c r="AR435" i="5"/>
  <c r="AR428" i="5"/>
  <c r="AL459" i="5"/>
  <c r="AO440" i="5"/>
  <c r="AL227" i="5"/>
  <c r="AU390" i="5"/>
  <c r="AU93" i="5"/>
  <c r="AT135" i="5"/>
  <c r="AR120" i="5"/>
  <c r="AT478" i="5"/>
  <c r="AR122" i="5"/>
  <c r="AU401" i="5"/>
  <c r="AV266" i="5"/>
  <c r="AM428" i="5"/>
  <c r="AN375" i="5" s="1"/>
  <c r="AO446" i="5"/>
  <c r="AM421" i="5"/>
  <c r="AN368" i="5" s="1"/>
  <c r="AP442" i="5"/>
  <c r="AT451" i="5"/>
  <c r="AO457" i="5"/>
  <c r="AU448" i="5"/>
  <c r="AU441" i="5"/>
  <c r="AS287" i="5"/>
  <c r="AS282" i="17" s="1"/>
  <c r="AV113" i="5"/>
  <c r="AV76" i="6" s="1"/>
  <c r="AV397" i="5"/>
  <c r="AR265" i="5"/>
  <c r="AU478" i="5"/>
  <c r="AU489" i="5"/>
  <c r="AV122" i="5"/>
  <c r="AV373" i="5"/>
  <c r="AJ433" i="5"/>
  <c r="AM450" i="5"/>
  <c r="AN397" i="5" s="1"/>
  <c r="AP426" i="5"/>
  <c r="AU452" i="5"/>
  <c r="AL419" i="5"/>
  <c r="AJ455" i="5"/>
  <c r="AR441" i="5"/>
  <c r="AU431" i="5"/>
  <c r="AR137" i="5"/>
  <c r="AT476" i="5"/>
  <c r="AV499" i="5"/>
  <c r="AS369" i="5"/>
  <c r="AR147" i="5"/>
  <c r="AT474" i="5"/>
  <c r="AS362" i="5"/>
  <c r="AV363" i="5"/>
  <c r="AM419" i="5"/>
  <c r="AN366" i="5" s="1"/>
  <c r="AP441" i="5"/>
  <c r="AS427" i="5"/>
  <c r="AS447" i="5"/>
  <c r="AR455" i="5"/>
  <c r="AL412" i="5"/>
  <c r="AT444" i="5"/>
  <c r="AR482" i="5"/>
  <c r="AT397" i="5"/>
  <c r="AT376" i="5"/>
  <c r="AT139" i="5"/>
  <c r="AR487" i="5"/>
  <c r="AR90" i="5"/>
  <c r="AS265" i="5"/>
  <c r="AV504" i="5"/>
  <c r="AT122" i="5"/>
  <c r="AJ420" i="5"/>
  <c r="AU419" i="5"/>
  <c r="AQ425" i="5"/>
  <c r="AQ437" i="5"/>
  <c r="AU416" i="5"/>
  <c r="AQ442" i="5"/>
  <c r="AS416" i="5"/>
  <c r="AJ413" i="5"/>
  <c r="Z227" i="5"/>
  <c r="AI227" i="5"/>
  <c r="V226" i="5"/>
  <c r="AF227" i="5"/>
  <c r="N226" i="5"/>
  <c r="AH226" i="5"/>
  <c r="AS33" i="5"/>
  <c r="AT402" i="5"/>
  <c r="AR472" i="5"/>
  <c r="AS501" i="5"/>
  <c r="AT373" i="5"/>
  <c r="AU395" i="5"/>
  <c r="AV491" i="5"/>
  <c r="AL449" i="5"/>
  <c r="AS437" i="5"/>
  <c r="AR433" i="5"/>
  <c r="AS458" i="5"/>
  <c r="AP420" i="5"/>
  <c r="AU418" i="5"/>
  <c r="AO426" i="5"/>
  <c r="AQ457" i="5"/>
  <c r="AU139" i="5"/>
  <c r="AS465" i="5"/>
  <c r="AV35" i="5"/>
  <c r="AT405" i="5"/>
  <c r="AT90" i="5"/>
  <c r="AR146" i="5"/>
  <c r="AT473" i="5"/>
  <c r="AR470" i="5"/>
  <c r="AT361" i="5"/>
  <c r="AT399" i="5"/>
  <c r="AR458" i="5"/>
  <c r="AT415" i="5"/>
  <c r="AP427" i="5"/>
  <c r="AT459" i="5"/>
  <c r="AQ415" i="5"/>
  <c r="AS420" i="5"/>
  <c r="AP430" i="5"/>
  <c r="AT490" i="5"/>
  <c r="AU120" i="5"/>
  <c r="AU266" i="5"/>
  <c r="AR475" i="5"/>
  <c r="AU493" i="5"/>
  <c r="AS363" i="5"/>
  <c r="AV384" i="5"/>
  <c r="AT393" i="5"/>
  <c r="AQ454" i="5"/>
  <c r="AP440" i="5"/>
  <c r="AQ430" i="5"/>
  <c r="AT417" i="5"/>
  <c r="AT449" i="5"/>
  <c r="I221" i="5"/>
  <c r="AV392" i="5"/>
  <c r="AS134" i="5"/>
  <c r="AS396" i="5"/>
  <c r="AV133" i="5"/>
  <c r="AV503" i="5"/>
  <c r="AU471" i="5"/>
  <c r="AR494" i="5"/>
  <c r="AR88" i="5"/>
  <c r="AS454" i="5"/>
  <c r="AS451" i="5"/>
  <c r="AR113" i="5"/>
  <c r="AR76" i="6" s="1"/>
  <c r="AL444" i="5"/>
  <c r="AU417" i="5"/>
  <c r="AO445" i="5"/>
  <c r="AQ446" i="5"/>
  <c r="AN226" i="5"/>
  <c r="AV362" i="5"/>
  <c r="AU88" i="5"/>
  <c r="AT384" i="5"/>
  <c r="AS374" i="5"/>
  <c r="AV399" i="5"/>
  <c r="AU134" i="5"/>
  <c r="AT496" i="5"/>
  <c r="AS376" i="5"/>
  <c r="AQ447" i="5"/>
  <c r="AQ448" i="5"/>
  <c r="AU435" i="5"/>
  <c r="AP422" i="5"/>
  <c r="AO226" i="5"/>
  <c r="AV377" i="5"/>
  <c r="AU117" i="5"/>
  <c r="AU124" i="5" s="1"/>
  <c r="AV267" i="5"/>
  <c r="AS464" i="5"/>
  <c r="AU495" i="5"/>
  <c r="AU402" i="5"/>
  <c r="AT142" i="5"/>
  <c r="AM440" i="5"/>
  <c r="AN387" i="5" s="1"/>
  <c r="AO419" i="5"/>
  <c r="AQ440" i="5"/>
  <c r="AL451" i="5"/>
  <c r="AL430" i="5"/>
  <c r="AO453" i="5"/>
  <c r="AQ432" i="5"/>
  <c r="AR416" i="5"/>
  <c r="AT93" i="5"/>
  <c r="AS480" i="5"/>
  <c r="AT502" i="5"/>
  <c r="AV402" i="5"/>
  <c r="AS375" i="5"/>
  <c r="AU267" i="5"/>
  <c r="AT499" i="5"/>
  <c r="AR136" i="5"/>
  <c r="AU380" i="5"/>
  <c r="AQ451" i="5"/>
  <c r="AS429" i="5"/>
  <c r="AT422" i="5"/>
  <c r="AU421" i="5"/>
  <c r="AT452" i="5"/>
  <c r="AO416" i="5"/>
  <c r="AM430" i="5"/>
  <c r="AN377" i="5" s="1"/>
  <c r="AU449" i="5"/>
  <c r="AS492" i="5"/>
  <c r="AR500" i="5"/>
  <c r="AU369" i="5"/>
  <c r="AV498" i="5"/>
  <c r="AT388" i="5"/>
  <c r="AS402" i="5"/>
  <c r="AR134" i="5"/>
  <c r="AU486" i="5"/>
  <c r="AS36" i="5"/>
  <c r="AR131" i="5"/>
  <c r="AL424" i="5"/>
  <c r="AS414" i="5"/>
  <c r="AT435" i="5"/>
  <c r="AU429" i="5"/>
  <c r="AL420" i="5"/>
  <c r="AR447" i="5"/>
  <c r="AS459" i="5"/>
  <c r="S227" i="5"/>
  <c r="Z226" i="5"/>
  <c r="AB227" i="5"/>
  <c r="N227" i="5"/>
  <c r="I212" i="5"/>
  <c r="Q227" i="5"/>
  <c r="AS487" i="5"/>
  <c r="AU90" i="5"/>
  <c r="AT146" i="5"/>
  <c r="AR486" i="5"/>
  <c r="AV36" i="5"/>
  <c r="AS373" i="5"/>
  <c r="AS438" i="5"/>
  <c r="AT442" i="5"/>
  <c r="AR446" i="5"/>
  <c r="AP446" i="5"/>
  <c r="AR427" i="5"/>
  <c r="AO439" i="5"/>
  <c r="I228" i="5"/>
  <c r="AR469" i="5"/>
  <c r="AV502" i="5"/>
  <c r="AT136" i="5"/>
  <c r="AT480" i="5"/>
  <c r="AV473" i="5"/>
  <c r="AS135" i="5"/>
  <c r="AS466" i="5"/>
  <c r="AS441" i="5"/>
  <c r="AQ436" i="5"/>
  <c r="AJ448" i="5"/>
  <c r="AM457" i="5"/>
  <c r="AN404" i="5" s="1"/>
  <c r="AR439" i="5"/>
  <c r="AT419" i="5"/>
  <c r="AR499" i="5"/>
  <c r="AS372" i="5"/>
  <c r="AV376" i="5"/>
  <c r="AV90" i="5"/>
  <c r="AU147" i="5"/>
  <c r="AV484" i="5"/>
  <c r="AS502" i="5"/>
  <c r="AU392" i="5"/>
  <c r="AU382" i="5"/>
  <c r="AS476" i="5"/>
  <c r="AR425" i="5"/>
  <c r="AM445" i="5"/>
  <c r="AN392" i="5" s="1"/>
  <c r="AQ450" i="5"/>
  <c r="AJ450" i="5"/>
  <c r="AU439" i="5"/>
  <c r="AO433" i="5"/>
  <c r="I220" i="5"/>
  <c r="AT403" i="5"/>
  <c r="AT400" i="5"/>
  <c r="AS90" i="5"/>
  <c r="AS469" i="5"/>
  <c r="AT475" i="5"/>
  <c r="AU466" i="5"/>
  <c r="AS32" i="5"/>
  <c r="AT368" i="5"/>
  <c r="AS439" i="5"/>
  <c r="AT428" i="5"/>
  <c r="AL440" i="5"/>
  <c r="AJ436" i="5"/>
  <c r="AP435" i="5"/>
  <c r="AR426" i="5"/>
  <c r="AT493" i="5"/>
  <c r="AV367" i="5"/>
  <c r="AS93" i="5"/>
  <c r="AT366" i="5"/>
  <c r="AU397" i="5"/>
  <c r="AT268" i="5"/>
  <c r="AV472" i="5"/>
  <c r="AV396" i="5"/>
  <c r="AR142" i="5"/>
  <c r="AT438" i="5"/>
  <c r="AR419" i="5"/>
  <c r="AJ414" i="5"/>
  <c r="AP226" i="5"/>
  <c r="AT389" i="5"/>
  <c r="AV366" i="5"/>
  <c r="AV375" i="5"/>
  <c r="AT401" i="5"/>
  <c r="AS136" i="5"/>
  <c r="AS468" i="5"/>
  <c r="AV33" i="5"/>
  <c r="AV406" i="5"/>
  <c r="AV490" i="5"/>
  <c r="AP455" i="5"/>
  <c r="AS440" i="5"/>
  <c r="AO424" i="5"/>
  <c r="AL413" i="5"/>
  <c r="AO451" i="5"/>
  <c r="AQ417" i="5"/>
  <c r="AJ440" i="5"/>
  <c r="AR421" i="5"/>
  <c r="AS452" i="5"/>
  <c r="AP418" i="5"/>
  <c r="I218" i="5"/>
  <c r="AT396" i="5"/>
  <c r="AV131" i="5"/>
  <c r="AV465" i="5"/>
  <c r="AU32" i="5"/>
  <c r="AU383" i="5"/>
  <c r="AV147" i="5"/>
  <c r="AR481" i="5"/>
  <c r="AS371" i="5"/>
  <c r="AR488" i="5"/>
  <c r="AR448" i="5"/>
  <c r="AT433" i="5"/>
  <c r="AT447" i="5"/>
  <c r="AQ458" i="5"/>
  <c r="AL415" i="5"/>
  <c r="AP448" i="5"/>
  <c r="AU440" i="5"/>
  <c r="AS419" i="5"/>
  <c r="AU480" i="5"/>
  <c r="AV481" i="5"/>
  <c r="AS390" i="5"/>
  <c r="AT471" i="5"/>
  <c r="AU499" i="5"/>
  <c r="AT371" i="5"/>
  <c r="AS89" i="5"/>
  <c r="AV471" i="5"/>
  <c r="AU475" i="5"/>
  <c r="AV268" i="5"/>
  <c r="AT441" i="5"/>
  <c r="AM427" i="5"/>
  <c r="AN374" i="5" s="1"/>
  <c r="AM423" i="5"/>
  <c r="AN370" i="5" s="1"/>
  <c r="AU423" i="5"/>
  <c r="AT429" i="5"/>
  <c r="AH227" i="5"/>
  <c r="V227" i="5"/>
  <c r="AC226" i="5"/>
  <c r="W227" i="5"/>
  <c r="K226" i="5"/>
  <c r="T227" i="5"/>
  <c r="AD227" i="5"/>
  <c r="AV495" i="5"/>
  <c r="AV404" i="5"/>
  <c r="AU133" i="5"/>
  <c r="AU477" i="5"/>
  <c r="AV486" i="5"/>
  <c r="AR501" i="5"/>
  <c r="AT36" i="5"/>
  <c r="AR140" i="5"/>
  <c r="AV135" i="5"/>
  <c r="AU428" i="5"/>
  <c r="AT448" i="5"/>
  <c r="AM443" i="5"/>
  <c r="AN390" i="5" s="1"/>
  <c r="AS432" i="5"/>
  <c r="AS425" i="5"/>
  <c r="AP436" i="5"/>
  <c r="AQ226" i="5"/>
  <c r="AU379" i="5"/>
  <c r="AR141" i="5"/>
  <c r="AU487" i="5"/>
  <c r="AU376" i="5"/>
  <c r="AS379" i="5"/>
  <c r="AR463" i="5"/>
  <c r="AV146" i="5"/>
  <c r="AT497" i="5"/>
  <c r="AU31" i="5"/>
  <c r="AT432" i="5"/>
  <c r="AJ415" i="5"/>
  <c r="AR437" i="5"/>
  <c r="AM453" i="5"/>
  <c r="AN400" i="5" s="1"/>
  <c r="AJ458" i="5"/>
  <c r="AO449" i="5"/>
  <c r="AS418" i="5"/>
  <c r="AT416" i="5"/>
  <c r="AU424" i="5"/>
  <c r="AU481" i="5"/>
  <c r="AR36" i="5"/>
  <c r="AU384" i="5"/>
  <c r="AV140" i="5"/>
  <c r="AS132" i="5"/>
  <c r="AR504" i="5"/>
  <c r="AT365" i="5"/>
  <c r="AS392" i="5"/>
  <c r="AT363" i="5"/>
  <c r="AT427" i="5"/>
  <c r="AP457" i="5"/>
  <c r="AL422" i="5"/>
  <c r="AJ445" i="5"/>
  <c r="AM435" i="5"/>
  <c r="AN382" i="5" s="1"/>
  <c r="AP438" i="5"/>
  <c r="AK227" i="5"/>
  <c r="AS377" i="5"/>
  <c r="AU375" i="5"/>
  <c r="AS365" i="5"/>
  <c r="AV382" i="5"/>
  <c r="AT141" i="5"/>
  <c r="AS398" i="5"/>
  <c r="AV468" i="5"/>
  <c r="AV374" i="5"/>
  <c r="AU138" i="5"/>
  <c r="AM447" i="5"/>
  <c r="AN394" i="5" s="1"/>
  <c r="AU420" i="5"/>
  <c r="AU426" i="5"/>
  <c r="AJ453" i="5"/>
  <c r="AM439" i="5"/>
  <c r="AN386" i="5" s="1"/>
  <c r="AL443" i="5"/>
  <c r="AR430" i="5"/>
  <c r="AV477" i="5"/>
  <c r="AU35" i="5"/>
  <c r="AS364" i="5"/>
  <c r="AU365" i="5"/>
  <c r="AT386" i="5"/>
  <c r="AU265" i="5"/>
  <c r="AU501" i="5"/>
  <c r="AU490" i="5"/>
  <c r="AM451" i="5"/>
  <c r="AN398" i="5" s="1"/>
  <c r="AS428" i="5"/>
  <c r="AL438" i="5"/>
  <c r="AP424" i="5"/>
  <c r="AO417" i="5"/>
  <c r="AM437" i="5"/>
  <c r="AN384" i="5" s="1"/>
  <c r="AP415" i="5"/>
  <c r="AT492" i="5"/>
  <c r="AV388" i="5"/>
  <c r="AS399" i="5"/>
  <c r="AS483" i="5"/>
  <c r="AU483" i="5"/>
  <c r="AS403" i="5"/>
  <c r="AS386" i="5"/>
  <c r="AQ431" i="5"/>
  <c r="AS436" i="5"/>
  <c r="AL427" i="5"/>
  <c r="AP431" i="5"/>
  <c r="AJ442" i="5"/>
  <c r="AQ418" i="5"/>
  <c r="AR459" i="5"/>
  <c r="AR453" i="5"/>
  <c r="AQ445" i="5"/>
  <c r="AM227" i="5"/>
  <c r="AT367" i="5"/>
  <c r="AS389" i="5"/>
  <c r="AV120" i="5"/>
  <c r="AV137" i="5"/>
  <c r="AT485" i="5"/>
  <c r="AT404" i="5"/>
  <c r="AV132" i="5"/>
  <c r="AT469" i="5"/>
  <c r="AV34" i="5"/>
  <c r="AU399" i="5"/>
  <c r="AL425" i="5"/>
  <c r="AU415" i="5"/>
  <c r="AL456" i="5"/>
  <c r="AT414" i="5"/>
  <c r="AQ419" i="5"/>
  <c r="AT450" i="5"/>
  <c r="AT265" i="5"/>
  <c r="AR467" i="5"/>
  <c r="AT31" i="5"/>
  <c r="AT494" i="5"/>
  <c r="AT484" i="5"/>
  <c r="AU366" i="5"/>
  <c r="AS404" i="5"/>
  <c r="AV478" i="5"/>
  <c r="AR33" i="5"/>
  <c r="AS496" i="5"/>
  <c r="AL436" i="5"/>
  <c r="AU436" i="5"/>
  <c r="AJ437" i="5"/>
  <c r="AP414" i="5"/>
  <c r="AM424" i="5"/>
  <c r="AN371" i="5" s="1"/>
  <c r="AP423" i="5"/>
  <c r="AJ423" i="5"/>
  <c r="AM456" i="5"/>
  <c r="AN403" i="5" s="1"/>
  <c r="AK226" i="5"/>
  <c r="X226" i="5"/>
  <c r="M226" i="5"/>
  <c r="U227" i="5"/>
  <c r="AA227" i="5"/>
  <c r="AG227" i="5"/>
  <c r="AF226" i="5"/>
  <c r="L227" i="5"/>
  <c r="AV492" i="5"/>
  <c r="AU364" i="5"/>
  <c r="AT377" i="5"/>
  <c r="AV476" i="5"/>
  <c r="AR497" i="5"/>
  <c r="AU482" i="5"/>
  <c r="AR492" i="5"/>
  <c r="AU361" i="5"/>
  <c r="AS493" i="5"/>
  <c r="AU453" i="5"/>
  <c r="AP456" i="5"/>
  <c r="AT430" i="5"/>
  <c r="AT453" i="5"/>
  <c r="AQ439" i="5"/>
  <c r="AT287" i="5"/>
  <c r="AT282" i="17" s="1"/>
  <c r="AS88" i="5"/>
  <c r="AS479" i="5"/>
  <c r="AR32" i="5"/>
  <c r="AS397" i="5"/>
  <c r="AU396" i="5"/>
  <c r="AV89" i="5"/>
  <c r="AS445" i="5"/>
  <c r="AO452" i="5"/>
  <c r="AP449" i="5"/>
  <c r="AL414" i="5"/>
  <c r="AT464" i="5"/>
  <c r="AS490" i="5"/>
  <c r="AT32" i="5"/>
  <c r="AU362" i="5"/>
  <c r="AU394" i="5"/>
  <c r="AS380" i="5"/>
  <c r="AU467" i="5"/>
  <c r="AR495" i="5"/>
  <c r="AT364" i="5"/>
  <c r="AU469" i="5"/>
  <c r="AU427" i="5"/>
  <c r="AQ420" i="5"/>
  <c r="AL453" i="5"/>
  <c r="AO438" i="5"/>
  <c r="AR444" i="5"/>
  <c r="AS486" i="5"/>
  <c r="AS368" i="5"/>
  <c r="AV380" i="5"/>
  <c r="AU385" i="5"/>
  <c r="AS139" i="5"/>
  <c r="AR139" i="5"/>
  <c r="AR496" i="5"/>
  <c r="AM429" i="5"/>
  <c r="AN376" i="5" s="1"/>
  <c r="AP459" i="5"/>
  <c r="AJ454" i="5"/>
  <c r="AM452" i="5"/>
  <c r="AN399" i="5" s="1"/>
  <c r="AM433" i="5"/>
  <c r="AN380" i="5" s="1"/>
  <c r="AO444" i="5"/>
  <c r="AL455" i="5"/>
  <c r="AJ426" i="5"/>
  <c r="AJ443" i="5"/>
  <c r="AT423" i="5"/>
  <c r="AT131" i="5"/>
  <c r="AU491" i="5"/>
  <c r="AS370" i="5"/>
  <c r="AV496" i="5"/>
  <c r="AT482" i="5"/>
  <c r="AS384" i="5"/>
  <c r="AS146" i="5"/>
  <c r="AS393" i="5"/>
  <c r="AO436" i="5"/>
  <c r="AJ431" i="5"/>
  <c r="AM432" i="5"/>
  <c r="AN379" i="5" s="1"/>
  <c r="AR429" i="5"/>
  <c r="AQ455" i="5"/>
  <c r="AL441" i="5"/>
  <c r="AQ427" i="5"/>
  <c r="AV500" i="5"/>
  <c r="AR31" i="5"/>
  <c r="AT498" i="5"/>
  <c r="AT369" i="5"/>
  <c r="AV385" i="5"/>
  <c r="AU140" i="5"/>
  <c r="AV493" i="5"/>
  <c r="AR35" i="5"/>
  <c r="AU113" i="5"/>
  <c r="AU76" i="6" s="1"/>
  <c r="AS455" i="5"/>
  <c r="AU456" i="5"/>
  <c r="AR436" i="5"/>
  <c r="AR417" i="5"/>
  <c r="AS421" i="5"/>
  <c r="AR442" i="5"/>
  <c r="AJ226" i="5"/>
  <c r="AS387" i="5"/>
  <c r="AS395" i="5"/>
  <c r="AS497" i="5"/>
  <c r="AU377" i="5"/>
  <c r="AS117" i="5"/>
  <c r="AT266" i="5"/>
  <c r="AU468" i="5"/>
  <c r="AV390" i="5"/>
  <c r="AJ441" i="5"/>
  <c r="AO458" i="5"/>
  <c r="AU459" i="5"/>
  <c r="AO421" i="5"/>
  <c r="AL423" i="5"/>
  <c r="AJ418" i="5"/>
  <c r="AT418" i="5"/>
  <c r="AR440" i="5"/>
  <c r="AU432" i="5"/>
  <c r="AR474" i="5"/>
  <c r="AT501" i="5"/>
  <c r="AU398" i="5"/>
  <c r="AR476" i="5"/>
  <c r="AS122" i="5"/>
  <c r="AO454" i="5"/>
  <c r="AM436" i="5"/>
  <c r="AN383" i="5" s="1"/>
  <c r="AU457" i="5"/>
  <c r="AJ459" i="5"/>
  <c r="AQ414" i="5"/>
  <c r="AJ438" i="5"/>
  <c r="AQ429" i="5"/>
  <c r="AO450" i="5"/>
  <c r="AR287" i="5"/>
  <c r="P227" i="5"/>
  <c r="AA226" i="5"/>
  <c r="Y226" i="5"/>
  <c r="U226" i="5"/>
  <c r="AE226" i="5"/>
  <c r="AC227" i="5"/>
  <c r="AV75" i="118"/>
  <c r="AR390" i="5"/>
  <c r="AR378" i="5"/>
  <c r="AR403" i="5"/>
  <c r="AR393" i="5"/>
  <c r="AR377" i="5"/>
  <c r="AR405" i="5"/>
  <c r="AR385" i="5"/>
  <c r="AR402" i="5"/>
  <c r="AR406" i="5"/>
  <c r="AR389" i="5"/>
  <c r="AR376" i="5"/>
  <c r="AR399" i="5"/>
  <c r="AR384" i="5"/>
  <c r="AR373" i="5"/>
  <c r="AR375" i="5"/>
  <c r="AR379" i="5"/>
  <c r="AR391" i="5"/>
  <c r="AR397" i="5"/>
  <c r="AR388" i="5"/>
  <c r="AR374" i="5"/>
  <c r="AR387" i="5"/>
  <c r="AR401" i="5"/>
  <c r="AR371" i="5"/>
  <c r="AR382" i="5"/>
  <c r="AR383" i="5"/>
  <c r="AR392" i="5"/>
  <c r="AR395" i="5"/>
  <c r="AR380" i="5"/>
  <c r="AR398" i="5"/>
  <c r="AR386" i="5"/>
  <c r="AR394" i="5"/>
  <c r="AR372" i="5"/>
  <c r="AR396" i="5"/>
  <c r="AR404" i="5"/>
  <c r="AR400" i="5"/>
  <c r="AT17" i="106"/>
  <c r="AO75" i="106"/>
  <c r="AT25" i="106"/>
  <c r="AV25" i="106"/>
  <c r="AT75" i="106"/>
  <c r="AU75" i="106"/>
  <c r="AQ75" i="106"/>
  <c r="AR75" i="106"/>
  <c r="AS75" i="106"/>
  <c r="AU25" i="106"/>
  <c r="AP75" i="106"/>
  <c r="AR25" i="106"/>
  <c r="AS25" i="106"/>
  <c r="E112" i="106"/>
  <c r="E397" i="5"/>
  <c r="E390" i="5"/>
  <c r="E105" i="106"/>
  <c r="E391" i="5"/>
  <c r="E106" i="106"/>
  <c r="E374" i="5"/>
  <c r="E89" i="106"/>
  <c r="E95" i="106"/>
  <c r="E380" i="5"/>
  <c r="E372" i="5"/>
  <c r="E87" i="106"/>
  <c r="E361" i="5"/>
  <c r="E76" i="106"/>
  <c r="E399" i="5"/>
  <c r="E114" i="106"/>
  <c r="E111" i="106"/>
  <c r="E396" i="5"/>
  <c r="E110" i="106"/>
  <c r="E395" i="5"/>
  <c r="E388" i="5"/>
  <c r="E103" i="106"/>
  <c r="E120" i="106"/>
  <c r="E405" i="5"/>
  <c r="E398" i="5"/>
  <c r="E113" i="106"/>
  <c r="E394" i="5"/>
  <c r="E109" i="106"/>
  <c r="E78" i="106"/>
  <c r="E363" i="5"/>
  <c r="E403" i="5"/>
  <c r="E118" i="106"/>
  <c r="E368" i="5"/>
  <c r="E83" i="106"/>
  <c r="E369" i="5"/>
  <c r="E84" i="106"/>
  <c r="E88" i="106"/>
  <c r="E373" i="5"/>
  <c r="E366" i="5"/>
  <c r="E81" i="106"/>
  <c r="E375" i="5"/>
  <c r="E90" i="106"/>
  <c r="E360" i="5"/>
  <c r="E75" i="106"/>
  <c r="E115" i="106"/>
  <c r="E400" i="5"/>
  <c r="E74" i="106"/>
  <c r="E359" i="5"/>
  <c r="E100" i="106"/>
  <c r="E385" i="5"/>
  <c r="E402" i="5"/>
  <c r="E117" i="106"/>
  <c r="E383" i="5"/>
  <c r="E98" i="106"/>
  <c r="E371" i="5"/>
  <c r="E86" i="106"/>
  <c r="E116" i="106"/>
  <c r="E401" i="5"/>
  <c r="E379" i="5"/>
  <c r="E94" i="106"/>
  <c r="E364" i="5"/>
  <c r="E79" i="106"/>
  <c r="E101" i="106"/>
  <c r="E386" i="5"/>
  <c r="E85" i="106"/>
  <c r="E370" i="5"/>
  <c r="E389" i="5"/>
  <c r="E104" i="106"/>
  <c r="E378" i="5"/>
  <c r="E93" i="106"/>
  <c r="E365" i="5"/>
  <c r="E80" i="106"/>
  <c r="E367" i="5"/>
  <c r="E82" i="106"/>
  <c r="E92" i="106"/>
  <c r="E377" i="5"/>
  <c r="E387" i="5"/>
  <c r="E102" i="106"/>
  <c r="E97" i="106"/>
  <c r="E382" i="5"/>
  <c r="E406" i="5"/>
  <c r="E121" i="106"/>
  <c r="E91" i="106"/>
  <c r="E376" i="5"/>
  <c r="E404" i="5"/>
  <c r="E119" i="106"/>
  <c r="E384" i="5"/>
  <c r="E99" i="106"/>
  <c r="E77" i="106"/>
  <c r="E362" i="5"/>
  <c r="E392" i="5"/>
  <c r="E107" i="106"/>
  <c r="E108" i="106"/>
  <c r="E393" i="5"/>
  <c r="AR365" i="5"/>
  <c r="AR369" i="5"/>
  <c r="AR364" i="5"/>
  <c r="AR367" i="5"/>
  <c r="AR368" i="5"/>
  <c r="AR366" i="5"/>
  <c r="AR361" i="5"/>
  <c r="AR370" i="5"/>
  <c r="AR362" i="5"/>
  <c r="AR363" i="5"/>
  <c r="AT151" i="5" l="1"/>
  <c r="AT149" i="5"/>
  <c r="AP378" i="5"/>
  <c r="AV151" i="5"/>
  <c r="AT124" i="5"/>
  <c r="AO396" i="5"/>
  <c r="AO404" i="5"/>
  <c r="AS124" i="5"/>
  <c r="AV124" i="5"/>
  <c r="AS149" i="5"/>
  <c r="AR149" i="5"/>
  <c r="AV144" i="5"/>
  <c r="AP361" i="5"/>
  <c r="AT143" i="5"/>
  <c r="AP398" i="5"/>
  <c r="AR282" i="17"/>
  <c r="AR151" i="5"/>
  <c r="AP401" i="5"/>
  <c r="AP387" i="5"/>
  <c r="AO391" i="5"/>
  <c r="AU143" i="5"/>
  <c r="AP386" i="5"/>
  <c r="AO389" i="5"/>
  <c r="AO370" i="5"/>
  <c r="AO405" i="5"/>
  <c r="AO383" i="5"/>
  <c r="AS151" i="5"/>
  <c r="AS144" i="5"/>
  <c r="AO368" i="5"/>
  <c r="AP368" i="5"/>
  <c r="AP382" i="5"/>
  <c r="AO363" i="5"/>
  <c r="AO395" i="5"/>
  <c r="AO364" i="5"/>
  <c r="AO385" i="5"/>
  <c r="AO400" i="5"/>
  <c r="AO372" i="5"/>
  <c r="AO377" i="5"/>
  <c r="AO390" i="5"/>
  <c r="AO401" i="5"/>
  <c r="AP367" i="5"/>
  <c r="AV149" i="5"/>
  <c r="AP394" i="5"/>
  <c r="AP371" i="5"/>
  <c r="AP385" i="5"/>
  <c r="AO376" i="5"/>
  <c r="AS143" i="5"/>
  <c r="AO366" i="5"/>
  <c r="AO378" i="5"/>
  <c r="AO371" i="5"/>
  <c r="AO384" i="5"/>
  <c r="AU144" i="5"/>
  <c r="AO406" i="5"/>
  <c r="AO394" i="5"/>
  <c r="AO402" i="5"/>
  <c r="AT144" i="5"/>
  <c r="AO375" i="5"/>
  <c r="AU149" i="5"/>
  <c r="AO403" i="5"/>
  <c r="AO399" i="5"/>
  <c r="AP380" i="5"/>
  <c r="AP374" i="5"/>
  <c r="AO398" i="5"/>
  <c r="AP370" i="5"/>
  <c r="AP400" i="5"/>
  <c r="AP388" i="5"/>
  <c r="AP376" i="5"/>
  <c r="AP403" i="5"/>
  <c r="AP384" i="5"/>
  <c r="AO397" i="5"/>
  <c r="AP396" i="5"/>
  <c r="AP383" i="5"/>
  <c r="AP391" i="5"/>
  <c r="AP406" i="5"/>
  <c r="AP362" i="5"/>
  <c r="AP377" i="5"/>
  <c r="AO367" i="5"/>
  <c r="AO386" i="5"/>
  <c r="AO374" i="5"/>
  <c r="AP366" i="5"/>
  <c r="AU151" i="5"/>
  <c r="AP395" i="5"/>
  <c r="AV143" i="5"/>
  <c r="AO382" i="5"/>
  <c r="AO380" i="5"/>
  <c r="AP397" i="5"/>
  <c r="AO373" i="5"/>
  <c r="AO369" i="5"/>
  <c r="AO393" i="5"/>
  <c r="AO365" i="5"/>
  <c r="AP372" i="5"/>
  <c r="AP364" i="5"/>
  <c r="AO392" i="5"/>
  <c r="AP363" i="5"/>
  <c r="AP369" i="5"/>
  <c r="AR143" i="5"/>
  <c r="AR144" i="5"/>
  <c r="AP365" i="5"/>
  <c r="AP373" i="5"/>
  <c r="AP405" i="5"/>
  <c r="AO361" i="5"/>
  <c r="AU360" i="5"/>
  <c r="AO413" i="5"/>
  <c r="AO387" i="5"/>
  <c r="AO388" i="5"/>
  <c r="AS413" i="5"/>
  <c r="AP399" i="5"/>
  <c r="AP393" i="5"/>
  <c r="AR413" i="5"/>
  <c r="AO362" i="5"/>
  <c r="AQ413" i="5"/>
  <c r="AT33" i="5"/>
  <c r="AP404" i="5"/>
  <c r="AP392" i="5"/>
  <c r="AP389" i="5"/>
  <c r="AS360" i="5"/>
  <c r="AT413" i="5"/>
  <c r="AP379" i="5"/>
  <c r="AP402" i="5"/>
  <c r="AP390" i="5"/>
  <c r="AO379" i="5"/>
  <c r="AV360" i="5"/>
  <c r="AP375" i="5"/>
  <c r="AU413" i="5"/>
  <c r="AP413" i="5"/>
  <c r="AT360" i="5"/>
  <c r="AR21" i="106"/>
  <c r="AT21" i="106"/>
  <c r="AR360" i="5"/>
  <c r="AV21" i="106"/>
  <c r="AT24" i="106"/>
  <c r="AU21" i="106"/>
  <c r="AR24" i="106"/>
  <c r="AS21" i="106"/>
  <c r="AT37" i="5" l="1"/>
  <c r="AR37" i="5"/>
  <c r="AV37" i="5"/>
  <c r="AU37" i="5"/>
  <c r="AP360" i="5"/>
  <c r="AO360" i="5"/>
  <c r="AT359" i="5"/>
  <c r="AS37" i="5"/>
  <c r="AS24" i="106"/>
  <c r="AU24" i="106"/>
  <c r="AV24" i="106"/>
  <c r="AR74" i="106"/>
  <c r="AQ74" i="106"/>
  <c r="AO74" i="106"/>
  <c r="AT74" i="106"/>
  <c r="AS74" i="106"/>
  <c r="AP74" i="106"/>
  <c r="AU74" i="106"/>
  <c r="AR359" i="5"/>
  <c r="AU359" i="5" l="1"/>
  <c r="AP412" i="5"/>
  <c r="AS359" i="5"/>
  <c r="AV359" i="5"/>
  <c r="AS412" i="5"/>
  <c r="AT412" i="5"/>
  <c r="AO412" i="5"/>
  <c r="AU412" i="5"/>
  <c r="AQ412" i="5"/>
  <c r="AR324" i="5" s="1" a="1"/>
  <c r="AR324" i="5" s="1"/>
  <c r="AR412" i="5"/>
  <c r="AR332" i="5" a="1"/>
  <c r="AR332" i="5" s="1"/>
  <c r="AS331" i="5" l="1" a="1"/>
  <c r="AS331" i="5" s="1"/>
  <c r="AR322" i="5" a="1"/>
  <c r="AR322" i="5" s="1"/>
  <c r="AS333" i="5" a="1"/>
  <c r="AS333" i="5" s="1"/>
  <c r="AP359" i="5"/>
  <c r="AO359" i="5"/>
  <c r="AP408" i="5" l="1"/>
  <c r="AV15" i="86" s="1"/>
  <c r="I15"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21"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O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AV40" i="12"/>
  <c r="E156" i="12"/>
  <c r="Z42" i="32"/>
  <c r="E67" i="12"/>
  <c r="E211" i="12"/>
  <c r="K211" i="12" s="1"/>
  <c r="AL21" i="32"/>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I21" i="32" l="1"/>
  <c r="AI39" i="32"/>
  <c r="M26" i="32"/>
  <c r="AA39" i="32"/>
  <c r="Z39" i="32"/>
  <c r="AA21" i="32"/>
  <c r="M42" i="32"/>
  <c r="Y39" i="32"/>
  <c r="AT21" i="32"/>
  <c r="Y42" i="32"/>
  <c r="AL42" i="32"/>
  <c r="B2" i="126"/>
  <c r="T21" i="32"/>
  <c r="T39" i="32"/>
  <c r="V21" i="32"/>
  <c r="U21" i="32"/>
  <c r="V42" i="32"/>
  <c r="W21" i="32"/>
  <c r="W39" i="32"/>
  <c r="S42" i="32"/>
  <c r="O29" i="32"/>
  <c r="O23" i="32"/>
  <c r="O39" i="32"/>
  <c r="X42" i="32"/>
  <c r="X21" i="32"/>
  <c r="AC39" i="32"/>
  <c r="AE42" i="32"/>
  <c r="U39" i="32"/>
  <c r="O26" i="32"/>
  <c r="O42" i="32"/>
  <c r="AE21" i="32"/>
  <c r="AK39" i="32"/>
  <c r="AK42" i="32"/>
  <c r="S21" i="32"/>
  <c r="N40" i="32"/>
  <c r="N23" i="32"/>
  <c r="M39" i="32"/>
  <c r="S39" i="32"/>
  <c r="O40" i="32"/>
  <c r="N29" i="32"/>
  <c r="S29" i="32"/>
  <c r="N21" i="32"/>
  <c r="AR60" i="101"/>
  <c r="AQ60" i="101"/>
  <c r="AS60" i="101"/>
  <c r="AT60" i="101"/>
  <c r="AV60" i="101"/>
  <c r="AU60" i="101"/>
  <c r="B2" i="125"/>
  <c r="AM1" i="125"/>
  <c r="AL1" i="118"/>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8"/>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N24" i="32" s="1"/>
  <c r="N188" i="5" s="1"/>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P27" i="32"/>
  <c r="P189" i="5" s="1"/>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P30" i="3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O27" i="32"/>
  <c r="O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30" i="32" l="1"/>
  <c r="O24" i="32"/>
  <c r="O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AI8" i="118" s="1"/>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8"/>
  <c r="U8" i="118"/>
  <c r="K8" i="118"/>
  <c r="N8" i="118"/>
  <c r="V8" i="118"/>
  <c r="L8" i="118"/>
  <c r="O8" i="118"/>
  <c r="W8" i="118"/>
  <c r="M8" i="118"/>
  <c r="Q8" i="118"/>
  <c r="P8" i="118"/>
  <c r="R8" i="118"/>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8" l="1"/>
  <c r="AL196" i="5"/>
  <c r="AG8" i="118"/>
  <c r="AF8" i="118"/>
  <c r="AK8" i="118"/>
  <c r="AN8" i="118"/>
  <c r="AE8" i="118"/>
  <c r="AM196" i="5"/>
  <c r="AD8" i="118"/>
  <c r="X8" i="118"/>
  <c r="AJ8" i="118"/>
  <c r="AM8" i="118"/>
  <c r="AH8" i="118"/>
  <c r="Z8" i="118"/>
  <c r="E217" i="12"/>
  <c r="AC8" i="118"/>
  <c r="Y8" i="118"/>
  <c r="AA8" i="118"/>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8"/>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8"/>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8"/>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8" l="1"/>
  <c r="AR68" i="126"/>
  <c r="AR152" i="126" s="1"/>
  <c r="AR135" i="126"/>
  <c r="AR166" i="126" s="1"/>
  <c r="AP8" i="106"/>
  <c r="AP8" i="118" s="1"/>
  <c r="AQ8" i="106"/>
  <c r="AR15" i="15"/>
  <c r="AR16" i="101"/>
  <c r="AR17" i="17"/>
  <c r="M316" i="33"/>
  <c r="M317" i="33" s="1"/>
  <c r="AP194" i="5"/>
  <c r="AQ194" i="5"/>
  <c r="AP16" i="101" l="1"/>
  <c r="AP12" i="126"/>
  <c r="AP13" i="126" s="1"/>
  <c r="AQ12" i="126"/>
  <c r="AQ13" i="126" s="1"/>
  <c r="AQ8" i="118"/>
  <c r="AQ16" i="101"/>
  <c r="AR202" i="17"/>
  <c r="AR251" i="17"/>
  <c r="AR30" i="17"/>
  <c r="AP17" i="17"/>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8"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8"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8" l="1"/>
  <c r="AU314" i="17"/>
  <c r="AU196" i="5"/>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18"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1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15" i="5"/>
  <c r="AS31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15" i="5"/>
  <c r="AR31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15" i="5"/>
  <c r="AV31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15" i="5"/>
  <c r="AU31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407" i="5"/>
  <c r="AT314" i="5"/>
  <c r="AV31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407"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17" i="5"/>
  <c r="AV316" i="5"/>
  <c r="AU318" i="5"/>
  <c r="AU317" i="5"/>
  <c r="AS313" i="5"/>
  <c r="AU319" i="5"/>
  <c r="AU56" i="12"/>
  <c r="AT57" i="12"/>
  <c r="O211" i="12"/>
  <c r="P211" i="12" s="1"/>
  <c r="AV318" i="5"/>
  <c r="AS316" i="5"/>
  <c r="AU313" i="5"/>
  <c r="AR31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13" i="5"/>
  <c r="AT31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18" i="5"/>
  <c r="AT316" i="5"/>
  <c r="AR317" i="5"/>
  <c r="M154" i="12"/>
  <c r="N154" i="12" s="1"/>
  <c r="AR318" i="5"/>
  <c r="AT317" i="5"/>
  <c r="V217" i="12"/>
  <c r="W217" i="12" s="1"/>
  <c r="L193" i="12"/>
  <c r="AU316" i="5"/>
  <c r="AQ58" i="101"/>
  <c r="AR59" i="15"/>
  <c r="AQ74" i="101"/>
  <c r="AQ76" i="101" s="1"/>
  <c r="AI234" i="12" l="1"/>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407" i="5"/>
  <c r="AT407"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23" i="5" a="1"/>
  <c r="AU323" i="5" s="1"/>
  <c r="AU42" i="5" s="1"/>
  <c r="AU13" i="2" s="1"/>
  <c r="AU324" i="5" a="1"/>
  <c r="AU324" i="5" s="1"/>
  <c r="AU43" i="5" s="1"/>
  <c r="AU14" i="2" s="1"/>
  <c r="AV333" i="5" a="1"/>
  <c r="AV333" i="5" s="1"/>
  <c r="AV53" i="5" s="1"/>
  <c r="AV25" i="2" s="1"/>
  <c r="AR334" i="5" a="1"/>
  <c r="AR334" i="5" s="1"/>
  <c r="AR54" i="5" s="1"/>
  <c r="AR26" i="2" s="1"/>
  <c r="AR323" i="5" a="1"/>
  <c r="AR323" i="5" s="1"/>
  <c r="AR42" i="5" s="1"/>
  <c r="AR13" i="2" s="1"/>
  <c r="AT328" i="5" a="1"/>
  <c r="AT328" i="5" s="1"/>
  <c r="AT47" i="5" s="1"/>
  <c r="AT18" i="2" s="1"/>
  <c r="AT324" i="5" a="1"/>
  <c r="AT324" i="5" s="1"/>
  <c r="AT43" i="5" s="1"/>
  <c r="AT14" i="2" s="1"/>
  <c r="AS53" i="5"/>
  <c r="AS25" i="2" s="1"/>
  <c r="AS322" i="5" a="1"/>
  <c r="AS322" i="5" s="1"/>
  <c r="AS41" i="5" s="1"/>
  <c r="AS12" i="2" s="1"/>
  <c r="AU325" i="5" a="1"/>
  <c r="AU325" i="5" s="1"/>
  <c r="AU44" i="5" s="1"/>
  <c r="AU15" i="2" s="1"/>
  <c r="AV335" i="5" a="1"/>
  <c r="AV335" i="5" s="1"/>
  <c r="AV55" i="5" s="1"/>
  <c r="AV27" i="2" s="1"/>
  <c r="AR337" i="5" a="1"/>
  <c r="AR337" i="5" s="1"/>
  <c r="AR57" i="5" s="1"/>
  <c r="AR29" i="2" s="1"/>
  <c r="AR333" i="5" a="1"/>
  <c r="AR333" i="5" s="1"/>
  <c r="AR53" i="5" s="1"/>
  <c r="AR25" i="2" s="1"/>
  <c r="AT337" i="5" a="1"/>
  <c r="AT337" i="5" s="1"/>
  <c r="AT57" i="5" s="1"/>
  <c r="AT29" i="2" s="1"/>
  <c r="AS337" i="5" a="1"/>
  <c r="AS337" i="5" s="1"/>
  <c r="AS57" i="5" s="1"/>
  <c r="AS29" i="2" s="1"/>
  <c r="AS323" i="5" a="1"/>
  <c r="AS323" i="5" s="1"/>
  <c r="AS42" i="5" s="1"/>
  <c r="AS13" i="2" s="1"/>
  <c r="AU335" i="5" a="1"/>
  <c r="AU335" i="5" s="1"/>
  <c r="AU55" i="5" s="1"/>
  <c r="AU27" i="2" s="1"/>
  <c r="AV337" i="5" a="1"/>
  <c r="AV337" i="5" s="1"/>
  <c r="AV57" i="5" s="1"/>
  <c r="AV29" i="2" s="1"/>
  <c r="AV323" i="5" a="1"/>
  <c r="AV323" i="5" s="1"/>
  <c r="AV42" i="5" s="1"/>
  <c r="AV13" i="2" s="1"/>
  <c r="AR52" i="5"/>
  <c r="AR24" i="2" s="1"/>
  <c r="AR41" i="5"/>
  <c r="AT323" i="5" a="1"/>
  <c r="AT323" i="5" s="1"/>
  <c r="AT42" i="5" s="1"/>
  <c r="AT13" i="2" s="1"/>
  <c r="AS326" i="5" a="1"/>
  <c r="AS326" i="5" s="1"/>
  <c r="AS45" i="5" s="1"/>
  <c r="AS16" i="2" s="1"/>
  <c r="AS51" i="5"/>
  <c r="AS23" i="2" s="1"/>
  <c r="AU331" i="5" a="1"/>
  <c r="AU331" i="5" s="1"/>
  <c r="AU51" i="5" s="1"/>
  <c r="AU23" i="2" s="1"/>
  <c r="AU327" i="5" a="1"/>
  <c r="AU327" i="5" s="1"/>
  <c r="AU46" i="5" s="1"/>
  <c r="AU17" i="2" s="1"/>
  <c r="AV325" i="5" a="1"/>
  <c r="AV325" i="5" s="1"/>
  <c r="AV44" i="5" s="1"/>
  <c r="AV15" i="2" s="1"/>
  <c r="AV326" i="5" a="1"/>
  <c r="AV326" i="5" s="1"/>
  <c r="AV45" i="5" s="1"/>
  <c r="AV16" i="2" s="1"/>
  <c r="AR335" i="5" a="1"/>
  <c r="AR335" i="5" s="1"/>
  <c r="AR55" i="5" s="1"/>
  <c r="AR27" i="2" s="1"/>
  <c r="AR43" i="5"/>
  <c r="AR14" i="2" s="1"/>
  <c r="AT332" i="5" a="1"/>
  <c r="AT332" i="5" s="1"/>
  <c r="AT52" i="5" s="1"/>
  <c r="AT24" i="2" s="1"/>
  <c r="AT326" i="5" a="1"/>
  <c r="AT326" i="5" s="1"/>
  <c r="AT45" i="5" s="1"/>
  <c r="AT16" i="2" s="1"/>
  <c r="AS324" i="5" a="1"/>
  <c r="AS324" i="5" s="1"/>
  <c r="AS43" i="5" s="1"/>
  <c r="AS14" i="2" s="1"/>
  <c r="AU328" i="5" a="1"/>
  <c r="AU328" i="5" s="1"/>
  <c r="AU47" i="5" s="1"/>
  <c r="AU18" i="2" s="1"/>
  <c r="AU326" i="5" a="1"/>
  <c r="AU326" i="5" s="1"/>
  <c r="AU45" i="5" s="1"/>
  <c r="AU16" i="2" s="1"/>
  <c r="AV328" i="5" a="1"/>
  <c r="AV328" i="5" s="1"/>
  <c r="AV47" i="5" s="1"/>
  <c r="AV18" i="2" s="1"/>
  <c r="AV322" i="5" a="1"/>
  <c r="AV322" i="5" s="1"/>
  <c r="AV41" i="5" s="1"/>
  <c r="AV12" i="2" s="1"/>
  <c r="AR336" i="5" a="1"/>
  <c r="AR336" i="5" s="1"/>
  <c r="AR56" i="5" s="1"/>
  <c r="AR28" i="2" s="1"/>
  <c r="AT333" i="5" a="1"/>
  <c r="AT333" i="5" s="1"/>
  <c r="AT53" i="5" s="1"/>
  <c r="AT25" i="2" s="1"/>
  <c r="AT322" i="5" a="1"/>
  <c r="AT322" i="5" s="1"/>
  <c r="AT41" i="5" s="1"/>
  <c r="AT12" i="2" s="1"/>
  <c r="AS334" i="5" a="1"/>
  <c r="AS334" i="5" s="1"/>
  <c r="AS54" i="5" s="1"/>
  <c r="AS26" i="2" s="1"/>
  <c r="AU337" i="5" a="1"/>
  <c r="AU337" i="5" s="1"/>
  <c r="AU57" i="5" s="1"/>
  <c r="AU29" i="2" s="1"/>
  <c r="AU332" i="5" a="1"/>
  <c r="AU332" i="5" s="1"/>
  <c r="AU52" i="5" s="1"/>
  <c r="AU24" i="2" s="1"/>
  <c r="AV336" i="5" a="1"/>
  <c r="AV336" i="5" s="1"/>
  <c r="AV56" i="5" s="1"/>
  <c r="AV28" i="2" s="1"/>
  <c r="AV324" i="5" a="1"/>
  <c r="AV324" i="5" s="1"/>
  <c r="AV43" i="5" s="1"/>
  <c r="AV14" i="2" s="1"/>
  <c r="AR326" i="5" a="1"/>
  <c r="AR326" i="5" s="1"/>
  <c r="AR45" i="5" s="1"/>
  <c r="AR16" i="2" s="1"/>
  <c r="AT327" i="5" a="1"/>
  <c r="AT327" i="5" s="1"/>
  <c r="AT46" i="5" s="1"/>
  <c r="AT17" i="2" s="1"/>
  <c r="AT335" i="5" a="1"/>
  <c r="AT335" i="5" s="1"/>
  <c r="AT55" i="5" s="1"/>
  <c r="AT27" i="2" s="1"/>
  <c r="AS335" i="5" a="1"/>
  <c r="AS335" i="5" s="1"/>
  <c r="AS55" i="5" s="1"/>
  <c r="AS27" i="2" s="1"/>
  <c r="AS328" i="5" a="1"/>
  <c r="AS328" i="5" s="1"/>
  <c r="AS47" i="5" s="1"/>
  <c r="AS18" i="2" s="1"/>
  <c r="AU333" i="5" a="1"/>
  <c r="AU333" i="5" s="1"/>
  <c r="AU53" i="5" s="1"/>
  <c r="AU25" i="2" s="1"/>
  <c r="AU334" i="5" a="1"/>
  <c r="AU334" i="5" s="1"/>
  <c r="AU54" i="5" s="1"/>
  <c r="AU26" i="2" s="1"/>
  <c r="AV327" i="5" a="1"/>
  <c r="AV327" i="5" s="1"/>
  <c r="AV46" i="5" s="1"/>
  <c r="AV17" i="2" s="1"/>
  <c r="AV331" i="5" a="1"/>
  <c r="AV331" i="5" s="1"/>
  <c r="AV51" i="5" s="1"/>
  <c r="AV23" i="2" s="1"/>
  <c r="AR325" i="5" a="1"/>
  <c r="AR325" i="5" s="1"/>
  <c r="AR44" i="5" s="1"/>
  <c r="AR15" i="2" s="1"/>
  <c r="AR328" i="5" a="1"/>
  <c r="AR328" i="5" s="1"/>
  <c r="AR47" i="5" s="1"/>
  <c r="AR18" i="2" s="1"/>
  <c r="AT334" i="5" a="1"/>
  <c r="AT334" i="5" s="1"/>
  <c r="AT54" i="5" s="1"/>
  <c r="AT26" i="2" s="1"/>
  <c r="AT331" i="5" a="1"/>
  <c r="AT331" i="5" s="1"/>
  <c r="AT51" i="5" s="1"/>
  <c r="AT23" i="2" s="1"/>
  <c r="AS327" i="5" a="1"/>
  <c r="AS327" i="5" s="1"/>
  <c r="AS46" i="5" s="1"/>
  <c r="AS17" i="2" s="1"/>
  <c r="AS336" i="5" a="1"/>
  <c r="AS336" i="5" s="1"/>
  <c r="AS56" i="5" s="1"/>
  <c r="AS28" i="2" s="1"/>
  <c r="AU322" i="5" a="1"/>
  <c r="AU322" i="5" s="1"/>
  <c r="AU41" i="5" s="1"/>
  <c r="AU12" i="2" s="1"/>
  <c r="AU336" i="5" a="1"/>
  <c r="AU336" i="5" s="1"/>
  <c r="AU56" i="5" s="1"/>
  <c r="AU28" i="2" s="1"/>
  <c r="AV332" i="5" a="1"/>
  <c r="AV332" i="5" s="1"/>
  <c r="AV52" i="5" s="1"/>
  <c r="AV24" i="2" s="1"/>
  <c r="AV334" i="5" a="1"/>
  <c r="AV334" i="5" s="1"/>
  <c r="AV54" i="5" s="1"/>
  <c r="AV26" i="2" s="1"/>
  <c r="AR327" i="5" a="1"/>
  <c r="AR327" i="5" s="1"/>
  <c r="AR46" i="5" s="1"/>
  <c r="AR17" i="2" s="1"/>
  <c r="AR331" i="5" a="1"/>
  <c r="AR331" i="5" s="1"/>
  <c r="AR51" i="5" s="1"/>
  <c r="AR23" i="2" s="1"/>
  <c r="AT336" i="5" a="1"/>
  <c r="AT336" i="5" s="1"/>
  <c r="AT56" i="5" s="1"/>
  <c r="AT28" i="2" s="1"/>
  <c r="AT325" i="5" a="1"/>
  <c r="AT325" i="5" s="1"/>
  <c r="AT44" i="5" s="1"/>
  <c r="AT15" i="2" s="1"/>
  <c r="AS332" i="5" a="1"/>
  <c r="AS332" i="5" s="1"/>
  <c r="AS52" i="5" s="1"/>
  <c r="AS24" i="2" s="1"/>
  <c r="AS325" i="5" a="1"/>
  <c r="AS32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407" i="5"/>
  <c r="AU17" i="16"/>
  <c r="O193" i="12"/>
  <c r="AR69" i="101"/>
  <c r="AR50" i="101" s="1"/>
  <c r="AS172" i="5"/>
  <c r="AV172" i="5"/>
  <c r="AV169" i="5"/>
  <c r="AV173" i="5" s="1"/>
  <c r="AV179" i="5" s="1"/>
  <c r="AS17" i="16"/>
  <c r="AS34" i="15"/>
  <c r="AT33" i="17"/>
  <c r="AV201" i="12"/>
  <c r="AV55" i="12"/>
  <c r="AV202" i="12" s="1"/>
  <c r="AR12" i="2" l="1"/>
  <c r="AV40" i="2"/>
  <c r="AS39" i="2"/>
  <c r="AU38" i="2"/>
  <c r="AV37" i="2"/>
  <c r="AV35" i="2"/>
  <c r="AT30" i="2"/>
  <c r="AS40" i="2"/>
  <c r="AU40" i="2"/>
  <c r="AU39" i="2"/>
  <c r="AU37" i="2"/>
  <c r="AU36" i="2"/>
  <c r="AS36" i="2"/>
  <c r="AU30" i="2"/>
  <c r="AS19" i="2"/>
  <c r="AS34" i="2"/>
  <c r="AU35" i="2"/>
  <c r="AT19" i="2"/>
  <c r="AT34" i="2"/>
  <c r="AT38" i="2"/>
  <c r="AS30" i="2"/>
  <c r="AS35" i="2"/>
  <c r="AT37" i="2"/>
  <c r="AV30" i="2"/>
  <c r="AT39" i="2"/>
  <c r="AS38" i="2"/>
  <c r="AT36" i="2"/>
  <c r="AV38" i="2"/>
  <c r="AS37" i="2"/>
  <c r="AT35" i="2"/>
  <c r="AT40" i="2"/>
  <c r="AU34" i="2"/>
  <c r="AU19" i="2"/>
  <c r="AV39" i="2"/>
  <c r="AV36" i="2"/>
  <c r="AV34" i="2"/>
  <c r="AV19"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307" i="5"/>
  <c r="AR308" i="5"/>
  <c r="AR306" i="5"/>
  <c r="AT305" i="5"/>
  <c r="AT310" i="5"/>
  <c r="AU304" i="5"/>
  <c r="AV309" i="5"/>
  <c r="AV306" i="5"/>
  <c r="AV304" i="5"/>
  <c r="AR305" i="5"/>
  <c r="AT307" i="5"/>
  <c r="AV310" i="5"/>
  <c r="AS309" i="5"/>
  <c r="AU308" i="5"/>
  <c r="AV307" i="5"/>
  <c r="AV305" i="5"/>
  <c r="Q208" i="12"/>
  <c r="Q204" i="12" s="1"/>
  <c r="Q30" i="12" s="1"/>
  <c r="AS33" i="17"/>
  <c r="AU310" i="5"/>
  <c r="AU309" i="5"/>
  <c r="AU307" i="5"/>
  <c r="AU306" i="5"/>
  <c r="Q193" i="12"/>
  <c r="AR309" i="5"/>
  <c r="AS306" i="5"/>
  <c r="AS304" i="5"/>
  <c r="AU305" i="5"/>
  <c r="R154" i="12"/>
  <c r="AR310" i="5"/>
  <c r="AT304" i="5"/>
  <c r="AT308" i="5"/>
  <c r="AS305" i="5"/>
  <c r="AV33" i="17"/>
  <c r="AS308" i="5"/>
  <c r="AT306" i="5"/>
  <c r="AU23" i="126" l="1"/>
  <c r="AU16" i="126"/>
  <c r="AT23" i="126"/>
  <c r="AT16" i="126"/>
  <c r="AS23" i="126"/>
  <c r="AS16" i="126"/>
  <c r="AV23" i="126"/>
  <c r="AV16" i="126"/>
  <c r="AS41" i="2"/>
  <c r="AS42" i="2" s="1"/>
  <c r="AU41" i="2"/>
  <c r="AU42" i="2" s="1"/>
  <c r="AV41" i="2"/>
  <c r="AV42" i="2" s="1"/>
  <c r="AT41" i="2"/>
  <c r="AT42" i="2" s="1"/>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U345" i="5"/>
  <c r="AU346" i="5"/>
  <c r="AU347" i="5"/>
  <c r="AS119" i="17"/>
  <c r="AS122" i="17" s="1"/>
  <c r="AS154" i="17" s="1"/>
  <c r="AV119" i="17"/>
  <c r="AV122" i="17" s="1"/>
  <c r="AV154" i="17" s="1"/>
  <c r="AR23" i="126" l="1"/>
  <c r="AR16" i="126"/>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S24" i="126" a="1"/>
  <c r="AS24" i="126" s="1"/>
  <c r="AT24" i="126" a="1"/>
  <c r="AT24" i="126" s="1"/>
  <c r="AV24" i="126" a="1"/>
  <c r="AV24"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U344" i="5"/>
  <c r="AU342" i="5"/>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AU343" i="5"/>
  <c r="AU350" i="5" s="1"/>
  <c r="AU293" i="5" s="1"/>
  <c r="U193" i="12"/>
  <c r="V154" i="12"/>
  <c r="AV59" i="15"/>
  <c r="AR98" i="15"/>
  <c r="AS29" i="101" l="1"/>
  <c r="AS23" i="101"/>
  <c r="AS38" i="101"/>
  <c r="AS33" i="101"/>
  <c r="AS41" i="101"/>
  <c r="AS40" i="101"/>
  <c r="AS35" i="101"/>
  <c r="AS43" i="101"/>
  <c r="AS34" i="101"/>
  <c r="AT43" i="101"/>
  <c r="AS37" i="101"/>
  <c r="AS42" i="101"/>
  <c r="AS36" i="101"/>
  <c r="AS39" i="101"/>
  <c r="AF40" i="12"/>
  <c r="Z263" i="12"/>
  <c r="AA263" i="12" s="1"/>
  <c r="AU351" i="5"/>
  <c r="AU294" i="5" s="1"/>
  <c r="AU352" i="5"/>
  <c r="AU295" i="5" s="1"/>
  <c r="AU353" i="5"/>
  <c r="AU296" i="5" s="1"/>
  <c r="AU354" i="5"/>
  <c r="AU297" i="5" s="1"/>
  <c r="AU349" i="5"/>
  <c r="X208" i="12"/>
  <c r="X204" i="12" s="1"/>
  <c r="X30" i="12" s="1"/>
  <c r="W208" i="12"/>
  <c r="W204" i="12" s="1"/>
  <c r="W30" i="12" s="1"/>
  <c r="Y210" i="12"/>
  <c r="Y208" i="12" s="1"/>
  <c r="Y204" i="12" s="1"/>
  <c r="Y30" i="12" s="1"/>
  <c r="V193" i="12"/>
  <c r="W154" i="12"/>
  <c r="E459" i="5"/>
  <c r="E422" i="5"/>
  <c r="E429" i="5"/>
  <c r="E440" i="5"/>
  <c r="E415" i="5"/>
  <c r="E413" i="5"/>
  <c r="E449" i="5"/>
  <c r="E445" i="5"/>
  <c r="E412" i="5"/>
  <c r="E437" i="5"/>
  <c r="E442" i="5"/>
  <c r="E451" i="5"/>
  <c r="AV316" i="17"/>
  <c r="E426" i="5"/>
  <c r="E425" i="5"/>
  <c r="AT316" i="17"/>
  <c r="E435" i="5"/>
  <c r="E455" i="5"/>
  <c r="E432" i="5"/>
  <c r="E423" i="5"/>
  <c r="E439" i="5"/>
  <c r="E433" i="5"/>
  <c r="E446" i="5"/>
  <c r="E431" i="5"/>
  <c r="E420" i="5"/>
  <c r="E430" i="5"/>
  <c r="E441" i="5"/>
  <c r="E418" i="5"/>
  <c r="E454" i="5"/>
  <c r="E448" i="5"/>
  <c r="AR316" i="17"/>
  <c r="AU316" i="17"/>
  <c r="E424" i="5"/>
  <c r="E447" i="5"/>
  <c r="E443" i="5"/>
  <c r="E458" i="5"/>
  <c r="AS316" i="17"/>
  <c r="E453" i="5"/>
  <c r="E421" i="5"/>
  <c r="E419" i="5"/>
  <c r="E444" i="5"/>
  <c r="E416" i="5"/>
  <c r="E417" i="5"/>
  <c r="E457" i="5"/>
  <c r="E452" i="5"/>
  <c r="E450" i="5"/>
  <c r="AU320" i="17"/>
  <c r="E438" i="5"/>
  <c r="E456" i="5"/>
  <c r="E436" i="5"/>
  <c r="E414" i="5"/>
  <c r="E428" i="5"/>
  <c r="E427" i="5"/>
  <c r="K40" i="12"/>
  <c r="AO40" i="12"/>
  <c r="AL40" i="12"/>
  <c r="AM40" i="12"/>
  <c r="AN40" i="12"/>
  <c r="AJ40" i="12"/>
  <c r="AQ40" i="12"/>
  <c r="AP40" i="12"/>
  <c r="AK40" i="12"/>
  <c r="AU292" i="5" l="1"/>
  <c r="AU355" i="5"/>
  <c r="AU14" i="86" s="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O73" i="13" l="1"/>
  <c r="AV73" i="13"/>
  <c r="AN73" i="13"/>
  <c r="AU73" i="13"/>
  <c r="AM73" i="13"/>
  <c r="AT73" i="13"/>
  <c r="AL73" i="13"/>
  <c r="AJ73" i="13"/>
  <c r="AS73" i="13"/>
  <c r="AK73" i="13"/>
  <c r="AR73" i="13"/>
  <c r="AQ73" i="13"/>
  <c r="AP73" i="13"/>
  <c r="T27" i="12"/>
  <c r="I124" i="12"/>
  <c r="I98" i="12"/>
  <c r="I130" i="12"/>
  <c r="I89" i="12"/>
  <c r="I78" i="12"/>
  <c r="Q27" i="12"/>
  <c r="AA210" i="12"/>
  <c r="Z208" i="12"/>
  <c r="Z204" i="12" s="1"/>
  <c r="Z30" i="12" s="1"/>
  <c r="I134" i="12"/>
  <c r="S27" i="12"/>
  <c r="L27" i="12"/>
  <c r="V27" i="12"/>
  <c r="I71" i="12"/>
  <c r="AT318" i="5"/>
  <c r="AT309" i="5"/>
  <c r="I110" i="12"/>
  <c r="I102" i="12"/>
  <c r="AV102" i="12" s="1"/>
  <c r="I146" i="12"/>
  <c r="AV146" i="12" s="1"/>
  <c r="AV317" i="5"/>
  <c r="AV308" i="5"/>
  <c r="I144" i="12"/>
  <c r="I100" i="12"/>
  <c r="I103" i="12"/>
  <c r="I147" i="12"/>
  <c r="AB261" i="12"/>
  <c r="AB255" i="12" s="1"/>
  <c r="AB31" i="12" s="1"/>
  <c r="AC263" i="12"/>
  <c r="X193" i="12"/>
  <c r="Y154" i="12"/>
  <c r="AR313" i="5"/>
  <c r="AR304" i="5"/>
  <c r="AR34" i="2"/>
  <c r="I101" i="12"/>
  <c r="AU101" i="12" s="1"/>
  <c r="AV101" i="12" s="1"/>
  <c r="I145" i="12"/>
  <c r="AS310" i="5"/>
  <c r="AS319" i="5"/>
  <c r="AR37" i="2"/>
  <c r="AR316" i="5"/>
  <c r="AR307" i="5"/>
  <c r="I99" i="12"/>
  <c r="I143" i="12"/>
  <c r="AS346" i="5" l="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T347" i="5"/>
  <c r="AT342" i="5"/>
  <c r="AT345" i="5"/>
  <c r="AT344" i="5"/>
  <c r="AT343" i="5"/>
  <c r="AT346" i="5"/>
  <c r="AS99" i="12"/>
  <c r="AT99" i="12" s="1"/>
  <c r="AU99" i="12" s="1"/>
  <c r="AV99" i="12" s="1"/>
  <c r="I73" i="12"/>
  <c r="R27" i="12"/>
  <c r="I117" i="12"/>
  <c r="I120" i="12"/>
  <c r="U27" i="12"/>
  <c r="I76" i="12"/>
  <c r="I93" i="12"/>
  <c r="I137" i="12"/>
  <c r="O27" i="12"/>
  <c r="I114" i="12"/>
  <c r="I70" i="12"/>
  <c r="X78" i="12"/>
  <c r="Y78" i="12" s="1"/>
  <c r="Z124" i="12"/>
  <c r="AA124" i="12" s="1"/>
  <c r="I141" i="12"/>
  <c r="I97" i="12"/>
  <c r="I132" i="12"/>
  <c r="AG27" i="12"/>
  <c r="I88" i="12"/>
  <c r="AJ134" i="12"/>
  <c r="Y193" i="12"/>
  <c r="Z154" i="12"/>
  <c r="I84" i="12"/>
  <c r="I128" i="12"/>
  <c r="AC27" i="12"/>
  <c r="AI89" i="12"/>
  <c r="AJ89" i="12" s="1"/>
  <c r="AV344" i="5"/>
  <c r="AV343" i="5"/>
  <c r="AV346" i="5"/>
  <c r="AV345" i="5"/>
  <c r="AV347" i="5"/>
  <c r="AV342" i="5"/>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346" i="5"/>
  <c r="AR347" i="5"/>
  <c r="AR345" i="5"/>
  <c r="AR342" i="5"/>
  <c r="AR343" i="5"/>
  <c r="AR344" i="5"/>
  <c r="I91" i="12"/>
  <c r="I135" i="12"/>
  <c r="AS343" i="5"/>
  <c r="AS347" i="5"/>
  <c r="AS344" i="5"/>
  <c r="AS342" i="5"/>
  <c r="AS345" i="5"/>
  <c r="Q71" i="12"/>
  <c r="R71" i="12" s="1"/>
  <c r="AC261" i="12"/>
  <c r="AC255" i="12" s="1"/>
  <c r="AC31" i="12" s="1"/>
  <c r="AD263" i="12"/>
  <c r="AT144" i="12"/>
  <c r="AU144" i="12" s="1"/>
  <c r="AV144" i="12" s="1"/>
  <c r="I95" i="12"/>
  <c r="I139" i="12"/>
  <c r="AF27" i="12"/>
  <c r="I131" i="12"/>
  <c r="I87" i="12"/>
  <c r="I79" i="12"/>
  <c r="X27" i="12"/>
  <c r="I123" i="12"/>
  <c r="AV15" i="16" l="1"/>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T352" i="5"/>
  <c r="AT295" i="5" s="1"/>
  <c r="AH86" i="12"/>
  <c r="AI86" i="12" s="1"/>
  <c r="AJ86" i="12" s="1"/>
  <c r="AV354" i="5"/>
  <c r="AV297" i="5" s="1"/>
  <c r="AR354" i="5"/>
  <c r="AR297" i="5" s="1"/>
  <c r="W75" i="12"/>
  <c r="X75" i="12" s="1"/>
  <c r="Y75" i="12" s="1"/>
  <c r="Z75" i="12" s="1"/>
  <c r="AA75" i="12" s="1"/>
  <c r="Z78" i="12"/>
  <c r="AA78" i="12" s="1"/>
  <c r="AT353" i="5"/>
  <c r="AT296" i="5" s="1"/>
  <c r="AS349" i="5"/>
  <c r="AT98" i="12"/>
  <c r="AU98" i="12" s="1"/>
  <c r="AV98" i="12" s="1"/>
  <c r="AL90" i="12"/>
  <c r="AM90" i="12" s="1"/>
  <c r="AH130" i="12"/>
  <c r="AI130" i="12" s="1"/>
  <c r="AJ130" i="12" s="1"/>
  <c r="AK130" i="12" s="1"/>
  <c r="AB126" i="12"/>
  <c r="AC126" i="12" s="1"/>
  <c r="O113" i="12"/>
  <c r="P113" i="12" s="1"/>
  <c r="AE129" i="12"/>
  <c r="AF129" i="12" s="1"/>
  <c r="AO139" i="12"/>
  <c r="AP139" i="12" s="1"/>
  <c r="AS354" i="5"/>
  <c r="AS297" i="5" s="1"/>
  <c r="AR351" i="5"/>
  <c r="AR294" i="5" s="1"/>
  <c r="AV353" i="5"/>
  <c r="AV296" i="5" s="1"/>
  <c r="Z193" i="12"/>
  <c r="Z192" i="12"/>
  <c r="AA154" i="12"/>
  <c r="AK134" i="12"/>
  <c r="AQ141" i="12"/>
  <c r="AR141" i="12" s="1"/>
  <c r="N67" i="12"/>
  <c r="O67" i="12" s="1"/>
  <c r="AB124" i="12"/>
  <c r="AC124" i="12" s="1"/>
  <c r="P70" i="12"/>
  <c r="Q70" i="12" s="1"/>
  <c r="R70" i="12" s="1"/>
  <c r="S70" i="12" s="1"/>
  <c r="T70" i="12" s="1"/>
  <c r="U70" i="12" s="1"/>
  <c r="S117" i="12"/>
  <c r="AT351" i="5"/>
  <c r="AT294" i="5" s="1"/>
  <c r="AS353" i="5"/>
  <c r="AS296" i="5" s="1"/>
  <c r="AR14" i="6"/>
  <c r="AR38" i="6" s="1"/>
  <c r="L110" i="12"/>
  <c r="AH132" i="12"/>
  <c r="P114" i="12"/>
  <c r="Q114" i="12" s="1"/>
  <c r="R114" i="12" s="1"/>
  <c r="N68" i="12"/>
  <c r="O68" i="12" s="1"/>
  <c r="Y79" i="12"/>
  <c r="Z79" i="12" s="1"/>
  <c r="AA79" i="12" s="1"/>
  <c r="AB79" i="12" s="1"/>
  <c r="AC127" i="12"/>
  <c r="AE85" i="12"/>
  <c r="AF85" i="12" s="1"/>
  <c r="AG85" i="12" s="1"/>
  <c r="AO95" i="12"/>
  <c r="AP95" i="12" s="1"/>
  <c r="AQ95" i="12" s="1"/>
  <c r="AR350" i="5"/>
  <c r="AR293" i="5" s="1"/>
  <c r="R115" i="12"/>
  <c r="AV350" i="5"/>
  <c r="AV293" i="5" s="1"/>
  <c r="Y121" i="12"/>
  <c r="Z121" i="12" s="1"/>
  <c r="AS350" i="5"/>
  <c r="AS293" i="5" s="1"/>
  <c r="AR349" i="5"/>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V351" i="5"/>
  <c r="AV294" i="5" s="1"/>
  <c r="AD128" i="12"/>
  <c r="AE128" i="12" s="1"/>
  <c r="AF128" i="12" s="1"/>
  <c r="S73" i="12"/>
  <c r="T73" i="12" s="1"/>
  <c r="U73" i="12" s="1"/>
  <c r="V73" i="12" s="1"/>
  <c r="W73" i="12" s="1"/>
  <c r="X73" i="12" s="1"/>
  <c r="AT349" i="5"/>
  <c r="T116" i="12"/>
  <c r="N112" i="12"/>
  <c r="O112" i="12" s="1"/>
  <c r="O69" i="12"/>
  <c r="P69" i="12" s="1"/>
  <c r="AR352" i="5"/>
  <c r="AR295" i="5" s="1"/>
  <c r="AN94" i="12"/>
  <c r="AO94" i="12" s="1"/>
  <c r="AA81" i="12"/>
  <c r="AB81" i="12" s="1"/>
  <c r="L66" i="12"/>
  <c r="M66" i="12" s="1"/>
  <c r="AD84" i="12"/>
  <c r="AM137" i="12"/>
  <c r="AN137" i="12" s="1"/>
  <c r="AT354" i="5"/>
  <c r="AT297" i="5" s="1"/>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L92" i="12"/>
  <c r="AM92" i="12" s="1"/>
  <c r="AS14" i="6"/>
  <c r="AS38" i="6" s="1"/>
  <c r="AG131" i="12"/>
  <c r="AH131" i="12" s="1"/>
  <c r="AI131" i="12" s="1"/>
  <c r="AD261" i="12"/>
  <c r="AD255" i="12" s="1"/>
  <c r="AD31" i="12" s="1"/>
  <c r="AE263" i="12"/>
  <c r="S71" i="12"/>
  <c r="T71" i="12" s="1"/>
  <c r="U71" i="12" s="1"/>
  <c r="V71" i="12" s="1"/>
  <c r="AS352" i="5"/>
  <c r="AS295" i="5" s="1"/>
  <c r="AK91" i="12"/>
  <c r="AL91" i="12" s="1"/>
  <c r="AR353" i="5"/>
  <c r="AR296" i="5" s="1"/>
  <c r="AP96" i="12"/>
  <c r="AQ96" i="12" s="1"/>
  <c r="AB82" i="12"/>
  <c r="AC82" i="12" s="1"/>
  <c r="AD82" i="12" s="1"/>
  <c r="AE82" i="12" s="1"/>
  <c r="AF82" i="12" s="1"/>
  <c r="AG82" i="12" s="1"/>
  <c r="AV349" i="5"/>
  <c r="AS142" i="12"/>
  <c r="AV13" i="86"/>
  <c r="AT13" i="86"/>
  <c r="V76" i="12"/>
  <c r="W76" i="12" s="1"/>
  <c r="N111" i="12"/>
  <c r="AS13" i="86"/>
  <c r="AG87" i="12"/>
  <c r="AH87" i="12" s="1"/>
  <c r="AS351" i="5"/>
  <c r="AS294" i="5" s="1"/>
  <c r="AC83" i="12"/>
  <c r="AD83" i="12" s="1"/>
  <c r="AE83" i="12" s="1"/>
  <c r="AF83" i="12" s="1"/>
  <c r="AK133" i="12"/>
  <c r="AL133" i="12" s="1"/>
  <c r="AM133" i="12" s="1"/>
  <c r="AV352" i="5"/>
  <c r="AV295" i="5" s="1"/>
  <c r="AH88" i="12"/>
  <c r="AI88" i="12" s="1"/>
  <c r="AJ88" i="12" s="1"/>
  <c r="AQ97" i="12"/>
  <c r="AR97" i="12" s="1"/>
  <c r="AS97" i="12" s="1"/>
  <c r="Z122" i="12"/>
  <c r="V120" i="12"/>
  <c r="AT350" i="5"/>
  <c r="AT293" i="5" s="1"/>
  <c r="I191" i="12"/>
  <c r="Z191" i="12" s="1"/>
  <c r="AR42" i="2" l="1"/>
  <c r="AR13" i="86" s="1"/>
  <c r="AS292" i="5"/>
  <c r="AS355" i="5"/>
  <c r="AS14" i="86" s="1"/>
  <c r="AV292" i="5"/>
  <c r="AV355" i="5"/>
  <c r="AV14" i="86" s="1"/>
  <c r="AT292" i="5"/>
  <c r="AT355" i="5"/>
  <c r="AT14" i="86" s="1"/>
  <c r="AR292" i="5"/>
  <c r="AR355" i="5"/>
  <c r="AR14" i="86" s="1"/>
  <c r="AJ56" i="13"/>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P94" i="12"/>
  <c r="AQ94" i="12" s="1"/>
  <c r="U116" i="12"/>
  <c r="AI87" i="12"/>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X119" i="12"/>
  <c r="Y119" i="12" s="1"/>
  <c r="Z119" i="12" s="1"/>
  <c r="AE74" i="12"/>
  <c r="AF74" i="12" s="1"/>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T117" i="12"/>
  <c r="AL134" i="12"/>
  <c r="AM134" i="12" s="1"/>
  <c r="I14" i="86" l="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M131" i="12"/>
  <c r="AN131" i="12" s="1"/>
  <c r="AO131" i="12" s="1"/>
  <c r="AP131" i="12" s="1"/>
  <c r="AQ131" i="12" s="1"/>
  <c r="AR131" i="12" s="1"/>
  <c r="AS131" i="12" s="1"/>
  <c r="AT131" i="12" s="1"/>
  <c r="AU131" i="12" s="1"/>
  <c r="AV131" i="12" s="1"/>
  <c r="AH127" i="12"/>
  <c r="AF261" i="12"/>
  <c r="AF255" i="12" s="1"/>
  <c r="AF31" i="12" s="1"/>
  <c r="AG263" i="12"/>
  <c r="AF84" i="12"/>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N71" i="12"/>
  <c r="AO71" i="12" s="1"/>
  <c r="AP71" i="12" s="1"/>
  <c r="AQ71" i="12" s="1"/>
  <c r="AR71" i="12" s="1"/>
  <c r="AS71" i="12" s="1"/>
  <c r="AT71" i="12" s="1"/>
  <c r="AU71" i="12" s="1"/>
  <c r="AV71" i="12" s="1"/>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U115" i="12"/>
  <c r="V115" i="12" s="1"/>
  <c r="AA73" i="12"/>
  <c r="AB73" i="12" s="1"/>
  <c r="AJ87" i="12"/>
  <c r="AV141" i="12"/>
  <c r="I187" i="12" s="1"/>
  <c r="AB187" i="12" s="1"/>
  <c r="AS136" i="12" l="1"/>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AV292"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L56" i="13" l="1"/>
  <c r="AL58" i="13" s="1"/>
  <c r="AM55" i="13" s="1"/>
  <c r="AU244" i="12"/>
  <c r="AV244" i="12" s="1"/>
  <c r="AT243" i="12"/>
  <c r="AU243" i="12" s="1"/>
  <c r="AV243"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K64" i="13"/>
  <c r="AK66" i="13" s="1"/>
  <c r="AL63" i="13" s="1"/>
  <c r="AK41" i="13"/>
  <c r="AQ235" i="12"/>
  <c r="AP208" i="12"/>
  <c r="AP204" i="12" s="1"/>
  <c r="AP30" i="12" s="1"/>
  <c r="AM43" i="12"/>
  <c r="AN46" i="12" s="1"/>
  <c r="AN61" i="13" s="1"/>
  <c r="AM32" i="12"/>
  <c r="AN59" i="12"/>
  <c r="AN29" i="12" s="1"/>
  <c r="AT210" i="12"/>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O64" i="13"/>
  <c r="AO66" i="13" s="1"/>
  <c r="AP63" i="13" s="1"/>
  <c r="AO41" i="13"/>
  <c r="AU235" i="12"/>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R59" i="12"/>
  <c r="AR29" i="12" s="1"/>
  <c r="AN46" i="13" l="1"/>
  <c r="AO43" i="13" s="1"/>
  <c r="AP64" i="13"/>
  <c r="AP66" i="13" s="1"/>
  <c r="AQ63" i="13" s="1"/>
  <c r="AP41" i="13"/>
  <c r="AV235" i="12"/>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O46" i="13" l="1"/>
  <c r="AP43" i="13" s="1"/>
  <c r="AQ64"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U59" i="12" l="1"/>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R215" i="17" l="1"/>
  <c r="AR25" i="17" l="1"/>
  <c r="AV60" i="6" l="1"/>
  <c r="AU60" i="6"/>
  <c r="AS60" i="6"/>
  <c r="AT53" i="6"/>
  <c r="AT60" i="6"/>
  <c r="AR60" i="6" l="1"/>
  <c r="AU53" i="6"/>
  <c r="AV53" i="6"/>
  <c r="AS53" i="6"/>
  <c r="AR53" i="6" l="1"/>
  <c r="AU111" i="5" l="1"/>
  <c r="AR111" i="5"/>
  <c r="AT111" i="5"/>
  <c r="AS111" i="5"/>
  <c r="AV111" i="5"/>
  <c r="AR16" i="16" l="1"/>
  <c r="AS16" i="16"/>
  <c r="AV16" i="16"/>
  <c r="AT16" i="16"/>
  <c r="AU16" i="16"/>
  <c r="AV24" i="125" l="1"/>
  <c r="AU24" i="125"/>
  <c r="AR24" i="125"/>
  <c r="AS24" i="125"/>
  <c r="AT24" i="125"/>
  <c r="AR61" i="101" l="1"/>
  <c r="AR62" i="101" s="1"/>
  <c r="AS61" i="101" l="1"/>
  <c r="AS62" i="101" s="1"/>
  <c r="AT51" i="101" l="1"/>
  <c r="AP343" i="106" l="1"/>
  <c r="AP235" i="5" s="1"/>
  <c r="AP25" i="12" s="1"/>
  <c r="AQ343" i="106"/>
  <c r="AQ235" i="5" s="1"/>
  <c r="AQ25" i="12" s="1"/>
  <c r="AQ27" i="12" l="1"/>
  <c r="AQ57" i="13" s="1"/>
  <c r="AQ44" i="13" s="1"/>
  <c r="I242" i="12" a="1"/>
  <c r="I242" i="12" s="1"/>
  <c r="I241" i="12" a="1"/>
  <c r="I241" i="12" s="1"/>
  <c r="AP27" i="12"/>
  <c r="AP57" i="13" l="1"/>
  <c r="AP42" i="12"/>
  <c r="AQ45" i="12" s="1"/>
  <c r="AQ53" i="13" s="1"/>
  <c r="AQ42" i="12"/>
  <c r="AR45" i="12" s="1"/>
  <c r="AR53" i="13" s="1"/>
  <c r="AQ241" i="12"/>
  <c r="AQ208" i="12" s="1"/>
  <c r="AQ204" i="12" s="1"/>
  <c r="AQ30" i="12" s="1"/>
  <c r="AR242" i="12"/>
  <c r="AS242" i="12" s="1"/>
  <c r="AT242" i="12" s="1"/>
  <c r="AU242" i="12" s="1"/>
  <c r="AV242" i="12" s="1"/>
  <c r="AR241" i="12" l="1"/>
  <c r="AR208" i="12" s="1"/>
  <c r="AR204" i="12" s="1"/>
  <c r="AR30" i="12" s="1"/>
  <c r="AR43" i="12" s="1"/>
  <c r="AS46" i="12" s="1"/>
  <c r="AS61" i="13" s="1"/>
  <c r="AQ65" i="13"/>
  <c r="AQ32" i="12"/>
  <c r="AQ43" i="12"/>
  <c r="AR46" i="12" s="1"/>
  <c r="AR61" i="13" s="1"/>
  <c r="AP44" i="13"/>
  <c r="AP46" i="13" s="1"/>
  <c r="AP58" i="13"/>
  <c r="AQ55" i="13" s="1"/>
  <c r="AS241" i="12" l="1"/>
  <c r="AQ56" i="13"/>
  <c r="AQ58" i="13" s="1"/>
  <c r="AR55" i="13" s="1"/>
  <c r="AR56" i="13" s="1"/>
  <c r="AQ41" i="13"/>
  <c r="AQ43" i="13" s="1"/>
  <c r="AQ45" i="13"/>
  <c r="AQ66" i="13"/>
  <c r="AR63" i="13" s="1"/>
  <c r="AR65" i="13"/>
  <c r="AR45" i="13" s="1"/>
  <c r="AR9" i="16" s="1"/>
  <c r="AR32" i="12"/>
  <c r="AT241" i="12"/>
  <c r="AT208" i="12" s="1"/>
  <c r="AT204" i="12" s="1"/>
  <c r="AT30" i="12" s="1"/>
  <c r="AS208" i="12"/>
  <c r="AS204" i="12" s="1"/>
  <c r="AS30" i="12" s="1"/>
  <c r="AU241" i="12" l="1"/>
  <c r="AV241" i="12" s="1"/>
  <c r="AV208" i="12" s="1"/>
  <c r="AV204" i="12" s="1"/>
  <c r="AV30" i="12" s="1"/>
  <c r="AQ46" i="13"/>
  <c r="AR41" i="13"/>
  <c r="AR64" i="13"/>
  <c r="AR66" i="13" s="1"/>
  <c r="AS63" i="13" s="1"/>
  <c r="AS64" i="13" s="1"/>
  <c r="AU208" i="12"/>
  <c r="AU204" i="12" s="1"/>
  <c r="AU30" i="12" s="1"/>
  <c r="AR43" i="13" l="1"/>
  <c r="AR20" i="13" s="1"/>
  <c r="AR55" i="17" s="1"/>
  <c r="AR26" i="17" l="1"/>
  <c r="AR93" i="17"/>
  <c r="AR69" i="17"/>
  <c r="AR71" i="17" s="1"/>
  <c r="AR178" i="17" s="1"/>
  <c r="AR76" i="17"/>
  <c r="AR45" i="17" l="1"/>
  <c r="AR53" i="17" s="1"/>
  <c r="AR57" i="17" s="1"/>
  <c r="AR78" i="17" s="1"/>
  <c r="AR80" i="17" s="1"/>
  <c r="AR84" i="17" s="1"/>
  <c r="AR86" i="17" s="1"/>
  <c r="AR346" i="106"/>
  <c r="AR273" i="5" s="1"/>
  <c r="AR74" i="15" s="1"/>
  <c r="AR76" i="15" s="1"/>
  <c r="AR27" i="17" l="1"/>
  <c r="AR28" i="17" s="1"/>
  <c r="AR179" i="17"/>
  <c r="AR180" i="17" s="1"/>
  <c r="AR184" i="17" s="1"/>
  <c r="AR345" i="106"/>
  <c r="AR272" i="5" s="1"/>
  <c r="AR61" i="15" s="1"/>
  <c r="AR63" i="15" s="1"/>
  <c r="AR35" i="17" l="1"/>
  <c r="AR185" i="17"/>
  <c r="AR14" i="16" s="1"/>
  <c r="AR126" i="17"/>
  <c r="AR46" i="17"/>
  <c r="AR92" i="17" s="1"/>
  <c r="AR95" i="17" s="1"/>
  <c r="AR342" i="106" l="1"/>
  <c r="AR20" i="126" s="1"/>
  <c r="AR22" i="126" s="1"/>
  <c r="AR25" i="126" s="1"/>
  <c r="AR26" i="126" s="1"/>
  <c r="AR146" i="126" s="1"/>
  <c r="AR22" i="101" l="1"/>
  <c r="AR45" i="101" s="1"/>
  <c r="AR52" i="101" s="1"/>
  <c r="AT22" i="126"/>
  <c r="AT25" i="126" s="1"/>
  <c r="AT26" i="126" s="1"/>
  <c r="AT22" i="101" s="1"/>
  <c r="AV22" i="126"/>
  <c r="AV25" i="126" s="1"/>
  <c r="AV26" i="126" s="1"/>
  <c r="AV146" i="126" s="1"/>
  <c r="AS22" i="126"/>
  <c r="AS25" i="126" s="1"/>
  <c r="AS26" i="126" s="1"/>
  <c r="AS22" i="101" s="1"/>
  <c r="AU22" i="126"/>
  <c r="AU25" i="126" s="1"/>
  <c r="AU26" i="126" s="1"/>
  <c r="AU146" i="126" s="1"/>
  <c r="AV22" i="101"/>
  <c r="AT146" i="126" l="1"/>
  <c r="AS45" i="101"/>
  <c r="AS52" i="101" s="1"/>
  <c r="AV45" i="101"/>
  <c r="AV52" i="101" s="1"/>
  <c r="AT45" i="101"/>
  <c r="AT52" i="101" s="1"/>
  <c r="AS146" i="126"/>
  <c r="AU22" i="101"/>
  <c r="AT278" i="106"/>
  <c r="AT282" i="5" s="1"/>
  <c r="AT281" i="17" s="1"/>
  <c r="AV278" i="106"/>
  <c r="AV282" i="5" s="1"/>
  <c r="AV281" i="17" s="1"/>
  <c r="AU278" i="106"/>
  <c r="AU282" i="5" s="1"/>
  <c r="AU281" i="17" s="1"/>
  <c r="AS278" i="106"/>
  <c r="AS282" i="5" s="1"/>
  <c r="AS281" i="17" s="1"/>
  <c r="AR278" i="106"/>
  <c r="AR282" i="5" s="1"/>
  <c r="AR281" i="17" s="1"/>
  <c r="AU45" i="101" l="1"/>
  <c r="AU52" i="101" s="1"/>
  <c r="AR284" i="17"/>
  <c r="AR286" i="17"/>
  <c r="AR265" i="17"/>
  <c r="AS265" i="17"/>
  <c r="AS286" i="17"/>
  <c r="AS284" i="17"/>
  <c r="AU265" i="17"/>
  <c r="AU286" i="17"/>
  <c r="AU284" i="17"/>
  <c r="AV265" i="17"/>
  <c r="AV286" i="17"/>
  <c r="AV284" i="17"/>
  <c r="AT265" i="17"/>
  <c r="AT284" i="17"/>
  <c r="AT286" i="17"/>
  <c r="AR288" i="17" l="1"/>
  <c r="AR292" i="17" s="1"/>
  <c r="AU288" i="17"/>
  <c r="AU292" i="17" s="1"/>
  <c r="AT288" i="17"/>
  <c r="AT292" i="17" s="1"/>
  <c r="AS288" i="17"/>
  <c r="AS292" i="17" s="1"/>
  <c r="AV288" i="17"/>
  <c r="AV292" i="17" s="1"/>
  <c r="AR284" i="106" l="1"/>
  <c r="AR77" i="15" s="1"/>
  <c r="AR283" i="106" l="1"/>
  <c r="AR64" i="15" s="1"/>
  <c r="AS284" i="106" l="1"/>
  <c r="AS77" i="15" s="1"/>
  <c r="AS283" i="106" l="1"/>
  <c r="AS64" i="15" s="1"/>
  <c r="AT284" i="106" l="1"/>
  <c r="AT77" i="15" s="1"/>
  <c r="AT283" i="106"/>
  <c r="AT64" i="15" s="1"/>
  <c r="AU284" i="106" l="1"/>
  <c r="AU77" i="15" s="1"/>
  <c r="AU283" i="106"/>
  <c r="AU64" i="15" s="1"/>
  <c r="AV284" i="106" l="1"/>
  <c r="AV77" i="15" s="1"/>
  <c r="AV283" i="106" l="1"/>
  <c r="AV64" i="15" s="1"/>
  <c r="AV153" i="106" l="1"/>
  <c r="AV91" i="5" s="1"/>
  <c r="AR153" i="106"/>
  <c r="AR91" i="5" s="1"/>
  <c r="AS153" i="106"/>
  <c r="AS91" i="5" s="1"/>
  <c r="AT153" i="106"/>
  <c r="AT91" i="5" s="1"/>
  <c r="AU153" i="106"/>
  <c r="AU91" i="5" s="1"/>
  <c r="AR146" i="106" l="1"/>
  <c r="AR84" i="5" s="1"/>
  <c r="AR148" i="106"/>
  <c r="AR86" i="5" s="1"/>
  <c r="AR149" i="106"/>
  <c r="AR87" i="5" s="1"/>
  <c r="AR145" i="106" l="1"/>
  <c r="AR83" i="5" s="1"/>
  <c r="AS149" i="106" l="1"/>
  <c r="AS87" i="5" s="1"/>
  <c r="AS146" i="106"/>
  <c r="AS84" i="5" s="1"/>
  <c r="AS148" i="106"/>
  <c r="AS86" i="5" s="1"/>
  <c r="AR140" i="106"/>
  <c r="AR77" i="5" s="1"/>
  <c r="AR138" i="106"/>
  <c r="AR75" i="5" s="1"/>
  <c r="AR136" i="106"/>
  <c r="AR73" i="5" s="1"/>
  <c r="AR137" i="106"/>
  <c r="AR74" i="5" s="1"/>
  <c r="AR141" i="106"/>
  <c r="AR78" i="5" s="1"/>
  <c r="AR139" i="106"/>
  <c r="AR76" i="5" s="1"/>
  <c r="AT149" i="106" l="1"/>
  <c r="AT87" i="5" s="1"/>
  <c r="AS145" i="106"/>
  <c r="AS83" i="5" s="1"/>
  <c r="AT148" i="106"/>
  <c r="AT86" i="5" s="1"/>
  <c r="AT146" i="106"/>
  <c r="AT84" i="5" s="1"/>
  <c r="AR131" i="106"/>
  <c r="AR66" i="5" s="1"/>
  <c r="AR135" i="106"/>
  <c r="AR72" i="5" s="1"/>
  <c r="AR130" i="106"/>
  <c r="AR65" i="5" s="1"/>
  <c r="AR132" i="106"/>
  <c r="AR67" i="5" s="1"/>
  <c r="AR128" i="106"/>
  <c r="AR63" i="5" s="1"/>
  <c r="AR127" i="106"/>
  <c r="AR62" i="5" s="1"/>
  <c r="AR129" i="106"/>
  <c r="AR64" i="5" s="1"/>
  <c r="AU149" i="106" l="1"/>
  <c r="AU87" i="5" s="1"/>
  <c r="AU146" i="106"/>
  <c r="AU84" i="5" s="1"/>
  <c r="AT145" i="106"/>
  <c r="AT83" i="5" s="1"/>
  <c r="AU148" i="106"/>
  <c r="AU86" i="5" s="1"/>
  <c r="AS140" i="106"/>
  <c r="AS77" i="5" s="1"/>
  <c r="AS138" i="106"/>
  <c r="AS75" i="5" s="1"/>
  <c r="AS141" i="106"/>
  <c r="AS78" i="5" s="1"/>
  <c r="AS136" i="106"/>
  <c r="AS73" i="5" s="1"/>
  <c r="AR62" i="2"/>
  <c r="AR64" i="2" s="1"/>
  <c r="AR79" i="5"/>
  <c r="AS137" i="106"/>
  <c r="AS74" i="5" s="1"/>
  <c r="AS139" i="106"/>
  <c r="AS76" i="5" s="1"/>
  <c r="AR126" i="106"/>
  <c r="AR61" i="5" s="1"/>
  <c r="AV148" i="106" l="1"/>
  <c r="AV86" i="5" s="1"/>
  <c r="AU145" i="106"/>
  <c r="AU83" i="5" s="1"/>
  <c r="AV149" i="106"/>
  <c r="AV87" i="5" s="1"/>
  <c r="AV146" i="106"/>
  <c r="AV84" i="5" s="1"/>
  <c r="AT136" i="106"/>
  <c r="AT73" i="5" s="1"/>
  <c r="AS129" i="106"/>
  <c r="AS64" i="5" s="1"/>
  <c r="AS127" i="106"/>
  <c r="AS62" i="5" s="1"/>
  <c r="AT141" i="106"/>
  <c r="AT78" i="5" s="1"/>
  <c r="AT138" i="106"/>
  <c r="AT75" i="5" s="1"/>
  <c r="AR69" i="2"/>
  <c r="AR66" i="2"/>
  <c r="AR65" i="2"/>
  <c r="AR67" i="2"/>
  <c r="AR68" i="2"/>
  <c r="AR70" i="2"/>
  <c r="AS128" i="106"/>
  <c r="AS63" i="5" s="1"/>
  <c r="AT137" i="106"/>
  <c r="AT74" i="5" s="1"/>
  <c r="AS135" i="106"/>
  <c r="AS72" i="5" s="1"/>
  <c r="AR49" i="2"/>
  <c r="AR51" i="2" s="1"/>
  <c r="AR68" i="5"/>
  <c r="AS130" i="106"/>
  <c r="AS65" i="5" s="1"/>
  <c r="AT140" i="106"/>
  <c r="AT77" i="5" s="1"/>
  <c r="AS131" i="106"/>
  <c r="AS66" i="5" s="1"/>
  <c r="AT139" i="106"/>
  <c r="AT76" i="5" s="1"/>
  <c r="AR71" i="2" l="1"/>
  <c r="AR26" i="6" s="1"/>
  <c r="AR28" i="6" s="1"/>
  <c r="AR32" i="6" s="1"/>
  <c r="AR45" i="6" s="1"/>
  <c r="AR46" i="6" s="1"/>
  <c r="AR59" i="6" s="1"/>
  <c r="AR61" i="6" s="1"/>
  <c r="AV145" i="106"/>
  <c r="AV83" i="5" s="1"/>
  <c r="AR75" i="2"/>
  <c r="AT129" i="106"/>
  <c r="AT64" i="5" s="1"/>
  <c r="AU138" i="106"/>
  <c r="AU75" i="5" s="1"/>
  <c r="AR56" i="2"/>
  <c r="AR80" i="2" s="1"/>
  <c r="AR27" i="15" s="1"/>
  <c r="AR53" i="2"/>
  <c r="AR77" i="2" s="1"/>
  <c r="AR24" i="15" s="1"/>
  <c r="AR52" i="2"/>
  <c r="AR76" i="2" s="1"/>
  <c r="AR23" i="15" s="1"/>
  <c r="AR55" i="2"/>
  <c r="AR79" i="2" s="1"/>
  <c r="AR26" i="15" s="1"/>
  <c r="AR54" i="2"/>
  <c r="AR78" i="2" s="1"/>
  <c r="AR25" i="15" s="1"/>
  <c r="AR57" i="2"/>
  <c r="AR81" i="2" s="1"/>
  <c r="AR28" i="15" s="1"/>
  <c r="AS126" i="106"/>
  <c r="AS61" i="5" s="1"/>
  <c r="AS62" i="2"/>
  <c r="AS79" i="5"/>
  <c r="AT130" i="106"/>
  <c r="AT65" i="5" s="1"/>
  <c r="AT131" i="106"/>
  <c r="AT66" i="5" s="1"/>
  <c r="AT128" i="106"/>
  <c r="AT63" i="5" s="1"/>
  <c r="AT127" i="106"/>
  <c r="AT62" i="5" s="1"/>
  <c r="AU137" i="106"/>
  <c r="AU74" i="5" s="1"/>
  <c r="AU141" i="106"/>
  <c r="AU78" i="5" s="1"/>
  <c r="AT135" i="106"/>
  <c r="AT72" i="5" s="1"/>
  <c r="AU136" i="106"/>
  <c r="AU73" i="5" s="1"/>
  <c r="AU140" i="106"/>
  <c r="AU77" i="5" s="1"/>
  <c r="AU139" i="106"/>
  <c r="AU76" i="5" s="1"/>
  <c r="AR62" i="6" l="1"/>
  <c r="AV141" i="106"/>
  <c r="AV78" i="5" s="1"/>
  <c r="AU128" i="106"/>
  <c r="AU63" i="5" s="1"/>
  <c r="AV139" i="106"/>
  <c r="AV76" i="5" s="1"/>
  <c r="AU131" i="106"/>
  <c r="AU66" i="5" s="1"/>
  <c r="AV137" i="106"/>
  <c r="AV74" i="5" s="1"/>
  <c r="AV140" i="106"/>
  <c r="AV77" i="5" s="1"/>
  <c r="AT126" i="106"/>
  <c r="AT61" i="5" s="1"/>
  <c r="AV138" i="106"/>
  <c r="AV75" i="5" s="1"/>
  <c r="AS64" i="2"/>
  <c r="AS67" i="2"/>
  <c r="AS66" i="2"/>
  <c r="AS68" i="2"/>
  <c r="AS70" i="2"/>
  <c r="AS65" i="2"/>
  <c r="AS69" i="2"/>
  <c r="AU130" i="106"/>
  <c r="AU65" i="5" s="1"/>
  <c r="AU127" i="106"/>
  <c r="AU62" i="5" s="1"/>
  <c r="AV136" i="106"/>
  <c r="AV73" i="5" s="1"/>
  <c r="AR58" i="2"/>
  <c r="AU129" i="106"/>
  <c r="AU64" i="5" s="1"/>
  <c r="AU135" i="106"/>
  <c r="AU72" i="5" s="1"/>
  <c r="AT79" i="5"/>
  <c r="AT62" i="2"/>
  <c r="AR22" i="15"/>
  <c r="AR82" i="2"/>
  <c r="AR31" i="17" s="1"/>
  <c r="AV131" i="106" l="1"/>
  <c r="AV66" i="5" s="1"/>
  <c r="AS71" i="2"/>
  <c r="AS26" i="6" s="1"/>
  <c r="AS28" i="6" s="1"/>
  <c r="AS32" i="6" s="1"/>
  <c r="AS45" i="6" s="1"/>
  <c r="AS46" i="6" s="1"/>
  <c r="AS59" i="6" s="1"/>
  <c r="AV130" i="106"/>
  <c r="AV65" i="5" s="1"/>
  <c r="AU126" i="106"/>
  <c r="AU61" i="5" s="1"/>
  <c r="AV127" i="106"/>
  <c r="AV62" i="5" s="1"/>
  <c r="AV128" i="106"/>
  <c r="AV63" i="5" s="1"/>
  <c r="AT64" i="2"/>
  <c r="AT67" i="2"/>
  <c r="AT69" i="2"/>
  <c r="AT66" i="2"/>
  <c r="AT68" i="2"/>
  <c r="AT65" i="2"/>
  <c r="AT70" i="2"/>
  <c r="AV135" i="106"/>
  <c r="AV72" i="5" s="1"/>
  <c r="AR13" i="6"/>
  <c r="AR15" i="6" s="1"/>
  <c r="AR83" i="2"/>
  <c r="AR12" i="86" s="1"/>
  <c r="AV129" i="106"/>
  <c r="AV64" i="5" s="1"/>
  <c r="AR39" i="15"/>
  <c r="AR43" i="15"/>
  <c r="AR40" i="15"/>
  <c r="AR38" i="15"/>
  <c r="AR42" i="15"/>
  <c r="AR29" i="15"/>
  <c r="AR41" i="15"/>
  <c r="AR49" i="15" s="1"/>
  <c r="AR101" i="15" s="1"/>
  <c r="AU62" i="2"/>
  <c r="AU79" i="5"/>
  <c r="AR51" i="15" l="1"/>
  <c r="AR47" i="15"/>
  <c r="AR78" i="15" s="1"/>
  <c r="AR79" i="15" s="1"/>
  <c r="AR80" i="15" s="1"/>
  <c r="AR109" i="15" s="1"/>
  <c r="AT71" i="2"/>
  <c r="AT26" i="6" s="1"/>
  <c r="AT28" i="6" s="1"/>
  <c r="AT32" i="6" s="1"/>
  <c r="AT45" i="6" s="1"/>
  <c r="AT46" i="6" s="1"/>
  <c r="AT59" i="6" s="1"/>
  <c r="AS103" i="15"/>
  <c r="AS111" i="15" s="1"/>
  <c r="AR102" i="15"/>
  <c r="AR104" i="15" s="1"/>
  <c r="AS100" i="15" s="1"/>
  <c r="AU64" i="2"/>
  <c r="AU67" i="2"/>
  <c r="AU68" i="2"/>
  <c r="AU69" i="2"/>
  <c r="AU65" i="2"/>
  <c r="AU70" i="2"/>
  <c r="AU66" i="2"/>
  <c r="AR23" i="125"/>
  <c r="AR25" i="125" s="1"/>
  <c r="AR19" i="6"/>
  <c r="AR39" i="6" s="1"/>
  <c r="AR40" i="6" s="1"/>
  <c r="AR52" i="6" s="1"/>
  <c r="AV126" i="106"/>
  <c r="AV61" i="5" s="1"/>
  <c r="AR46" i="15"/>
  <c r="AR65" i="15" s="1"/>
  <c r="AR66" i="15" s="1"/>
  <c r="AR44" i="15"/>
  <c r="AV62" i="2"/>
  <c r="AV64" i="2" s="1"/>
  <c r="AV79" i="5"/>
  <c r="AR48" i="15"/>
  <c r="AR91" i="15" s="1"/>
  <c r="AS62" i="6"/>
  <c r="AS61" i="6"/>
  <c r="AR81" i="15" l="1"/>
  <c r="AS76" i="15" s="1"/>
  <c r="AR67" i="15"/>
  <c r="AR108" i="15" s="1"/>
  <c r="AT62" i="6"/>
  <c r="AT61" i="6"/>
  <c r="AR55" i="6"/>
  <c r="AR68" i="6" s="1"/>
  <c r="AR54" i="6"/>
  <c r="AR66" i="6" s="1"/>
  <c r="AR8" i="16" s="1"/>
  <c r="AR68" i="125"/>
  <c r="AU71" i="2"/>
  <c r="AU26" i="6" s="1"/>
  <c r="AU28" i="6" s="1"/>
  <c r="AU32" i="6" s="1"/>
  <c r="AU45" i="6" s="1"/>
  <c r="AU46" i="6" s="1"/>
  <c r="AU59" i="6" s="1"/>
  <c r="AR93" i="15"/>
  <c r="AR110" i="15" s="1"/>
  <c r="AR92" i="15"/>
  <c r="AV70" i="2"/>
  <c r="AV65" i="2"/>
  <c r="AV68" i="2"/>
  <c r="AV69" i="2"/>
  <c r="AV66" i="2"/>
  <c r="AV67" i="2"/>
  <c r="AR19" i="86"/>
  <c r="AV71" i="2" l="1"/>
  <c r="AV26" i="6" s="1"/>
  <c r="AV28" i="6" s="1"/>
  <c r="AV32" i="6" s="1"/>
  <c r="AV45" i="6" s="1"/>
  <c r="AV46" i="6" s="1"/>
  <c r="AV59" i="6" s="1"/>
  <c r="AV61" i="6" s="1"/>
  <c r="AR94" i="15"/>
  <c r="AS90" i="15" s="1"/>
  <c r="AR68" i="15"/>
  <c r="AS63" i="15" s="1"/>
  <c r="AU62" i="6"/>
  <c r="AU61" i="6"/>
  <c r="AR112" i="15"/>
  <c r="AR206" i="17" s="1"/>
  <c r="AR255" i="17" s="1"/>
  <c r="AR26" i="12"/>
  <c r="AR70" i="6"/>
  <c r="AV62" i="6" l="1"/>
  <c r="I296" i="12" a="1"/>
  <c r="I296" i="12" s="1"/>
  <c r="AR27" i="12"/>
  <c r="AS296" i="12" l="1"/>
  <c r="AS261" i="12" s="1"/>
  <c r="AS255" i="12" s="1"/>
  <c r="AS31" i="12" s="1"/>
  <c r="AR57" i="13"/>
  <c r="AR42" i="12"/>
  <c r="AS45" i="12" s="1"/>
  <c r="AS53" i="13" s="1"/>
  <c r="AR58" i="13" l="1"/>
  <c r="AR69" i="13" s="1"/>
  <c r="AR44" i="13"/>
  <c r="AR46" i="13" s="1"/>
  <c r="AS32" i="12"/>
  <c r="AS65" i="13"/>
  <c r="AS43" i="12"/>
  <c r="AT46" i="12" s="1"/>
  <c r="AT61" i="13" s="1"/>
  <c r="AT296" i="12"/>
  <c r="AS55" i="13" l="1"/>
  <c r="AS45" i="13"/>
  <c r="AS9" i="16" s="1"/>
  <c r="AS66" i="13"/>
  <c r="AT63" i="13" s="1"/>
  <c r="AT64" i="13" s="1"/>
  <c r="AU296" i="12"/>
  <c r="AV296" i="12" s="1"/>
  <c r="AR313" i="17"/>
  <c r="AR317" i="17" s="1"/>
  <c r="AR319" i="17" s="1"/>
  <c r="AR321" i="17" s="1"/>
  <c r="AR15" i="13"/>
  <c r="AR17" i="13" s="1"/>
  <c r="AR21" i="13" s="1"/>
  <c r="AR23" i="13" s="1"/>
  <c r="AR190" i="17"/>
  <c r="AR194" i="17" s="1"/>
  <c r="AR34" i="17" s="1"/>
  <c r="AR27" i="13" l="1"/>
  <c r="AR30" i="13" s="1"/>
  <c r="AR10" i="16" s="1"/>
  <c r="AR14" i="125"/>
  <c r="AS41" i="13"/>
  <c r="AS43" i="13" s="1"/>
  <c r="AS20" i="13" s="1"/>
  <c r="AS55" i="17" s="1"/>
  <c r="AS56" i="13"/>
  <c r="AS69" i="17" l="1"/>
  <c r="AS71" i="17" s="1"/>
  <c r="AS178" i="17" s="1"/>
  <c r="AS93" i="17"/>
  <c r="AS26" i="17"/>
  <c r="AS76" i="17"/>
  <c r="AR15" i="125"/>
  <c r="AU132" i="106" l="1"/>
  <c r="AU67" i="5" s="1"/>
  <c r="AT132" i="106" l="1"/>
  <c r="AT67" i="5" s="1"/>
  <c r="AU49" i="2"/>
  <c r="AU57" i="2" s="1"/>
  <c r="AU81" i="2" s="1"/>
  <c r="AU28" i="15" s="1"/>
  <c r="AU68" i="5"/>
  <c r="AV132" i="106"/>
  <c r="AV67" i="5" s="1"/>
  <c r="AS132" i="106"/>
  <c r="AS67" i="5" s="1"/>
  <c r="AS68" i="5" l="1"/>
  <c r="AS49" i="2"/>
  <c r="AV68" i="5"/>
  <c r="AV49" i="2"/>
  <c r="AT49" i="2"/>
  <c r="AT68" i="5"/>
  <c r="AU53" i="2"/>
  <c r="AU77" i="2" s="1"/>
  <c r="AU24" i="15" s="1"/>
  <c r="AU56" i="2"/>
  <c r="AU80" i="2" s="1"/>
  <c r="AU27" i="15" s="1"/>
  <c r="AU54" i="2"/>
  <c r="AU78" i="2" s="1"/>
  <c r="AU25" i="15" s="1"/>
  <c r="AU52" i="2"/>
  <c r="AU76" i="2" s="1"/>
  <c r="AU23" i="15" s="1"/>
  <c r="AU55" i="2"/>
  <c r="AU79" i="2" s="1"/>
  <c r="AU26" i="15" s="1"/>
  <c r="AU51" i="2"/>
  <c r="AS147" i="106" l="1"/>
  <c r="AS85" i="5" s="1"/>
  <c r="AU147" i="106"/>
  <c r="AU85" i="5" s="1"/>
  <c r="AU97" i="5" s="1"/>
  <c r="AT147" i="106"/>
  <c r="AT85" i="5" s="1"/>
  <c r="AV147" i="106"/>
  <c r="AV85" i="5" s="1"/>
  <c r="AV97" i="5" s="1"/>
  <c r="AR147" i="106"/>
  <c r="AR85" i="5" s="1"/>
  <c r="AV53" i="2"/>
  <c r="AV77" i="2" s="1"/>
  <c r="AV24" i="15" s="1"/>
  <c r="AV54" i="2"/>
  <c r="AV78" i="2" s="1"/>
  <c r="AV25" i="15" s="1"/>
  <c r="AV56" i="2"/>
  <c r="AV80" i="2" s="1"/>
  <c r="AV27" i="15" s="1"/>
  <c r="AV55" i="2"/>
  <c r="AV79" i="2" s="1"/>
  <c r="AV26" i="15" s="1"/>
  <c r="AV52" i="2"/>
  <c r="AV76" i="2" s="1"/>
  <c r="AV23" i="15" s="1"/>
  <c r="AV51" i="2"/>
  <c r="AU58" i="2"/>
  <c r="AU75" i="2"/>
  <c r="AS53" i="2"/>
  <c r="AS77" i="2" s="1"/>
  <c r="AS24" i="15" s="1"/>
  <c r="AS52" i="2"/>
  <c r="AS76" i="2" s="1"/>
  <c r="AS23" i="15" s="1"/>
  <c r="AS56" i="2"/>
  <c r="AS80" i="2" s="1"/>
  <c r="AS27" i="15" s="1"/>
  <c r="AS55" i="2"/>
  <c r="AS79" i="2" s="1"/>
  <c r="AS26" i="15" s="1"/>
  <c r="AS54" i="2"/>
  <c r="AS78" i="2" s="1"/>
  <c r="AS25" i="15" s="1"/>
  <c r="AS51" i="2"/>
  <c r="AV57" i="2"/>
  <c r="AV81" i="2" s="1"/>
  <c r="AV28" i="15" s="1"/>
  <c r="AS57" i="2"/>
  <c r="AS81" i="2" s="1"/>
  <c r="AS28" i="15" s="1"/>
  <c r="AT57" i="2"/>
  <c r="AT81" i="2" s="1"/>
  <c r="AT28" i="15" s="1"/>
  <c r="AT55" i="2"/>
  <c r="AT79" i="2" s="1"/>
  <c r="AT26" i="15" s="1"/>
  <c r="AT53" i="2"/>
  <c r="AT77" i="2" s="1"/>
  <c r="AT24" i="15" s="1"/>
  <c r="AT54" i="2"/>
  <c r="AT78" i="2" s="1"/>
  <c r="AT25" i="15" s="1"/>
  <c r="AT52" i="2"/>
  <c r="AT76" i="2" s="1"/>
  <c r="AT23" i="15" s="1"/>
  <c r="AT56" i="2"/>
  <c r="AT80" i="2" s="1"/>
  <c r="AT27" i="15" s="1"/>
  <c r="AT51" i="2"/>
  <c r="AT97" i="5" l="1"/>
  <c r="AT33" i="15" s="1"/>
  <c r="AS97" i="5"/>
  <c r="AS33" i="15" s="1"/>
  <c r="AV11" i="16"/>
  <c r="AV32" i="17"/>
  <c r="AV33" i="15"/>
  <c r="AU11" i="16"/>
  <c r="AU32" i="17"/>
  <c r="AU33" i="15"/>
  <c r="AS58" i="2"/>
  <c r="AS75" i="2"/>
  <c r="AU22" i="15"/>
  <c r="AU82" i="2"/>
  <c r="AT75" i="2"/>
  <c r="AT58" i="2"/>
  <c r="AU13" i="6"/>
  <c r="AU15" i="6" s="1"/>
  <c r="AV58" i="2"/>
  <c r="AV75" i="2"/>
  <c r="AU31" i="17" l="1"/>
  <c r="AS32" i="17"/>
  <c r="AT11" i="16"/>
  <c r="AT32" i="17"/>
  <c r="AS11" i="16"/>
  <c r="AU83" i="2"/>
  <c r="AU12" i="86" s="1"/>
  <c r="AS13" i="6"/>
  <c r="AS15" i="6" s="1"/>
  <c r="AU19" i="6"/>
  <c r="AU39" i="6" s="1"/>
  <c r="AU40" i="6" s="1"/>
  <c r="AU52" i="6" s="1"/>
  <c r="AU23" i="125"/>
  <c r="AU25" i="125" s="1"/>
  <c r="AU68" i="125" s="1"/>
  <c r="AT13" i="6"/>
  <c r="AT15" i="6" s="1"/>
  <c r="AV82" i="2"/>
  <c r="AV31" i="17" s="1"/>
  <c r="AV22" i="15"/>
  <c r="AV13" i="6"/>
  <c r="AV15" i="6" s="1"/>
  <c r="AT82" i="2"/>
  <c r="AT83" i="2" s="1"/>
  <c r="AT12" i="86" s="1"/>
  <c r="AT22" i="15"/>
  <c r="AU39" i="15"/>
  <c r="AU38" i="15"/>
  <c r="AU41" i="15"/>
  <c r="AU42" i="15"/>
  <c r="AU50" i="15" s="1"/>
  <c r="AU205" i="17" s="1"/>
  <c r="AU254" i="17" s="1"/>
  <c r="AU40" i="15"/>
  <c r="AU29" i="15"/>
  <c r="AU43" i="15"/>
  <c r="AS22" i="15"/>
  <c r="AS82" i="2"/>
  <c r="AS31" i="17" l="1"/>
  <c r="AT31" i="17"/>
  <c r="AU48" i="15"/>
  <c r="AU91" i="15" s="1"/>
  <c r="AU55" i="6"/>
  <c r="AU68" i="6" s="1"/>
  <c r="AU54" i="6"/>
  <c r="AU66" i="6" s="1"/>
  <c r="AU8" i="16" s="1"/>
  <c r="AT23" i="125"/>
  <c r="AT25" i="125" s="1"/>
  <c r="AT68" i="125" s="1"/>
  <c r="AT19" i="6"/>
  <c r="AT39" i="6" s="1"/>
  <c r="AT40" i="6" s="1"/>
  <c r="AT52" i="6" s="1"/>
  <c r="AU49" i="15"/>
  <c r="AU101" i="15" s="1"/>
  <c r="AT43" i="15"/>
  <c r="AT42" i="15"/>
  <c r="AT41" i="15"/>
  <c r="AT39" i="15"/>
  <c r="AT38" i="15"/>
  <c r="AT29" i="15"/>
  <c r="AT40" i="15"/>
  <c r="AU46" i="15"/>
  <c r="AU65" i="15" s="1"/>
  <c r="AU44" i="15"/>
  <c r="AU19" i="86" s="1"/>
  <c r="AU47" i="15"/>
  <c r="AU78" i="15" s="1"/>
  <c r="AV83" i="2"/>
  <c r="AV12" i="86" s="1"/>
  <c r="AV19" i="6"/>
  <c r="AV39" i="6" s="1"/>
  <c r="AV40" i="6" s="1"/>
  <c r="AV52" i="6" s="1"/>
  <c r="AV23" i="125"/>
  <c r="AV25" i="125" s="1"/>
  <c r="AV68" i="125" s="1"/>
  <c r="AS83" i="2"/>
  <c r="AS12" i="86" s="1"/>
  <c r="AS41" i="15"/>
  <c r="AS42" i="15"/>
  <c r="AS38" i="15"/>
  <c r="AS43" i="15"/>
  <c r="AS39" i="15"/>
  <c r="AS29" i="15"/>
  <c r="AS40" i="15"/>
  <c r="AS48" i="15" s="1"/>
  <c r="AS91" i="15" s="1"/>
  <c r="AU51" i="15"/>
  <c r="AV29" i="15"/>
  <c r="AV41" i="15"/>
  <c r="AV49" i="15" s="1"/>
  <c r="AV101" i="15" s="1"/>
  <c r="AV39" i="15"/>
  <c r="AV42" i="15"/>
  <c r="AV40" i="15"/>
  <c r="AV43" i="15"/>
  <c r="AV38" i="15"/>
  <c r="AS23" i="125"/>
  <c r="AS25" i="125" s="1"/>
  <c r="AS19" i="6"/>
  <c r="AS39" i="6" s="1"/>
  <c r="AS40" i="6" s="1"/>
  <c r="AS52" i="6" s="1"/>
  <c r="AV47" i="15" l="1"/>
  <c r="AV78" i="15" s="1"/>
  <c r="AS51" i="15"/>
  <c r="AS50" i="15"/>
  <c r="AS205" i="17" s="1"/>
  <c r="AS254" i="17" s="1"/>
  <c r="AS49" i="15"/>
  <c r="AS101" i="15" s="1"/>
  <c r="AS102" i="15" s="1"/>
  <c r="AS104" i="15" s="1"/>
  <c r="AT100" i="15" s="1"/>
  <c r="AV48" i="15"/>
  <c r="AV91" i="15" s="1"/>
  <c r="AS47" i="15"/>
  <c r="AS78" i="15" s="1"/>
  <c r="AS79" i="15" s="1"/>
  <c r="AS80" i="15" s="1"/>
  <c r="AS109" i="15" s="1"/>
  <c r="AT49" i="15"/>
  <c r="AT101" i="15" s="1"/>
  <c r="AV103" i="15" s="1"/>
  <c r="AV111" i="15" s="1"/>
  <c r="AT48" i="15"/>
  <c r="AT91" i="15" s="1"/>
  <c r="AV93" i="15" s="1"/>
  <c r="AV110" i="15" s="1"/>
  <c r="I12" i="86"/>
  <c r="AV51" i="15"/>
  <c r="AV54" i="6"/>
  <c r="AV66" i="6" s="1"/>
  <c r="AV8" i="16" s="1"/>
  <c r="AV55" i="6"/>
  <c r="AV68" i="6" s="1"/>
  <c r="AS55" i="6"/>
  <c r="AS68" i="6" s="1"/>
  <c r="AS54" i="6"/>
  <c r="AS66" i="6" s="1"/>
  <c r="AS8" i="16" s="1"/>
  <c r="AS44" i="15"/>
  <c r="AS46" i="15"/>
  <c r="AS65" i="15" s="1"/>
  <c r="AS66" i="15" s="1"/>
  <c r="AS68" i="125"/>
  <c r="AT44" i="15"/>
  <c r="AT19" i="86" s="1"/>
  <c r="AT46" i="15"/>
  <c r="AT65" i="15" s="1"/>
  <c r="AT55" i="6"/>
  <c r="AT68" i="6" s="1"/>
  <c r="AT54" i="6"/>
  <c r="AT66" i="6" s="1"/>
  <c r="AT8" i="16" s="1"/>
  <c r="AT47" i="15"/>
  <c r="AT78" i="15" s="1"/>
  <c r="AU70" i="6"/>
  <c r="AU26" i="12"/>
  <c r="AV46" i="15"/>
  <c r="AV65" i="15" s="1"/>
  <c r="AV44" i="15"/>
  <c r="AV19" i="86" s="1"/>
  <c r="AS93" i="15"/>
  <c r="AS110" i="15" s="1"/>
  <c r="AS92" i="15"/>
  <c r="AV50" i="15"/>
  <c r="AV205" i="17" s="1"/>
  <c r="AV254" i="17" s="1"/>
  <c r="AT50" i="15"/>
  <c r="AT205" i="17" s="1"/>
  <c r="AT254" i="17" s="1"/>
  <c r="AT51" i="15"/>
  <c r="AT93" i="15" l="1"/>
  <c r="AT110" i="15" s="1"/>
  <c r="AU103" i="15"/>
  <c r="AU111" i="15" s="1"/>
  <c r="AU93" i="15"/>
  <c r="AU110" i="15" s="1"/>
  <c r="AT103" i="15"/>
  <c r="AT111" i="15" s="1"/>
  <c r="AT102" i="15"/>
  <c r="AS81" i="15"/>
  <c r="AT76" i="15" s="1"/>
  <c r="AT79" i="15" s="1"/>
  <c r="AT80" i="15" s="1"/>
  <c r="AT109" i="15" s="1"/>
  <c r="AS19" i="86"/>
  <c r="I19" i="86" s="1"/>
  <c r="I7" i="86" s="1"/>
  <c r="I6" i="86" s="1"/>
  <c r="I44" i="15"/>
  <c r="AU27" i="12"/>
  <c r="AU57" i="13" s="1"/>
  <c r="AU44" i="13" s="1"/>
  <c r="I299" i="12" a="1"/>
  <c r="I299" i="12" s="1"/>
  <c r="AV299" i="12" s="1"/>
  <c r="AS70" i="6"/>
  <c r="AS26" i="12"/>
  <c r="AS94" i="15"/>
  <c r="AT90" i="15" s="1"/>
  <c r="AT92" i="15" s="1"/>
  <c r="AT94" i="15" s="1"/>
  <c r="AU90" i="15" s="1"/>
  <c r="AU92" i="15" s="1"/>
  <c r="AT70" i="6"/>
  <c r="AT26" i="12"/>
  <c r="AV70" i="6"/>
  <c r="AV26" i="12"/>
  <c r="AS67" i="15"/>
  <c r="AS108" i="15" s="1"/>
  <c r="AS112" i="15" s="1"/>
  <c r="AS206" i="17" s="1"/>
  <c r="AS255" i="17" s="1"/>
  <c r="AU94" i="15" l="1"/>
  <c r="AV90" i="15" s="1"/>
  <c r="AV92" i="15" s="1"/>
  <c r="AV94" i="15" s="1"/>
  <c r="AT104" i="15"/>
  <c r="AU100" i="15" s="1"/>
  <c r="AU102" i="15" s="1"/>
  <c r="AU104" i="15" s="1"/>
  <c r="AV100" i="15" s="1"/>
  <c r="AV102" i="15" s="1"/>
  <c r="AV104" i="15" s="1"/>
  <c r="AS68" i="15"/>
  <c r="AT63" i="15" s="1"/>
  <c r="AT66" i="15" s="1"/>
  <c r="AT67" i="15" s="1"/>
  <c r="AT108" i="15" s="1"/>
  <c r="AT112" i="15" s="1"/>
  <c r="AT206" i="17" s="1"/>
  <c r="AT255" i="17" s="1"/>
  <c r="I297" i="12" a="1"/>
  <c r="I297" i="12" s="1"/>
  <c r="AS27" i="12"/>
  <c r="AT27" i="12"/>
  <c r="AT57" i="13" s="1"/>
  <c r="AT44" i="13" s="1"/>
  <c r="I298" i="12" a="1"/>
  <c r="I298" i="12" s="1"/>
  <c r="AU298" i="12" s="1"/>
  <c r="AV298" i="12" s="1"/>
  <c r="AV27" i="12"/>
  <c r="AV57" i="13" s="1"/>
  <c r="AV44" i="13" s="1"/>
  <c r="I300" i="12" a="1"/>
  <c r="I300" i="12" s="1"/>
  <c r="AT81" i="15"/>
  <c r="AU76" i="15" s="1"/>
  <c r="AU79" i="15" s="1"/>
  <c r="AM3" i="101"/>
  <c r="AM3" i="125"/>
  <c r="AM3" i="86"/>
  <c r="AM3" i="5"/>
  <c r="AM3" i="2"/>
  <c r="AM3" i="6"/>
  <c r="AM3" i="17"/>
  <c r="AM3" i="12"/>
  <c r="AM3" i="15"/>
  <c r="AM3" i="126"/>
  <c r="AM3" i="13"/>
  <c r="AM3" i="16"/>
  <c r="F8" i="21"/>
  <c r="AT68" i="15" l="1"/>
  <c r="AU63" i="15" s="1"/>
  <c r="AU66" i="15" s="1"/>
  <c r="AU67" i="15" s="1"/>
  <c r="AU108" i="15" s="1"/>
  <c r="AS57" i="13"/>
  <c r="AV42" i="12"/>
  <c r="AU42" i="12"/>
  <c r="AV45" i="12" s="1"/>
  <c r="AV53" i="13" s="1"/>
  <c r="AS42" i="12"/>
  <c r="AT45" i="12" s="1"/>
  <c r="AT53" i="13" s="1"/>
  <c r="AT42" i="12"/>
  <c r="AU45" i="12" s="1"/>
  <c r="AU53" i="13" s="1"/>
  <c r="AT297" i="12"/>
  <c r="AT261" i="12" s="1"/>
  <c r="AT255" i="12" s="1"/>
  <c r="AT31" i="12" s="1"/>
  <c r="AU80" i="15"/>
  <c r="AU109" i="15" s="1"/>
  <c r="AU81" i="15" l="1"/>
  <c r="AV76" i="15" s="1"/>
  <c r="AV79" i="15" s="1"/>
  <c r="AV80" i="15" s="1"/>
  <c r="AV109" i="15" s="1"/>
  <c r="AU112" i="15"/>
  <c r="AU206" i="17" s="1"/>
  <c r="AU255" i="17" s="1"/>
  <c r="AS44" i="13"/>
  <c r="AS46" i="13" s="1"/>
  <c r="AS58" i="13"/>
  <c r="AS69" i="13" s="1"/>
  <c r="AU68" i="15"/>
  <c r="AV63" i="15" s="1"/>
  <c r="AV66" i="15" s="1"/>
  <c r="AU297" i="12"/>
  <c r="AU261" i="12" s="1"/>
  <c r="AU255" i="12" s="1"/>
  <c r="AU31" i="12" s="1"/>
  <c r="AU43" i="12" s="1"/>
  <c r="AV46" i="12" s="1"/>
  <c r="AV61" i="13" s="1"/>
  <c r="AT32" i="12"/>
  <c r="AT65" i="13"/>
  <c r="AT43" i="12"/>
  <c r="AU46" i="12" s="1"/>
  <c r="AU61" i="13" s="1"/>
  <c r="AT55" i="13" l="1"/>
  <c r="AV81" i="15"/>
  <c r="AT41" i="13"/>
  <c r="AT43" i="13" s="1"/>
  <c r="AT56" i="13"/>
  <c r="AT58" i="13" s="1"/>
  <c r="AS190" i="17"/>
  <c r="AS194" i="17" s="1"/>
  <c r="AS34" i="17" s="1"/>
  <c r="AS313" i="17"/>
  <c r="AS317" i="17" s="1"/>
  <c r="AS319" i="17" s="1"/>
  <c r="AS321" i="17" s="1"/>
  <c r="AS15" i="13"/>
  <c r="AU65" i="13"/>
  <c r="AU45" i="13" s="1"/>
  <c r="AU9" i="16" s="1"/>
  <c r="AU32" i="12"/>
  <c r="AV67" i="15"/>
  <c r="AV108" i="15" s="1"/>
  <c r="AV112" i="15" s="1"/>
  <c r="AV206" i="17" s="1"/>
  <c r="AV255" i="17" s="1"/>
  <c r="AT45" i="13"/>
  <c r="AT9" i="16" s="1"/>
  <c r="AT66" i="13"/>
  <c r="AU63" i="13" s="1"/>
  <c r="AU64" i="13" s="1"/>
  <c r="AV297" i="12"/>
  <c r="AV261" i="12" s="1"/>
  <c r="AV255" i="12" s="1"/>
  <c r="AV31" i="12" s="1"/>
  <c r="AS17" i="13" l="1"/>
  <c r="AS21" i="13" s="1"/>
  <c r="AS23" i="13" s="1"/>
  <c r="AS27" i="13" s="1"/>
  <c r="AS30" i="13" s="1"/>
  <c r="AS10" i="16" s="1"/>
  <c r="AS12" i="16" s="1"/>
  <c r="AS75" i="101" s="1"/>
  <c r="AS76" i="101" s="1"/>
  <c r="AU66" i="13"/>
  <c r="AV63" i="13" s="1"/>
  <c r="AV64" i="13" s="1"/>
  <c r="AV43" i="12"/>
  <c r="AV65" i="13"/>
  <c r="AV45" i="13" s="1"/>
  <c r="AV9" i="16" s="1"/>
  <c r="AV32" i="12"/>
  <c r="AT69" i="13"/>
  <c r="AU55" i="13"/>
  <c r="AV68" i="15"/>
  <c r="AT46" i="13"/>
  <c r="AT20" i="13"/>
  <c r="AT55" i="17" s="1"/>
  <c r="AS14" i="125" l="1"/>
  <c r="AT26" i="17"/>
  <c r="AT69" i="17"/>
  <c r="AT71" i="17" s="1"/>
  <c r="AT178" i="17" s="1"/>
  <c r="AT76" i="17"/>
  <c r="AT93" i="17"/>
  <c r="AT15" i="13"/>
  <c r="AT313" i="17"/>
  <c r="AT317" i="17" s="1"/>
  <c r="AT319" i="17" s="1"/>
  <c r="AT321" i="17" s="1"/>
  <c r="AT190" i="17"/>
  <c r="AT194" i="17" s="1"/>
  <c r="AT34" i="17" s="1"/>
  <c r="AS15" i="125"/>
  <c r="AS79" i="101"/>
  <c r="AS80" i="101" s="1"/>
  <c r="AS86" i="101" s="1"/>
  <c r="AS87" i="101" s="1"/>
  <c r="AV66" i="13"/>
  <c r="AU56" i="13"/>
  <c r="AU58" i="13" s="1"/>
  <c r="AU41" i="13"/>
  <c r="AU43" i="13" s="1"/>
  <c r="AT17" i="13" l="1"/>
  <c r="AT21" i="13" s="1"/>
  <c r="AT23" i="13" s="1"/>
  <c r="AT14" i="125" s="1"/>
  <c r="AS81" i="101"/>
  <c r="AT27" i="13"/>
  <c r="AT30" i="13" s="1"/>
  <c r="AT10" i="16" s="1"/>
  <c r="AT12" i="16" s="1"/>
  <c r="AT75" i="101" s="1"/>
  <c r="AT76" i="101" s="1"/>
  <c r="AU20" i="13"/>
  <c r="AU55" i="17" s="1"/>
  <c r="AU46" i="13"/>
  <c r="AU69" i="13"/>
  <c r="AV55" i="13"/>
  <c r="AU15" i="13" l="1"/>
  <c r="AU190" i="17"/>
  <c r="AU194" i="17" s="1"/>
  <c r="AU34" i="17" s="1"/>
  <c r="AU313" i="17"/>
  <c r="AU317" i="17" s="1"/>
  <c r="AU319" i="17" s="1"/>
  <c r="AU321" i="17" s="1"/>
  <c r="AT79" i="101"/>
  <c r="AT80" i="101" s="1"/>
  <c r="AT86" i="101" s="1"/>
  <c r="AT87" i="101" s="1"/>
  <c r="AU89" i="101" s="1"/>
  <c r="AV56" i="13"/>
  <c r="AV58" i="13" s="1"/>
  <c r="AV69" i="13" s="1"/>
  <c r="AV41" i="13"/>
  <c r="AV43" i="13" s="1"/>
  <c r="AT15" i="125"/>
  <c r="AU76" i="17"/>
  <c r="AU26" i="17"/>
  <c r="AU93" i="17"/>
  <c r="AU69" i="17"/>
  <c r="AU71" i="17" s="1"/>
  <c r="AU178" i="17" s="1"/>
  <c r="AU17" i="13" l="1"/>
  <c r="AU21" i="13" s="1"/>
  <c r="AU23" i="13" s="1"/>
  <c r="AV46" i="13"/>
  <c r="AV20" i="13"/>
  <c r="AV55" i="17" s="1"/>
  <c r="AT81" i="101"/>
  <c r="AU27" i="13"/>
  <c r="AU30" i="13" s="1"/>
  <c r="AU10" i="16" s="1"/>
  <c r="AU12" i="16" s="1"/>
  <c r="AU75" i="101" s="1"/>
  <c r="AU76" i="101" s="1"/>
  <c r="AU14" i="125"/>
  <c r="AU79" i="101" l="1"/>
  <c r="AU80" i="101" s="1"/>
  <c r="AU86" i="101" s="1"/>
  <c r="AU87" i="101" s="1"/>
  <c r="AV89" i="101" s="1"/>
  <c r="AV26" i="17"/>
  <c r="AV69" i="17"/>
  <c r="AV71" i="17" s="1"/>
  <c r="AV178" i="17" s="1"/>
  <c r="AV76" i="17"/>
  <c r="AV93" i="17"/>
  <c r="AV190" i="17"/>
  <c r="AV194" i="17" s="1"/>
  <c r="AV34" i="17" s="1"/>
  <c r="AV313" i="17"/>
  <c r="AV317" i="17" s="1"/>
  <c r="AV319" i="17" s="1"/>
  <c r="AV321" i="17" s="1"/>
  <c r="AV15" i="13"/>
  <c r="AV17" i="13" s="1"/>
  <c r="AV21" i="13" s="1"/>
  <c r="AV23" i="13" s="1"/>
  <c r="AU15" i="125"/>
  <c r="AV14" i="125" l="1"/>
  <c r="AV27" i="13"/>
  <c r="AV30" i="13" s="1"/>
  <c r="AV10" i="16" s="1"/>
  <c r="AV12" i="16" s="1"/>
  <c r="AV75" i="101" s="1"/>
  <c r="AV76" i="101" s="1"/>
  <c r="AU81" i="101"/>
  <c r="AV79" i="101" l="1"/>
  <c r="AV80" i="101" s="1"/>
  <c r="AV86" i="101" s="1"/>
  <c r="AV87" i="101" s="1"/>
  <c r="AV15" i="125"/>
  <c r="I17" i="125"/>
  <c r="I19" i="125" s="1"/>
  <c r="AV81" i="101" l="1"/>
  <c r="AR62" i="125"/>
  <c r="I72" i="125"/>
  <c r="AS62" i="125"/>
  <c r="AT62" i="125"/>
  <c r="AU62" i="125"/>
  <c r="AV62" i="125"/>
  <c r="I27" i="125"/>
  <c r="I49" i="125" l="1"/>
  <c r="I40" i="125"/>
  <c r="I42" i="125" l="1"/>
  <c r="I43" i="125"/>
  <c r="I52" i="125"/>
  <c r="I51" i="125"/>
  <c r="I54" i="125" s="1"/>
  <c r="I45" i="125" l="1"/>
  <c r="I60" i="125" s="1"/>
  <c r="AT64" i="125" l="1"/>
  <c r="AT69" i="125" s="1"/>
  <c r="AT70" i="125" s="1"/>
  <c r="AV64" i="125"/>
  <c r="AV69" i="125" s="1"/>
  <c r="AV70" i="125" s="1"/>
  <c r="AR64" i="125"/>
  <c r="AR69" i="125" s="1"/>
  <c r="AU64" i="125"/>
  <c r="AU69" i="125" s="1"/>
  <c r="AU70" i="125" s="1"/>
  <c r="AS64" i="125"/>
  <c r="AS69" i="125" s="1"/>
  <c r="AS70" i="125" s="1"/>
  <c r="I73" i="125" l="1"/>
  <c r="I74" i="125" s="1"/>
  <c r="AR70" i="125"/>
  <c r="AR151" i="106" l="1"/>
  <c r="AR89" i="5" s="1"/>
  <c r="AR97" i="5" s="1"/>
  <c r="AR32" i="17" l="1"/>
  <c r="AR11" i="16"/>
  <c r="AR12" i="16" s="1"/>
  <c r="AR33" i="15"/>
  <c r="AR50" i="15" s="1"/>
  <c r="AR205" i="17" s="1"/>
  <c r="AR254" i="17" s="1"/>
  <c r="AR75" i="101" l="1"/>
  <c r="AR76" i="101" s="1"/>
  <c r="AR19" i="16"/>
  <c r="AR29" i="17" l="1"/>
  <c r="AR36" i="17" s="1"/>
  <c r="AR127" i="17" s="1"/>
  <c r="AR129" i="17" s="1"/>
  <c r="AR201" i="17"/>
  <c r="AR79" i="101"/>
  <c r="AR80" i="101" s="1"/>
  <c r="AR86" i="101" s="1"/>
  <c r="AR87" i="101" s="1"/>
  <c r="AR81" i="101" l="1"/>
  <c r="AR248" i="17"/>
  <c r="AR153" i="17"/>
  <c r="AR137" i="17"/>
  <c r="AR140" i="17" s="1"/>
  <c r="AR144" i="17"/>
  <c r="AR149" i="17" l="1"/>
  <c r="AR147" i="17"/>
  <c r="AR156" i="17"/>
  <c r="AR158" i="17"/>
  <c r="AR164" i="17" l="1"/>
  <c r="AR170" i="17" s="1"/>
  <c r="AR38" i="17" s="1"/>
  <c r="AR167" i="17"/>
  <c r="AR131" i="17" s="1"/>
  <c r="AR204" i="17" l="1"/>
  <c r="AR253" i="17" s="1"/>
  <c r="AR169" i="17"/>
  <c r="AR171" i="17"/>
  <c r="AR203" i="17"/>
  <c r="AR37" i="17"/>
  <c r="AR252" i="17" l="1"/>
  <c r="AR326" i="17"/>
  <c r="AR327" i="17" s="1"/>
  <c r="AR331" i="17" s="1"/>
  <c r="AR333" i="17" s="1"/>
  <c r="AR217" i="17" s="1"/>
  <c r="AR264" i="17" s="1"/>
  <c r="AR207" i="17"/>
  <c r="AR294" i="17" l="1"/>
  <c r="AR296" i="17" s="1"/>
  <c r="AR297" i="17" s="1"/>
  <c r="AR299" i="17" s="1"/>
  <c r="AR216" i="17"/>
  <c r="AR303" i="17" l="1"/>
  <c r="AR307" i="17" s="1"/>
  <c r="AR236" i="17" s="1"/>
  <c r="AR218" i="17"/>
  <c r="AR219" i="17" s="1"/>
  <c r="AR225" i="17" s="1"/>
  <c r="AR227" i="17" s="1"/>
  <c r="AR231" i="17" s="1"/>
  <c r="AR235" i="17" s="1"/>
  <c r="AR237" i="17" l="1"/>
  <c r="AR240" i="17" s="1"/>
  <c r="AR20" i="16" s="1"/>
  <c r="AR22" i="16" s="1"/>
  <c r="AR220" i="17"/>
  <c r="AS215" i="17" s="1"/>
  <c r="AR239" i="17" l="1"/>
  <c r="AR250" i="17" s="1"/>
  <c r="AR256" i="17" s="1"/>
  <c r="AR49" i="101"/>
  <c r="AR53" i="101" s="1"/>
  <c r="AR58" i="101" l="1"/>
  <c r="AR39" i="17"/>
  <c r="AR263" i="17"/>
  <c r="AR266" i="17"/>
  <c r="AR272" i="17" s="1"/>
  <c r="AR274" i="17" s="1"/>
  <c r="AR40" i="17" s="1"/>
  <c r="AR41" i="17" s="1"/>
  <c r="AS25" i="17" s="1"/>
  <c r="AS45" i="17" s="1"/>
  <c r="AS53" i="17" s="1"/>
  <c r="AS57" i="17" s="1"/>
  <c r="AS78" i="17" s="1"/>
  <c r="AS80" i="17" s="1"/>
  <c r="AS84" i="17" s="1"/>
  <c r="AS86" i="17" s="1"/>
  <c r="AR63" i="101"/>
  <c r="AR93" i="101"/>
  <c r="AR94" i="101" s="1"/>
  <c r="AS69" i="101"/>
  <c r="AS50" i="101" s="1"/>
  <c r="AS179" i="17" l="1"/>
  <c r="AS180" i="17" s="1"/>
  <c r="AS184" i="17" s="1"/>
  <c r="AS27" i="17"/>
  <c r="AS28" i="17" s="1"/>
  <c r="AR267" i="17"/>
  <c r="AS262" i="17" s="1"/>
  <c r="AR100" i="101"/>
  <c r="AR101" i="101" s="1"/>
  <c r="AS51" i="101" s="1"/>
  <c r="AR95" i="101"/>
  <c r="AS185" i="17" l="1"/>
  <c r="AS14" i="16" s="1"/>
  <c r="AS19" i="16" s="1"/>
  <c r="AS35" i="17"/>
  <c r="AS126" i="17"/>
  <c r="AS46" i="17"/>
  <c r="AS92" i="17" s="1"/>
  <c r="AS95" i="17" s="1"/>
  <c r="AS201" i="17" l="1"/>
  <c r="AS29" i="17"/>
  <c r="AS36" i="17" s="1"/>
  <c r="AS127" i="17" s="1"/>
  <c r="AS129" i="17" s="1"/>
  <c r="AS137" i="17" l="1"/>
  <c r="AS140" i="17" s="1"/>
  <c r="AS153" i="17"/>
  <c r="AS144" i="17"/>
  <c r="AS248" i="17"/>
  <c r="AS149" i="17" l="1"/>
  <c r="AS147" i="17"/>
  <c r="AS158" i="17"/>
  <c r="AS156" i="17"/>
  <c r="AS167" i="17" l="1"/>
  <c r="AS131" i="17" s="1"/>
  <c r="AS164" i="17"/>
  <c r="AS170" i="17" s="1"/>
  <c r="AS204" i="17" s="1"/>
  <c r="AS253" i="17" s="1"/>
  <c r="AS171" i="17" l="1"/>
  <c r="AS169" i="17"/>
  <c r="AS37" i="17" s="1"/>
  <c r="AS38" i="17"/>
  <c r="AS203" i="17" l="1"/>
  <c r="AS252" i="17" s="1"/>
  <c r="AS326" i="17"/>
  <c r="AS327" i="17" s="1"/>
  <c r="AS331" i="17" s="1"/>
  <c r="AS333" i="17" s="1"/>
  <c r="AS217" i="17" s="1"/>
  <c r="AS264" i="17" s="1"/>
  <c r="AS207" i="17"/>
  <c r="AS216" i="17" l="1"/>
  <c r="AS294" i="17"/>
  <c r="AS296" i="17" s="1"/>
  <c r="AS297" i="17" s="1"/>
  <c r="AS299" i="17" s="1"/>
  <c r="AS303" i="17" l="1"/>
  <c r="AS307" i="17" s="1"/>
  <c r="AS236" i="17" s="1"/>
  <c r="AS218" i="17"/>
  <c r="AS219" i="17" s="1"/>
  <c r="AS225" i="17" s="1"/>
  <c r="AS227" i="17" s="1"/>
  <c r="AS231" i="17" s="1"/>
  <c r="AS235" i="17" s="1"/>
  <c r="AS237" i="17" s="1"/>
  <c r="AS220" i="17" l="1"/>
  <c r="AT215" i="17" s="1"/>
  <c r="AS239" i="17"/>
  <c r="AS240" i="17"/>
  <c r="AS20" i="16" s="1"/>
  <c r="AS22" i="16" s="1"/>
  <c r="AS250" i="17" l="1"/>
  <c r="AS256" i="17" s="1"/>
  <c r="AS39" i="17"/>
  <c r="AS49" i="101"/>
  <c r="AS53" i="101" s="1"/>
  <c r="AS58" i="101" l="1"/>
  <c r="AS63" i="101" s="1"/>
  <c r="AS266" i="17"/>
  <c r="AS272" i="17" s="1"/>
  <c r="AS274" i="17" s="1"/>
  <c r="AS40" i="17" s="1"/>
  <c r="AS41" i="17" s="1"/>
  <c r="AT25" i="17" s="1"/>
  <c r="AT45" i="17" s="1"/>
  <c r="AT53" i="17" s="1"/>
  <c r="AT57" i="17" s="1"/>
  <c r="AT78" i="17" s="1"/>
  <c r="AT80" i="17" s="1"/>
  <c r="AT84" i="17" s="1"/>
  <c r="AT86" i="17" s="1"/>
  <c r="AS263" i="17"/>
  <c r="AS93" i="101" l="1"/>
  <c r="AS94" i="101" s="1"/>
  <c r="AT69" i="101"/>
  <c r="AT50" i="101" s="1"/>
  <c r="AS267" i="17"/>
  <c r="AT262" i="17" s="1"/>
  <c r="AT179" i="17"/>
  <c r="AT180" i="17" s="1"/>
  <c r="AT184" i="17" s="1"/>
  <c r="AT27" i="17"/>
  <c r="AT28" i="17" s="1"/>
  <c r="AS100" i="101"/>
  <c r="AS101" i="101" s="1"/>
  <c r="AS95" i="101"/>
  <c r="AT35" i="17" l="1"/>
  <c r="AT185" i="17"/>
  <c r="AT14" i="16" s="1"/>
  <c r="AT19" i="16" s="1"/>
  <c r="AT46" i="17"/>
  <c r="AT92" i="17" s="1"/>
  <c r="AT95" i="17" s="1"/>
  <c r="AT126" i="17"/>
  <c r="AT29" i="17" l="1"/>
  <c r="AT36" i="17" s="1"/>
  <c r="AT127" i="17" s="1"/>
  <c r="AT129" i="17" s="1"/>
  <c r="AT201" i="17"/>
  <c r="AT248" i="17" l="1"/>
  <c r="AT137" i="17"/>
  <c r="AT140" i="17" s="1"/>
  <c r="AT153" i="17"/>
  <c r="AT144" i="17"/>
  <c r="AT149" i="17" l="1"/>
  <c r="AT147" i="17"/>
  <c r="AT156" i="17"/>
  <c r="AT167" i="17" s="1"/>
  <c r="AT158" i="17"/>
  <c r="AT164" i="17" l="1"/>
  <c r="AT170" i="17" s="1"/>
  <c r="AT171" i="17" s="1"/>
  <c r="AT131" i="17"/>
  <c r="AT169" i="17" l="1"/>
  <c r="AT203" i="17" s="1"/>
  <c r="AT204" i="17"/>
  <c r="AT253" i="17" s="1"/>
  <c r="AT38" i="17"/>
  <c r="AT37" i="17" l="1"/>
  <c r="AT326" i="17"/>
  <c r="AT327" i="17" s="1"/>
  <c r="AT331" i="17" s="1"/>
  <c r="AT333" i="17" s="1"/>
  <c r="AT217" i="17" s="1"/>
  <c r="AT264" i="17" s="1"/>
  <c r="AT252" i="17"/>
  <c r="AT207" i="17"/>
  <c r="AT294" i="17" l="1"/>
  <c r="AT296" i="17" s="1"/>
  <c r="AT297" i="17" s="1"/>
  <c r="AT299" i="17" s="1"/>
  <c r="AT216" i="17"/>
  <c r="AT303" i="17" l="1"/>
  <c r="AT307" i="17" s="1"/>
  <c r="AT236" i="17" s="1"/>
  <c r="AT218" i="17"/>
  <c r="AT219" i="17" s="1"/>
  <c r="AT225" i="17" s="1"/>
  <c r="AT227" i="17" s="1"/>
  <c r="AT231" i="17" s="1"/>
  <c r="AT235" i="17" s="1"/>
  <c r="AT237" i="17" s="1"/>
  <c r="AT240" i="17" l="1"/>
  <c r="AT20" i="16" s="1"/>
  <c r="AT22" i="16" s="1"/>
  <c r="AT239" i="17"/>
  <c r="AT220" i="17"/>
  <c r="AU215" i="17" s="1"/>
  <c r="AT39" i="17" l="1"/>
  <c r="AT250" i="17"/>
  <c r="AT256" i="17" s="1"/>
  <c r="AT49" i="101"/>
  <c r="AT53" i="101" s="1"/>
  <c r="AT58" i="101" l="1"/>
  <c r="AT61" i="101" s="1"/>
  <c r="AT62" i="101" s="1"/>
  <c r="AT263" i="17"/>
  <c r="AT266" i="17"/>
  <c r="AT272" i="17" s="1"/>
  <c r="AT274" i="17" s="1"/>
  <c r="AT40" i="17" s="1"/>
  <c r="AT41" i="17" s="1"/>
  <c r="AU25" i="17" s="1"/>
  <c r="AU45" i="17" s="1"/>
  <c r="AU53" i="17" s="1"/>
  <c r="AU57" i="17" s="1"/>
  <c r="AU78" i="17" s="1"/>
  <c r="AU80" i="17" s="1"/>
  <c r="AU84" i="17" s="1"/>
  <c r="AU86" i="17" s="1"/>
  <c r="AT93" i="101" l="1"/>
  <c r="AT94" i="101" s="1"/>
  <c r="AT95" i="101" s="1"/>
  <c r="AU69" i="101"/>
  <c r="AU50" i="101" s="1"/>
  <c r="AT100" i="101"/>
  <c r="AT101" i="101" s="1"/>
  <c r="AU103" i="101" s="1"/>
  <c r="AU105" i="101" s="1"/>
  <c r="AU51" i="101" s="1"/>
  <c r="AT63" i="101"/>
  <c r="AU179" i="17"/>
  <c r="AU180" i="17" s="1"/>
  <c r="AU184" i="17" s="1"/>
  <c r="AU27" i="17"/>
  <c r="AU28" i="17" s="1"/>
  <c r="AT267" i="17"/>
  <c r="AU262" i="17" s="1"/>
  <c r="AU126" i="17" l="1"/>
  <c r="AU46" i="17"/>
  <c r="AU92" i="17" s="1"/>
  <c r="AU95" i="17" s="1"/>
  <c r="AU35" i="17"/>
  <c r="AU185" i="17"/>
  <c r="AU14" i="16" s="1"/>
  <c r="AU19" i="16" s="1"/>
  <c r="AU29" i="17" l="1"/>
  <c r="AU36" i="17" s="1"/>
  <c r="AU127" i="17" s="1"/>
  <c r="AU129" i="17" s="1"/>
  <c r="AU201" i="17"/>
  <c r="AU248" i="17" l="1"/>
  <c r="AU137" i="17"/>
  <c r="AU140" i="17" s="1"/>
  <c r="AU153" i="17"/>
  <c r="AU144" i="17"/>
  <c r="AU149" i="17" l="1"/>
  <c r="AU147" i="17"/>
  <c r="AU158" i="17"/>
  <c r="AU156" i="17"/>
  <c r="AU164" i="17" l="1"/>
  <c r="AU170" i="17" s="1"/>
  <c r="AU167" i="17"/>
  <c r="AU204" i="17" l="1"/>
  <c r="AU253" i="17" s="1"/>
  <c r="AU38" i="17"/>
  <c r="AU171" i="17"/>
  <c r="AU131" i="17"/>
  <c r="AU169" i="17"/>
  <c r="AU37" i="17" l="1"/>
  <c r="AU203" i="17"/>
  <c r="AU252" i="17" l="1"/>
  <c r="AU326" i="17"/>
  <c r="AU327" i="17" s="1"/>
  <c r="AU331" i="17" s="1"/>
  <c r="AU333" i="17" s="1"/>
  <c r="AU217" i="17" s="1"/>
  <c r="AU264" i="17" s="1"/>
  <c r="AU207" i="17"/>
  <c r="AU294" i="17" l="1"/>
  <c r="AU296" i="17" s="1"/>
  <c r="AU297" i="17" s="1"/>
  <c r="AU299" i="17" s="1"/>
  <c r="AU216" i="17"/>
  <c r="AU303" i="17" l="1"/>
  <c r="AU307" i="17" s="1"/>
  <c r="AU236" i="17" s="1"/>
  <c r="AU218" i="17"/>
  <c r="AU219" i="17" s="1"/>
  <c r="AU225" i="17" s="1"/>
  <c r="AU227" i="17" s="1"/>
  <c r="AU231" i="17" s="1"/>
  <c r="AU235" i="17" s="1"/>
  <c r="AU237" i="17" s="1"/>
  <c r="AU240" i="17" l="1"/>
  <c r="AU20" i="16" s="1"/>
  <c r="AU22" i="16" s="1"/>
  <c r="AU239" i="17"/>
  <c r="AU220" i="17"/>
  <c r="AV215" i="17" s="1"/>
  <c r="AU39" i="17" l="1"/>
  <c r="AU250" i="17"/>
  <c r="AU256" i="17" s="1"/>
  <c r="AU49" i="101"/>
  <c r="AU53" i="101" s="1"/>
  <c r="AU58" i="101" l="1"/>
  <c r="AU61" i="101" s="1"/>
  <c r="AU62" i="101" s="1"/>
  <c r="AU263" i="17"/>
  <c r="AU266" i="17"/>
  <c r="AU272" i="17" s="1"/>
  <c r="AU274" i="17" s="1"/>
  <c r="AU40" i="17" s="1"/>
  <c r="AU41" i="17" s="1"/>
  <c r="AV25" i="17" s="1"/>
  <c r="AV45" i="17" s="1"/>
  <c r="AV53" i="17" s="1"/>
  <c r="AV57" i="17" s="1"/>
  <c r="AV78" i="17" s="1"/>
  <c r="AV80" i="17" s="1"/>
  <c r="AV84" i="17" s="1"/>
  <c r="AV86" i="17" s="1"/>
  <c r="AU93" i="101" l="1"/>
  <c r="AU94" i="101" s="1"/>
  <c r="AU95" i="101" s="1"/>
  <c r="AV69" i="101"/>
  <c r="AV50" i="101" s="1"/>
  <c r="AU63" i="101"/>
  <c r="AV179" i="17"/>
  <c r="AV180" i="17" s="1"/>
  <c r="AV184" i="17" s="1"/>
  <c r="AV27" i="17"/>
  <c r="AV28" i="17" s="1"/>
  <c r="AU267" i="17"/>
  <c r="AV262" i="17" s="1"/>
  <c r="AU100" i="101" l="1"/>
  <c r="AU101" i="101" s="1"/>
  <c r="AV103" i="101" s="1"/>
  <c r="AV105" i="101" s="1"/>
  <c r="AV51" i="101" s="1"/>
  <c r="AV126" i="17"/>
  <c r="AV46" i="17"/>
  <c r="AV92" i="17" s="1"/>
  <c r="AV95" i="17" s="1"/>
  <c r="AV185" i="17"/>
  <c r="AV14" i="16" s="1"/>
  <c r="AV19" i="16" s="1"/>
  <c r="AV35" i="17"/>
  <c r="AV201" i="17" l="1"/>
  <c r="AV29" i="17"/>
  <c r="AV36" i="17" s="1"/>
  <c r="AV127" i="17" s="1"/>
  <c r="AV129" i="17" s="1"/>
  <c r="AV248" i="17" l="1"/>
  <c r="AV137" i="17"/>
  <c r="AV140" i="17" s="1"/>
  <c r="AV144" i="17"/>
  <c r="AV153" i="17"/>
  <c r="AV156" i="17" l="1"/>
  <c r="AV158" i="17"/>
  <c r="AV149" i="17"/>
  <c r="AV147" i="17"/>
  <c r="AV167" i="17" l="1"/>
  <c r="AV131" i="17" s="1"/>
  <c r="AV164" i="17"/>
  <c r="AV170" i="17" s="1"/>
  <c r="AV169" i="17" l="1"/>
  <c r="AV171" i="17"/>
  <c r="AV38" i="17"/>
  <c r="AV204" i="17"/>
  <c r="AV253" i="17" s="1"/>
  <c r="AV203" i="17" l="1"/>
  <c r="AV37" i="17"/>
  <c r="AV252" i="17" l="1"/>
  <c r="AV326" i="17"/>
  <c r="AV327" i="17" s="1"/>
  <c r="AV331" i="17" s="1"/>
  <c r="AV333" i="17" s="1"/>
  <c r="AV217" i="17" s="1"/>
  <c r="AV264" i="17" s="1"/>
  <c r="AV207" i="17"/>
  <c r="AV294" i="17" l="1"/>
  <c r="AV296" i="17" s="1"/>
  <c r="AV297" i="17" s="1"/>
  <c r="AV299" i="17" s="1"/>
  <c r="AV216" i="17"/>
  <c r="AV303" i="17" l="1"/>
  <c r="AV307" i="17" s="1"/>
  <c r="AV236" i="17" s="1"/>
  <c r="AV218" i="17"/>
  <c r="AV219" i="17" s="1"/>
  <c r="AV225" i="17" s="1"/>
  <c r="AV227" i="17" s="1"/>
  <c r="AV231" i="17" s="1"/>
  <c r="AV235" i="17" s="1"/>
  <c r="AV237" i="17" l="1"/>
  <c r="AV239" i="17" s="1"/>
  <c r="AV220" i="17"/>
  <c r="AV240" i="17" l="1"/>
  <c r="AV20" i="16" s="1"/>
  <c r="AV22" i="16" s="1"/>
  <c r="AV39" i="17"/>
  <c r="AV250" i="17"/>
  <c r="AV256" i="17" s="1"/>
  <c r="AV49" i="101" l="1"/>
  <c r="AV53" i="101" s="1"/>
  <c r="AV263" i="17"/>
  <c r="AV266" i="17"/>
  <c r="AV272" i="17" s="1"/>
  <c r="AV274" i="17" s="1"/>
  <c r="AV40" i="17" s="1"/>
  <c r="AV41" i="17" s="1"/>
  <c r="AV58" i="101" l="1"/>
  <c r="AV267" i="17"/>
  <c r="AV61" i="101" l="1"/>
  <c r="AV62" i="101" s="1"/>
  <c r="AV93" i="101"/>
  <c r="AV94" i="101" s="1"/>
  <c r="AV100" i="101" l="1"/>
  <c r="AV101" i="101" s="1"/>
  <c r="AV95" i="101"/>
  <c r="AV63" i="10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<sst xmlns="http://schemas.openxmlformats.org/spreadsheetml/2006/main" count="4613" uniqueCount="1408">
  <si>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</si>
  <si>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</si>
  <si>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</si>
  <si>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</si>
  <si>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</si>
  <si>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</si>
  <si>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</si>
  <si>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</si>
  <si>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</si>
  <si>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</si>
  <si>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</si>
  <si>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</si>
  <si>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</si>
  <si>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</si>
  <si>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</si>
  <si>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</si>
  <si>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</si>
  <si>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</si>
  <si>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</si>
  <si>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</si>
  <si>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</si>
  <si>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</si>
  <si>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</si>
  <si>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</si>
  <si>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</si>
  <si>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</si>
  <si>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</si>
  <si>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</si>
  <si>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</si>
  <si>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</si>
  <si>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</si>
  <si>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</si>
  <si>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</si>
  <si>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</si>
  <si>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</si>
  <si>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</si>
  <si>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</si>
  <si>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</si>
  <si>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</si>
  <si>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</si>
  <si>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</si>
  <si>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</si>
  <si>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</si>
  <si>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</si>
  <si>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</si>
  <si>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</si>
  <si>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</si>
  <si>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</si>
  <si>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</si>
  <si>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</si>
  <si>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</si>
  <si>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</si>
  <si>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</si>
  <si>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</si>
  <si>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</si>
  <si>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</si>
  <si>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</si>
  <si>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</si>
  <si>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</si>
  <si>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</si>
  <si>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</si>
  <si>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</si>
  <si>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</si>
  <si>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</si>
  <si>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</si>
  <si>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</si>
  <si>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</si>
  <si>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</si>
  <si>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</si>
  <si>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</si>
  <si>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</si>
  <si>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</si>
  <si>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</si>
  <si>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</si>
  <si>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</si>
  <si>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</si>
  <si>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</si>
  <si>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</si>
  <si>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</si>
  <si>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</si>
  <si>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</si>
  <si>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</si>
  <si>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</si>
  <si>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</si>
  <si>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</si>
  <si>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</si>
  <si>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</si>
  <si>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</si>
  <si>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</si>
  <si>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</si>
  <si>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</si>
  <si>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</si>
  <si>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</si>
  <si>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</si>
  <si>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</si>
  <si>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</si>
  <si>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</si>
  <si>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</si>
  <si>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</si>
  <si>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</si>
  <si>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</si>
  <si>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</si>
  <si>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</si>
  <si>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</si>
  <si>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</si>
  <si>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</si>
  <si>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</si>
  <si>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</si>
  <si>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</si>
  <si>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</si>
  <si>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</si>
  <si>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</si>
  <si>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</si>
  <si>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</si>
  <si>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</si>
  <si>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</si>
  <si>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</si>
  <si>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</si>
  <si>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</si>
  <si>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</si>
  <si>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</si>
  <si>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</si>
  <si>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</si>
  <si>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</si>
  <si>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</si>
  <si>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</si>
  <si>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</si>
  <si>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</si>
  <si>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</si>
  <si>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</si>
  <si>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</si>
  <si>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</si>
  <si>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</si>
  <si>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</si>
  <si>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</si>
  <si>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</si>
  <si>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</si>
  <si>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</si>
  <si>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</si>
  <si>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</si>
  <si>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</si>
  <si>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</si>
  <si>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</si>
  <si>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</si>
  <si>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</si>
  <si>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</si>
  <si>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</si>
  <si>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</si>
  <si>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</si>
  <si>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</si>
  <si>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</si>
  <si>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</si>
  <si>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</si>
  <si>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</si>
  <si>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</si>
  <si>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</si>
  <si>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</si>
  <si>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</si>
  <si>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</si>
  <si>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</si>
  <si>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</si>
  <si>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</si>
  <si>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</si>
  <si>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</si>
  <si>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</si>
  <si>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</si>
  <si>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</si>
  <si>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</si>
  <si>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</si>
  <si>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</si>
  <si>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</si>
  <si>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</si>
  <si>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</si>
  <si>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</si>
  <si>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</si>
  <si>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</si>
  <si>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</si>
  <si>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</si>
  <si>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</si>
  <si>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</si>
  <si>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</si>
  <si>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</si>
  <si>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</si>
  <si>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</si>
  <si>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</si>
  <si>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</si>
  <si>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</si>
  <si>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</si>
  <si>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</si>
  <si>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</si>
  <si>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</si>
  <si>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</si>
  <si>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</si>
  <si>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</si>
  <si>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</si>
  <si>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</si>
  <si>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</si>
  <si>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</si>
  <si>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</si>
  <si>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</si>
  <si>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</si>
  <si>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</si>
  <si>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</si>
  <si>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</si>
  <si>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</si>
  <si>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</si>
  <si>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</si>
  <si>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</si>
  <si>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</si>
  <si>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</si>
  <si>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</si>
  <si>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</si>
  <si>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</si>
  <si>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</si>
  <si>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</si>
  <si>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</si>
  <si>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</si>
  <si>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</si>
  <si>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</si>
  <si>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</si>
  <si>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</si>
  <si>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</si>
  <si>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</si>
  <si>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</si>
  <si>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</si>
  <si>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</si>
  <si>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</si>
  <si>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</si>
  <si>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</si>
  <si>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</si>
  <si>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</si>
  <si>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</si>
  <si>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</si>
  <si>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</si>
  <si>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</si>
  <si>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</si>
  <si>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</si>
  <si>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</si>
  <si>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</si>
  <si>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</si>
  <si>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</si>
  <si>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</si>
  <si>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</si>
  <si>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</si>
  <si>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</si>
  <si>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</si>
  <si>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</si>
  <si>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</si>
  <si>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</si>
  <si>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</si>
  <si>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</si>
  <si>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</si>
  <si>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</si>
  <si>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</si>
  <si>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</si>
  <si>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</si>
  <si>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</si>
  <si>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</si>
  <si>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</si>
  <si>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</si>
  <si>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</si>
  <si>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</si>
  <si>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</si>
  <si>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</si>
  <si>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</si>
  <si>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</si>
  <si>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</si>
  <si>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</si>
  <si>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</si>
  <si>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</si>
  <si>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</si>
  <si>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</si>
  <si>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</si>
  <si>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</si>
  <si>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</si>
  <si>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</si>
  <si>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</si>
  <si>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</si>
  <si>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</si>
  <si>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</si>
  <si>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</si>
  <si>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</si>
  <si>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</si>
  <si>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</si>
  <si>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</si>
  <si>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</si>
  <si>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</si>
  <si>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</si>
  <si>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</si>
  <si>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</si>
  <si>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</si>
  <si>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</si>
  <si>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</si>
  <si>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</si>
  <si>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</si>
  <si>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</si>
  <si>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</si>
  <si>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</si>
  <si>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</si>
  <si>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</si>
  <si>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</si>
  <si>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</si>
  <si>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</si>
  <si>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</si>
  <si>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</si>
  <si>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</si>
  <si>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</si>
  <si>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</si>
  <si>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</si>
  <si>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</si>
  <si>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</si>
  <si>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</si>
  <si>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</si>
  <si>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</si>
  <si>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</si>
  <si>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</si>
  <si>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</si>
  <si>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</si>
  <si>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</si>
  <si>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</si>
  <si>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</si>
  <si>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</si>
  <si>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</si>
  <si>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</si>
  <si>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</si>
  <si>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</si>
  <si>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</si>
  <si>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</si>
  <si>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</si>
  <si>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</si>
  <si>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</si>
  <si>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</si>
  <si>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</si>
  <si>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</si>
  <si>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</si>
  <si>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</si>
  <si>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</si>
  <si>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</si>
  <si>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</si>
  <si>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</si>
  <si>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</si>
  <si>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</si>
  <si>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</si>
  <si>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</si>
  <si>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</si>
  <si>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</si>
  <si>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</si>
  <si>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</si>
  <si>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</si>
  <si>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</si>
  <si>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</si>
  <si>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</si>
  <si>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</si>
  <si>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</si>
  <si>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</si>
  <si>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</si>
  <si>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</si>
  <si>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</si>
  <si>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</si>
  <si>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</si>
  <si>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</si>
  <si>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</si>
  <si>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</si>
  <si>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</si>
  <si>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</si>
  <si>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</si>
  <si>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</si>
  <si>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</si>
  <si>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</si>
  <si>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</si>
  <si>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</si>
  <si>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</si>
  <si>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</si>
  <si>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</si>
  <si>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</si>
  <si>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</si>
  <si>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</si>
  <si>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</si>
  <si>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</si>
  <si>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</si>
  <si>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</si>
  <si>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</si>
  <si>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</si>
  <si>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</si>
  <si>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</si>
  <si>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</si>
  <si>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</si>
  <si>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</si>
  <si>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</si>
  <si>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</si>
  <si>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</si>
  <si>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</si>
  <si>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</si>
  <si>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</si>
  <si>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</si>
  <si>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</si>
  <si>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</si>
  <si>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</si>
  <si>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</si>
  <si>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</si>
  <si>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</si>
  <si>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</si>
  <si>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</si>
  <si>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</si>
  <si>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</si>
  <si>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</si>
  <si>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</si>
  <si>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</si>
  <si>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</si>
  <si>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</si>
  <si>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</si>
  <si>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</si>
  <si>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</si>
  <si>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</si>
  <si>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</si>
  <si>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</si>
  <si>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</si>
  <si>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</si>
  <si>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</si>
  <si>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</si>
  <si>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</si>
  <si>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</si>
  <si>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</si>
  <si>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</si>
  <si>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</si>
  <si>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</si>
  <si>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</si>
  <si>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</si>
  <si>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</si>
  <si>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</si>
  <si>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</si>
  <si>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</si>
  <si>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</si>
  <si>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</si>
  <si>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</si>
  <si>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</si>
  <si>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</si>
  <si>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</si>
  <si>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</si>
  <si>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</si>
  <si>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</si>
  <si>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</si>
  <si>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</si>
  <si>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</si>
  <si>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</si>
  <si>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</si>
  <si>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</si>
  <si>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</si>
  <si>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</si>
  <si>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</si>
  <si>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</si>
  <si>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</si>
  <si>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</si>
  <si>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</si>
  <si>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</si>
  <si>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</si>
  <si>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</si>
  <si>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</si>
  <si>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</si>
  <si>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</si>
  <si>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</si>
  <si>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</si>
  <si>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</si>
  <si>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</si>
  <si>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</si>
  <si>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</si>
  <si>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</si>
  <si>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</si>
  <si>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</si>
  <si>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</si>
  <si>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</si>
  <si>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</si>
  <si>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</si>
  <si>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</si>
  <si>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</si>
  <si>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</si>
  <si>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</si>
  <si>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</si>
  <si>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</si>
  <si>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</si>
  <si>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</si>
  <si>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</si>
  <si>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</si>
  <si>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</si>
  <si>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</si>
  <si>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</si>
  <si>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</si>
  <si>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</si>
  <si>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</si>
  <si>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</si>
  <si>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</si>
  <si>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</si>
  <si>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</si>
  <si>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</si>
  <si>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</si>
  <si>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</si>
  <si>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</si>
  <si>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</si>
  <si>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</si>
  <si>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</si>
  <si>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</si>
  <si>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</si>
  <si>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</si>
  <si>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</si>
  <si>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</si>
  <si>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</si>
  <si>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</si>
  <si>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</si>
  <si>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</si>
  <si>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</si>
  <si>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</si>
  <si>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</si>
  <si>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</si>
  <si>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</si>
  <si>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</si>
  <si>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</si>
  <si>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</si>
  <si>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</si>
  <si>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</si>
  <si>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</si>
  <si>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</si>
  <si>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</si>
  <si>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</si>
  <si>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</si>
  <si>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</si>
  <si>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</si>
  <si>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</si>
  <si>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</si>
  <si>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</si>
  <si>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</si>
  <si>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</si>
  <si>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</si>
  <si>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</si>
  <si>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</si>
  <si>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</si>
  <si>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</si>
  <si>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</si>
  <si>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</si>
  <si>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</si>
  <si>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</si>
  <si>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</si>
  <si>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</si>
  <si>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</si>
  <si>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</si>
  <si>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</si>
  <si>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</si>
  <si>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</si>
  <si>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</si>
  <si>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</si>
  <si>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</si>
  <si>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</si>
  <si>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</si>
  <si>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</si>
  <si>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</si>
  <si>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</si>
  <si>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</si>
  <si>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</si>
  <si>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</si>
  <si>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</si>
  <si>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</si>
  <si>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</si>
  <si>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</si>
  <si>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</si>
  <si>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</si>
  <si>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</si>
  <si>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</si>
  <si>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</si>
  <si>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</si>
  <si>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</si>
  <si>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</si>
  <si>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</si>
  <si>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</si>
  <si>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</si>
  <si>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</si>
  <si>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</si>
  <si>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</si>
  <si>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</si>
  <si>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</si>
  <si>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</si>
  <si>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</si>
  <si>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</si>
  <si>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</si>
  <si>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</si>
  <si>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</si>
  <si>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</si>
  <si>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</si>
  <si>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</si>
  <si>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</si>
  <si>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</si>
  <si>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</si>
  <si>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</si>
  <si>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</si>
  <si>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</si>
  <si>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</si>
  <si>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</si>
  <si>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</si>
  <si>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</si>
  <si>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</si>
  <si>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</si>
  <si>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</si>
  <si>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</si>
  <si>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</si>
  <si>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</si>
  <si>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</si>
  <si>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</si>
  <si>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</si>
  <si>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</si>
  <si>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</si>
  <si>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</si>
  <si>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</si>
  <si>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</si>
  <si>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</si>
  <si>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</si>
  <si>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</si>
  <si>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</si>
  <si>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</si>
  <si>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</si>
  <si>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</si>
  <si>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</si>
  <si>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</si>
  <si>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</si>
  <si>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</si>
  <si>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</si>
  <si>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</si>
  <si>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Tax pool allocation (RIIO-2)</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</si>
  <si>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</si>
  <si>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</si>
  <si>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</si>
  <si>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</si>
  <si>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</si>
  <si>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</si>
  <si>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</si>
  <si>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</si>
  <si>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</si>
  <si>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</si>
  <si>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</si>
  <si>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</si>
  <si>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</si>
  <si>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</si>
  <si>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</si>
  <si>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</si>
  <si>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</si>
  <si>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</si>
  <si>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</si>
  <si>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Allocation of costs to tax pools</t>
  </si>
  <si>
    <t>Total tax pool allocations</t>
  </si>
  <si>
    <t>Special Rate</t>
  </si>
  <si>
    <t>Deferred Revenue</t>
  </si>
  <si>
    <t>Structures and Buildings</t>
  </si>
  <si>
    <t>Non Qualifying</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</si>
  <si>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</si>
  <si>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</si>
  <si>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</si>
  <si>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</si>
  <si>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</si>
  <si>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</si>
  <si>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</si>
  <si>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</si>
  <si>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</si>
  <si>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</si>
  <si>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</si>
  <si>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</si>
  <si>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</si>
  <si>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</si>
  <si>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</si>
  <si>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</si>
  <si>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</si>
  <si>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</si>
  <si>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</si>
  <si>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</si>
  <si>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</si>
  <si>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</si>
  <si>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</si>
  <si>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</si>
  <si>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</si>
  <si>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</si>
  <si>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</si>
  <si>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</si>
  <si>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</si>
  <si>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</si>
  <si>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</si>
  <si>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</si>
  <si>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</si>
  <si>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</si>
  <si>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</si>
  <si>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</si>
  <si>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</si>
  <si>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</si>
  <si>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</si>
  <si>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</si>
  <si>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</si>
  <si>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</si>
  <si>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</si>
  <si>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</si>
  <si>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</si>
  <si>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</si>
  <si>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</si>
  <si>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</si>
  <si>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</si>
  <si>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</si>
  <si>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</si>
  <si>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</si>
  <si>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</si>
  <si>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</si>
  <si>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</si>
  <si>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</si>
  <si>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</si>
  <si>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</si>
  <si>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</si>
  <si>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</si>
  <si>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</si>
  <si>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</si>
  <si>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</si>
  <si>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</si>
  <si>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</si>
  <si>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</si>
  <si>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</si>
  <si>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</si>
  <si>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</si>
  <si>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</si>
  <si>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</si>
  <si>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</si>
  <si>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</si>
  <si>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</si>
  <si>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</si>
  <si>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</si>
  <si>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</si>
  <si>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</si>
  <si>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</si>
  <si>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</si>
  <si>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</si>
  <si>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</si>
  <si>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</si>
  <si>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</si>
  <si>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</si>
  <si>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</si>
  <si>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</si>
  <si>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</si>
  <si>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</si>
  <si>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</si>
  <si>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</si>
  <si>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</si>
  <si>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</si>
  <si>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</si>
  <si>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</si>
  <si>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</si>
  <si>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</si>
  <si>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</si>
  <si>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</si>
  <si>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</si>
  <si>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</si>
  <si>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</si>
  <si>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</si>
  <si>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</si>
  <si>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</si>
  <si>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</si>
  <si>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</si>
  <si>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</si>
  <si>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</si>
  <si>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</si>
  <si>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</si>
  <si>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</si>
  <si>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</si>
  <si>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</si>
  <si>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</si>
  <si>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</si>
  <si>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</si>
  <si>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</si>
  <si>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</si>
  <si>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</si>
  <si>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</si>
  <si>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</si>
  <si>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</si>
  <si>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</si>
  <si>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</si>
  <si>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</si>
  <si>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</si>
  <si>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</si>
  <si>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</si>
  <si>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</si>
  <si>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</si>
  <si>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</si>
  <si>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</si>
  <si>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</si>
  <si>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</si>
  <si>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</si>
  <si>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</si>
  <si>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</si>
  <si>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</si>
  <si>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</si>
  <si>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</si>
  <si>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</si>
  <si>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</si>
  <si>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</si>
  <si>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</si>
  <si>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</si>
  <si>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</si>
  <si>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</si>
  <si>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</si>
  <si>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</si>
  <si>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</si>
  <si>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</si>
  <si>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</si>
  <si>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</si>
  <si>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</si>
  <si>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</si>
  <si>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</si>
  <si>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</si>
  <si>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</si>
  <si>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</si>
  <si>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</si>
  <si>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</si>
  <si>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</si>
  <si>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</si>
  <si>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</si>
  <si>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</si>
  <si>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</si>
  <si>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</si>
  <si>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</si>
  <si>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</si>
  <si>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</si>
  <si>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</si>
  <si>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</si>
  <si>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</si>
  <si>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</si>
  <si>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</si>
  <si>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</si>
  <si>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</si>
  <si>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</si>
  <si>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</si>
  <si>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</si>
  <si>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</si>
  <si>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</si>
  <si>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</si>
  <si>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</si>
  <si>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</si>
  <si>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</si>
  <si>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</si>
  <si>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</si>
  <si>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</si>
  <si>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</si>
  <si>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</si>
  <si>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</si>
  <si>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</si>
  <si>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</si>
  <si>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</si>
  <si>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</si>
  <si>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</si>
  <si>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</si>
  <si>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</si>
  <si>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</si>
  <si>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</si>
  <si>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</si>
  <si>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</si>
  <si>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</si>
  <si>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</si>
  <si>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</si>
  <si>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</si>
  <si>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</si>
  <si>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</si>
  <si>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</si>
  <si>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</si>
  <si>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</si>
  <si>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</si>
  <si>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</si>
  <si>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</si>
  <si>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</si>
  <si>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</si>
  <si>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</si>
  <si>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</si>
  <si>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</si>
  <si>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</si>
  <si>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</si>
  <si>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</si>
  <si>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</si>
  <si>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</si>
  <si>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</si>
  <si>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</si>
  <si>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</si>
  <si>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</si>
  <si>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</si>
  <si>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</si>
  <si>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</si>
  <si>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</si>
  <si>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</si>
  <si>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</si>
  <si>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</si>
  <si>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</si>
  <si>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</si>
  <si>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</si>
  <si>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</si>
  <si>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</si>
  <si>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</si>
  <si>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</si>
  <si>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</si>
  <si>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</si>
  <si>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</si>
  <si>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</si>
  <si>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</si>
  <si>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</si>
  <si>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</si>
  <si>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</si>
  <si>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</si>
  <si>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</si>
  <si>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</si>
  <si>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</si>
  <si>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</si>
  <si>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</si>
  <si>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</si>
  <si>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</si>
  <si>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</si>
  <si>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</si>
  <si>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</si>
  <si>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</si>
  <si>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</si>
  <si>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</si>
  <si>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</si>
  <si>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</si>
  <si>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</si>
  <si>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</si>
  <si>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</si>
  <si>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</si>
  <si>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</si>
  <si>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</si>
  <si>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</si>
  <si>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</si>
  <si>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</si>
  <si>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</si>
  <si>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</si>
  <si>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</si>
  <si>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</si>
  <si>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</si>
  <si>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</si>
  <si>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</si>
  <si>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</si>
  <si>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</si>
  <si>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</si>
  <si>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</si>
  <si>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</si>
  <si>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</si>
  <si>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</si>
  <si>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</si>
  <si>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</si>
  <si>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</si>
  <si>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</si>
  <si>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</si>
  <si>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</si>
  <si>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</si>
  <si>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</si>
  <si>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</si>
  <si>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</si>
  <si>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</si>
  <si>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</si>
  <si>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</si>
  <si>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</si>
  <si>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</si>
  <si>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</si>
  <si>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</si>
  <si>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</si>
  <si>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</si>
  <si>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</si>
  <si>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</si>
  <si>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</si>
  <si>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</si>
  <si>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</si>
  <si>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</si>
  <si>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</si>
  <si>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</si>
  <si>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</si>
  <si>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</si>
  <si>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</si>
  <si>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</si>
  <si>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</si>
  <si>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</si>
  <si>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</si>
  <si>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</si>
  <si>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</si>
  <si>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</si>
  <si>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</si>
  <si>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</si>
  <si>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</si>
  <si>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</si>
  <si>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</si>
  <si>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</si>
  <si>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</si>
  <si>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</si>
  <si>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</si>
  <si>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</si>
  <si>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</si>
  <si>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</si>
  <si>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</si>
  <si>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</si>
  <si>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</si>
  <si>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</si>
  <si>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</si>
  <si>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</si>
  <si>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</si>
  <si>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</si>
  <si>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</si>
  <si>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</si>
  <si>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</si>
  <si>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</si>
  <si>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</si>
  <si>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</si>
  <si>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</si>
  <si>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</si>
  <si>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</si>
  <si>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</si>
  <si>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</si>
  <si>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</si>
  <si>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</si>
  <si>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</si>
  <si>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</si>
  <si>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</si>
  <si>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</si>
  <si>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</si>
  <si>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</si>
  <si>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</si>
  <si>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</si>
  <si>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</si>
  <si>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</si>
  <si>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</si>
  <si>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</si>
  <si>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</si>
  <si>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</si>
  <si>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</si>
  <si>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</si>
  <si>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</si>
  <si>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</si>
  <si>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</si>
  <si>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</si>
  <si>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</si>
  <si>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</si>
  <si>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</si>
  <si>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</si>
  <si>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</si>
  <si>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</si>
  <si>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</si>
  <si>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</si>
  <si>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</si>
  <si>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</si>
  <si>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</si>
  <si>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</si>
  <si>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</si>
  <si>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</si>
  <si>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</si>
  <si>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</si>
  <si>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</si>
  <si>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</si>
  <si>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</si>
  <si>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</si>
  <si>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</si>
  <si>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</si>
  <si>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</si>
  <si>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</si>
  <si>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</si>
  <si>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</si>
  <si>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</si>
  <si>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</si>
  <si>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</si>
  <si>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</si>
  <si>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</si>
  <si>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</si>
  <si>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</si>
  <si>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</si>
  <si>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</si>
  <si>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</si>
  <si>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</si>
  <si>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</si>
  <si>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</si>
  <si>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</si>
  <si>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</si>
  <si>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</si>
  <si>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</si>
  <si>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</si>
  <si>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</si>
  <si>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</si>
  <si>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</si>
  <si>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</si>
  <si>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</si>
  <si>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</si>
  <si>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</si>
  <si>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</si>
  <si>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</si>
  <si>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</si>
  <si>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</si>
  <si>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</si>
  <si>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</si>
  <si>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</si>
  <si>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</si>
  <si>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</si>
  <si>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</si>
  <si>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</si>
  <si>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</si>
  <si>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</si>
  <si>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</si>
  <si>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</si>
  <si>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</si>
  <si>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</si>
  <si>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</si>
  <si>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</si>
  <si>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</si>
  <si>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</si>
  <si>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</si>
  <si>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</si>
  <si>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</si>
  <si>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</si>
  <si>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</si>
  <si>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</si>
  <si>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</si>
  <si>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</si>
  <si>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</si>
  <si>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</si>
  <si>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</si>
  <si>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</si>
  <si>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</si>
  <si>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</si>
  <si>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</si>
  <si>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</si>
  <si>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</si>
  <si>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</si>
  <si>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</si>
  <si>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</si>
  <si>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</si>
  <si>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</si>
  <si>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</si>
  <si>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</si>
  <si>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</si>
  <si>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</si>
  <si>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</si>
  <si>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</si>
  <si>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</si>
  <si>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</si>
  <si>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</si>
  <si>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</si>
  <si>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</si>
  <si>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</si>
  <si>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</si>
  <si>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</si>
  <si>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</si>
  <si>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</si>
  <si>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</si>
  <si>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</si>
  <si>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</si>
  <si>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</si>
  <si>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</si>
  <si>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</si>
  <si>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</si>
  <si>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</si>
  <si>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</si>
  <si>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</si>
  <si>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</si>
  <si>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</si>
  <si>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</si>
  <si>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</si>
  <si>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</si>
  <si>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</si>
  <si>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</si>
  <si>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</si>
  <si>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</si>
  <si>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</si>
  <si>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</si>
  <si>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</si>
  <si>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</si>
  <si>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</si>
  <si>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</si>
  <si>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</si>
  <si>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</si>
  <si>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</si>
  <si>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</si>
  <si>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</si>
  <si>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</si>
  <si>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</si>
  <si>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</si>
  <si>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</si>
  <si>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</si>
  <si>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</si>
  <si>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</si>
  <si>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</si>
  <si>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</si>
  <si>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</si>
  <si>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</si>
  <si>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</si>
  <si>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</si>
  <si>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</si>
  <si>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</si>
  <si>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</si>
  <si>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</si>
  <si>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</si>
  <si>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</si>
  <si>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</si>
  <si>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</si>
  <si>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</si>
  <si>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</si>
  <si>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</si>
  <si>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</si>
  <si>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</si>
  <si>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</si>
  <si>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</si>
  <si>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</si>
  <si>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</si>
  <si>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</si>
  <si>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</si>
  <si>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</si>
  <si>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</si>
  <si>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</si>
  <si>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</si>
  <si>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</si>
  <si>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</si>
  <si>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</si>
  <si>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</si>
  <si>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</si>
  <si>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</si>
  <si>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</si>
  <si>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</si>
  <si>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</si>
  <si>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</si>
  <si>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</si>
  <si>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</si>
  <si>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</si>
  <si>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</si>
  <si>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</si>
  <si>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</si>
  <si>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</si>
  <si>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</si>
  <si>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</si>
  <si>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</si>
  <si>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</si>
  <si>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</si>
  <si>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</si>
  <si>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</si>
  <si>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</si>
  <si>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</si>
  <si>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</si>
  <si>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</si>
  <si>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</si>
  <si>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</si>
  <si>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</si>
  <si>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</si>
  <si>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</si>
  <si>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</si>
  <si>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</si>
  <si>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</si>
  <si>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</si>
  <si>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</si>
  <si>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</si>
  <si>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</si>
  <si>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</si>
  <si>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</si>
  <si>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</si>
  <si>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</si>
  <si>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</si>
  <si>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</si>
  <si>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</si>
  <si>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</si>
  <si>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</si>
  <si>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</si>
  <si>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</si>
  <si>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</si>
  <si>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</si>
  <si>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</si>
  <si>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</si>
  <si>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</si>
  <si>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</si>
  <si>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</si>
  <si>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</si>
  <si>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</si>
  <si>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</si>
  <si>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</si>
  <si>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</si>
  <si>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</si>
  <si>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</si>
  <si>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</si>
  <si>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</si>
  <si>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</si>
  <si>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</si>
  <si>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</si>
  <si>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</si>
  <si>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</si>
  <si>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</si>
  <si>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</si>
  <si>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</si>
  <si>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</si>
  <si>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</si>
  <si>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</si>
  <si>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</si>
  <si>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</si>
  <si>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</si>
  <si>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</si>
  <si>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</si>
  <si>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</si>
  <si>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</si>
  <si>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</si>
  <si>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</si>
  <si>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</si>
  <si>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</si>
  <si>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</si>
  <si>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</si>
  <si>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</si>
  <si>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</si>
  <si>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</si>
  <si>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</si>
  <si>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</si>
  <si>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</si>
  <si>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</si>
  <si>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</si>
  <si>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</si>
  <si>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</si>
  <si>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</si>
  <si>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</si>
  <si>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</si>
  <si>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</si>
  <si>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</si>
  <si>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</si>
  <si>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</si>
  <si>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</si>
  <si>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</si>
  <si>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Tax pool allocations sum to 100%</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</si>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</sst>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7">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7" applyNumberFormat="0" applyFill="0" applyAlignment="0" applyProtection="0"/>
    <xf numFmtId="0" fontId="86" fillId="0" borderId="158" applyNumberFormat="0" applyFill="0" applyAlignment="0" applyProtection="0"/>
    <xf numFmtId="0" fontId="87" fillId="0" borderId="159"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0" applyNumberFormat="0" applyAlignment="0" applyProtection="0"/>
    <xf numFmtId="0" fontId="91" fillId="101" borderId="161" applyNumberFormat="0" applyAlignment="0" applyProtection="0"/>
    <xf numFmtId="0" fontId="92" fillId="101" borderId="160" applyNumberFormat="0" applyAlignment="0" applyProtection="0"/>
    <xf numFmtId="0" fontId="93" fillId="0" borderId="162" applyNumberFormat="0" applyFill="0" applyAlignment="0" applyProtection="0"/>
    <xf numFmtId="0" fontId="82" fillId="102" borderId="163" applyNumberFormat="0" applyAlignment="0" applyProtection="0"/>
    <xf numFmtId="0" fontId="83" fillId="0" borderId="0" applyNumberFormat="0" applyFill="0" applyBorder="0" applyAlignment="0" applyProtection="0"/>
    <xf numFmtId="0" fontId="5" fillId="103" borderId="164" applyNumberFormat="0" applyFont="0" applyAlignment="0" applyProtection="0"/>
    <xf numFmtId="0" fontId="94" fillId="0" borderId="0" applyNumberFormat="0" applyFill="0" applyBorder="0" applyAlignment="0" applyProtection="0"/>
    <xf numFmtId="0" fontId="6" fillId="0" borderId="165"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7" applyNumberFormat="0" applyFill="0" applyAlignment="0" applyProtection="0"/>
    <xf numFmtId="0" fontId="99" fillId="0" borderId="158" applyNumberFormat="0" applyFill="0" applyAlignment="0" applyProtection="0"/>
    <xf numFmtId="0" fontId="100" fillId="0" borderId="159"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0" applyNumberFormat="0" applyAlignment="0" applyProtection="0"/>
    <xf numFmtId="0" fontId="105" fillId="101" borderId="161" applyNumberFormat="0" applyAlignment="0" applyProtection="0"/>
    <xf numFmtId="0" fontId="106" fillId="101" borderId="160" applyNumberFormat="0" applyAlignment="0" applyProtection="0"/>
    <xf numFmtId="0" fontId="107" fillId="0" borderId="162" applyNumberFormat="0" applyFill="0" applyAlignment="0" applyProtection="0"/>
    <xf numFmtId="0" fontId="108" fillId="102" borderId="163" applyNumberFormat="0" applyAlignment="0" applyProtection="0"/>
    <xf numFmtId="0" fontId="109" fillId="0" borderId="0" applyNumberFormat="0" applyFill="0" applyBorder="0" applyAlignment="0" applyProtection="0"/>
    <xf numFmtId="0" fontId="54" fillId="103" borderId="164" applyNumberFormat="0" applyFont="0" applyAlignment="0" applyProtection="0"/>
    <xf numFmtId="0" fontId="110" fillId="0" borderId="0" applyNumberFormat="0" applyFill="0" applyBorder="0" applyAlignment="0" applyProtection="0"/>
    <xf numFmtId="0" fontId="97" fillId="0" borderId="165"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8" applyNumberFormat="0" applyProtection="0">
      <alignment horizontal="left" vertical="top" indent="1"/>
    </xf>
    <xf numFmtId="37" fontId="33" fillId="0" borderId="174" applyNumberFormat="0"/>
    <xf numFmtId="186" fontId="56" fillId="40" borderId="200" applyNumberFormat="0" applyFont="0" applyAlignment="0" applyProtection="0"/>
    <xf numFmtId="186" fontId="56" fillId="40" borderId="200" applyNumberFormat="0" applyFont="0" applyAlignment="0" applyProtection="0"/>
    <xf numFmtId="4" fontId="56" fillId="59" borderId="190" applyNumberFormat="0" applyProtection="0">
      <alignment horizontal="right" vertical="center"/>
    </xf>
    <xf numFmtId="186" fontId="56" fillId="21" borderId="198"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0" applyNumberFormat="0" applyFont="0" applyAlignment="0" applyProtection="0"/>
    <xf numFmtId="186" fontId="27" fillId="15" borderId="198" applyNumberFormat="0" applyProtection="0">
      <alignment horizontal="left" vertical="center" indent="1"/>
    </xf>
    <xf numFmtId="191" fontId="28" fillId="50" borderId="8">
      <alignment vertical="center"/>
    </xf>
    <xf numFmtId="186" fontId="62" fillId="15" borderId="188" applyNumberFormat="0" applyProtection="0">
      <alignment horizontal="left" vertical="top" indent="1"/>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69" applyNumberFormat="0" applyProtection="0">
      <alignment horizontal="left" vertical="center" indent="1"/>
    </xf>
    <xf numFmtId="186" fontId="56" fillId="62" borderId="200" applyNumberFormat="0" applyProtection="0">
      <alignment horizontal="left" vertical="center" indent="1"/>
    </xf>
    <xf numFmtId="164" fontId="5" fillId="0" borderId="0" applyFont="0" applyFill="0" applyBorder="0" applyAlignment="0" applyProtection="0"/>
    <xf numFmtId="186" fontId="56" fillId="63" borderId="198" applyNumberFormat="0" applyProtection="0">
      <alignment horizontal="left" vertical="top" indent="1"/>
    </xf>
    <xf numFmtId="164" fontId="34" fillId="0" borderId="0" applyFont="0" applyFill="0" applyBorder="0" applyAlignment="0" applyProtection="0"/>
    <xf numFmtId="186" fontId="56" fillId="63" borderId="200" applyNumberFormat="0" applyProtection="0">
      <alignment horizontal="left" vertical="center" indent="1"/>
    </xf>
    <xf numFmtId="37" fontId="33" fillId="0" borderId="203" applyNumberFormat="0"/>
    <xf numFmtId="186" fontId="56" fillId="63" borderId="171" applyNumberFormat="0" applyProtection="0">
      <alignment horizontal="left" vertical="top" indent="1"/>
    </xf>
    <xf numFmtId="193" fontId="5" fillId="69" borderId="176">
      <alignment vertical="center"/>
    </xf>
    <xf numFmtId="186" fontId="56" fillId="21" borderId="171" applyNumberFormat="0" applyProtection="0">
      <alignment horizontal="left" vertical="top"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91" fontId="5" fillId="13" borderId="185">
      <alignment vertical="center"/>
    </xf>
    <xf numFmtId="186" fontId="56" fillId="40" borderId="190" applyNumberFormat="0" applyFont="0" applyAlignment="0" applyProtection="0"/>
    <xf numFmtId="4" fontId="56" fillId="61" borderId="194" applyNumberFormat="0" applyProtection="0">
      <alignment horizontal="left" vertical="center" indent="1"/>
    </xf>
    <xf numFmtId="4" fontId="56" fillId="52" borderId="200" applyNumberFormat="0" applyProtection="0">
      <alignment vertical="center"/>
    </xf>
    <xf numFmtId="186" fontId="42" fillId="44" borderId="200" applyNumberFormat="0" applyAlignment="0" applyProtection="0"/>
    <xf numFmtId="0" fontId="27" fillId="63" borderId="198" applyNumberFormat="0" applyProtection="0">
      <alignment horizontal="left" vertical="top" indent="1"/>
    </xf>
    <xf numFmtId="4" fontId="59" fillId="53" borderId="200" applyNumberFormat="0" applyProtection="0">
      <alignmen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28" fillId="12" borderId="196">
      <alignment vertical="center"/>
      <protection locked="0"/>
    </xf>
    <xf numFmtId="188" fontId="5" fillId="70" borderId="185">
      <alignment horizontal="right" vertical="center"/>
      <protection locked="0"/>
    </xf>
    <xf numFmtId="186" fontId="42" fillId="44" borderId="190" applyNumberFormat="0" applyAlignment="0" applyProtection="0"/>
    <xf numFmtId="0" fontId="37" fillId="48" borderId="198" applyNumberFormat="0" applyProtection="0">
      <alignment horizontal="left" vertical="top" indent="1"/>
    </xf>
    <xf numFmtId="194" fontId="33" fillId="0" borderId="197" applyFill="0"/>
    <xf numFmtId="186" fontId="56" fillId="14" borderId="188" applyNumberFormat="0" applyProtection="0">
      <alignment horizontal="left" vertical="top" indent="1"/>
    </xf>
    <xf numFmtId="4" fontId="56" fillId="57" borderId="194" applyNumberFormat="0" applyProtection="0">
      <alignment horizontal="right" vertical="center"/>
    </xf>
    <xf numFmtId="4" fontId="72" fillId="81" borderId="188" applyNumberFormat="0" applyProtection="0">
      <alignment horizontal="right" vertical="center"/>
    </xf>
    <xf numFmtId="186" fontId="27" fillId="14" borderId="188" applyNumberFormat="0" applyProtection="0">
      <alignment horizontal="left" vertical="top" indent="1"/>
    </xf>
    <xf numFmtId="186" fontId="56" fillId="21" borderId="18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27" fillId="14" borderId="188" applyNumberFormat="0" applyProtection="0">
      <alignment horizontal="left" vertical="top" indent="1"/>
    </xf>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56" fillId="40" borderId="190" applyNumberFormat="0" applyFont="0" applyAlignment="0" applyProtection="0"/>
    <xf numFmtId="186" fontId="27" fillId="63" borderId="188"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193" fontId="28" fillId="12" borderId="185">
      <alignment vertical="center"/>
      <protection locked="0"/>
    </xf>
    <xf numFmtId="186" fontId="56" fillId="14" borderId="198" applyNumberFormat="0" applyProtection="0">
      <alignment horizontal="left" vertical="top" indent="1"/>
    </xf>
    <xf numFmtId="4" fontId="63" fillId="66" borderId="194" applyNumberFormat="0" applyProtection="0">
      <alignment horizontal="left" vertical="center" indent="1"/>
    </xf>
    <xf numFmtId="186" fontId="56" fillId="21" borderId="198" applyNumberFormat="0" applyProtection="0">
      <alignment horizontal="left" vertical="top" indent="1"/>
    </xf>
    <xf numFmtId="4" fontId="56" fillId="53" borderId="200" applyNumberFormat="0" applyProtection="0">
      <alignment horizontal="left" vertical="center" indent="1"/>
    </xf>
    <xf numFmtId="191" fontId="5" fillId="69" borderId="176">
      <alignment vertical="center"/>
    </xf>
    <xf numFmtId="186" fontId="27" fillId="15" borderId="198" applyNumberFormat="0" applyProtection="0">
      <alignment horizontal="left" vertical="top" indent="1"/>
    </xf>
    <xf numFmtId="186" fontId="27" fillId="14" borderId="198" applyNumberFormat="0" applyProtection="0">
      <alignment horizontal="left" vertical="center" indent="1"/>
    </xf>
    <xf numFmtId="186" fontId="56" fillId="40" borderId="200" applyNumberFormat="0" applyFont="0" applyAlignment="0" applyProtection="0"/>
    <xf numFmtId="4" fontId="27" fillId="21" borderId="204" applyNumberFormat="0" applyProtection="0">
      <alignment horizontal="left" vertical="center" indent="1"/>
    </xf>
    <xf numFmtId="186" fontId="44" fillId="0" borderId="205" applyNumberFormat="0" applyFill="0" applyAlignment="0" applyProtection="0"/>
    <xf numFmtId="186" fontId="61" fillId="21" borderId="202" applyBorder="0"/>
    <xf numFmtId="191" fontId="28" fillId="51" borderId="206">
      <alignment horizontal="right" vertical="center"/>
      <protection locked="0"/>
    </xf>
    <xf numFmtId="186" fontId="56" fillId="67" borderId="176"/>
    <xf numFmtId="193" fontId="5" fillId="69" borderId="176">
      <alignment vertical="center"/>
    </xf>
    <xf numFmtId="186" fontId="56" fillId="15" borderId="198" applyNumberFormat="0" applyProtection="0">
      <alignment horizontal="left" vertical="top" indent="1"/>
    </xf>
    <xf numFmtId="4" fontId="56" fillId="15" borderId="200" applyNumberFormat="0" applyProtection="0">
      <alignment horizontal="right" vertical="center"/>
    </xf>
    <xf numFmtId="191" fontId="5" fillId="69" borderId="176">
      <alignment vertical="center"/>
    </xf>
    <xf numFmtId="0" fontId="5" fillId="70" borderId="176">
      <alignment horizontal="right" vertical="center"/>
      <protection locked="0"/>
    </xf>
    <xf numFmtId="186" fontId="56" fillId="15" borderId="198" applyNumberFormat="0" applyProtection="0">
      <alignment horizontal="left" vertical="top" indent="1"/>
    </xf>
    <xf numFmtId="186" fontId="42" fillId="44" borderId="200" applyNumberFormat="0" applyAlignment="0" applyProtection="0"/>
    <xf numFmtId="186" fontId="56" fillId="14" borderId="188" applyNumberFormat="0" applyProtection="0">
      <alignment horizontal="left" vertical="top" indent="1"/>
    </xf>
    <xf numFmtId="193" fontId="5" fillId="7" borderId="176">
      <alignment vertical="center"/>
      <protection locked="0"/>
    </xf>
    <xf numFmtId="186" fontId="56" fillId="14" borderId="188" applyNumberFormat="0" applyProtection="0">
      <alignment horizontal="left" vertical="top" indent="1"/>
    </xf>
    <xf numFmtId="172" fontId="5" fillId="7" borderId="176">
      <alignment vertical="center"/>
      <protection locked="0"/>
    </xf>
    <xf numFmtId="186" fontId="27" fillId="64" borderId="176" applyNumberFormat="0">
      <protection locked="0"/>
    </xf>
    <xf numFmtId="186" fontId="56" fillId="40" borderId="200" applyNumberFormat="0" applyFont="0" applyAlignment="0" applyProtection="0"/>
    <xf numFmtId="186" fontId="56" fillId="11" borderId="200" applyNumberFormat="0" applyProtection="0">
      <alignment horizontal="left" vertical="center" indent="1"/>
    </xf>
    <xf numFmtId="186" fontId="44" fillId="0" borderId="205" applyNumberFormat="0" applyFill="0" applyAlignment="0" applyProtection="0"/>
    <xf numFmtId="186" fontId="56" fillId="14" borderId="188" applyNumberFormat="0" applyProtection="0">
      <alignment horizontal="left" vertical="top" indent="1"/>
    </xf>
    <xf numFmtId="186" fontId="56" fillId="40" borderId="200" applyNumberFormat="0" applyFont="0" applyAlignment="0" applyProtection="0"/>
    <xf numFmtId="0" fontId="5" fillId="70" borderId="176">
      <alignment horizontal="right" vertical="center"/>
      <protection locked="0"/>
    </xf>
    <xf numFmtId="186" fontId="56" fillId="40" borderId="200" applyNumberFormat="0" applyFont="0" applyAlignment="0" applyProtection="0"/>
    <xf numFmtId="37" fontId="33" fillId="0" borderId="203" applyNumberFormat="0"/>
    <xf numFmtId="194" fontId="33" fillId="0" borderId="197" applyFill="0"/>
    <xf numFmtId="37" fontId="33" fillId="0" borderId="174" applyNumberFormat="0"/>
    <xf numFmtId="4" fontId="27" fillId="21" borderId="181" applyNumberFormat="0" applyProtection="0">
      <alignment horizontal="left" vertical="center"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27" fillId="14" borderId="171"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27" fillId="63" borderId="171"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90" fontId="28" fillId="51" borderId="176">
      <alignment horizontal="right" vertical="center"/>
      <protection locked="0"/>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93" fontId="5" fillId="7" borderId="176">
      <alignment vertical="center"/>
      <protection locked="0"/>
    </xf>
    <xf numFmtId="186" fontId="56" fillId="40" borderId="200" applyNumberFormat="0" applyFont="0" applyAlignment="0" applyProtection="0"/>
    <xf numFmtId="186" fontId="50" fillId="41" borderId="169" applyNumberFormat="0" applyAlignment="0" applyProtection="0"/>
    <xf numFmtId="186" fontId="56" fillId="14" borderId="198" applyNumberFormat="0" applyProtection="0">
      <alignment horizontal="left" vertical="top" indent="1"/>
    </xf>
    <xf numFmtId="4" fontId="56" fillId="52" borderId="200" applyNumberFormat="0" applyProtection="0">
      <alignment vertical="center"/>
    </xf>
    <xf numFmtId="186" fontId="56" fillId="14" borderId="198" applyNumberFormat="0" applyProtection="0">
      <alignment horizontal="left" vertical="top" indent="1"/>
    </xf>
    <xf numFmtId="4" fontId="56" fillId="59" borderId="200" applyNumberFormat="0" applyProtection="0">
      <alignment horizontal="right" vertical="center"/>
    </xf>
    <xf numFmtId="4" fontId="64" fillId="64" borderId="200" applyNumberFormat="0" applyProtection="0">
      <alignment horizontal="right" vertical="center"/>
    </xf>
    <xf numFmtId="186" fontId="42" fillId="44" borderId="200" applyNumberFormat="0" applyAlignment="0" applyProtection="0"/>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56" fillId="59" borderId="200" applyNumberFormat="0" applyProtection="0">
      <alignment horizontal="right" vertical="center"/>
    </xf>
    <xf numFmtId="186" fontId="56" fillId="62" borderId="200" applyNumberFormat="0" applyProtection="0">
      <alignment horizontal="left" vertical="center"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52" borderId="200" applyNumberFormat="0" applyProtection="0">
      <alignment vertical="center"/>
    </xf>
    <xf numFmtId="186" fontId="56" fillId="63" borderId="198" applyNumberFormat="0" applyProtection="0">
      <alignment horizontal="left" vertical="top" indent="1"/>
    </xf>
    <xf numFmtId="4" fontId="64" fillId="64" borderId="200" applyNumberFormat="0" applyProtection="0">
      <alignment horizontal="right" vertical="center"/>
    </xf>
    <xf numFmtId="4" fontId="56" fillId="16"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42" fillId="44" borderId="169" applyNumberFormat="0" applyAlignment="0" applyProtection="0"/>
    <xf numFmtId="4" fontId="76" fillId="87" borderId="171" applyNumberFormat="0" applyProtection="0">
      <alignment horizontal="right" vertical="center"/>
    </xf>
    <xf numFmtId="0" fontId="37" fillId="15" borderId="171" applyNumberFormat="0" applyProtection="0">
      <alignment horizontal="left" vertical="top" indent="1"/>
    </xf>
    <xf numFmtId="4" fontId="74" fillId="87" borderId="171" applyNumberFormat="0" applyProtection="0">
      <alignment horizontal="right" vertical="center"/>
    </xf>
    <xf numFmtId="0" fontId="37" fillId="48" borderId="171" applyNumberFormat="0" applyProtection="0">
      <alignment horizontal="left" vertical="top" indent="1"/>
    </xf>
    <xf numFmtId="4" fontId="72" fillId="87" borderId="171" applyNumberFormat="0" applyProtection="0">
      <alignment vertical="center"/>
    </xf>
    <xf numFmtId="0" fontId="27" fillId="14" borderId="171" applyNumberFormat="0" applyProtection="0">
      <alignment horizontal="left" vertical="top" indent="1"/>
    </xf>
    <xf numFmtId="0" fontId="27" fillId="63" borderId="171" applyNumberFormat="0" applyProtection="0">
      <alignment horizontal="left" vertical="top" indent="1"/>
    </xf>
    <xf numFmtId="0" fontId="27" fillId="15" borderId="171" applyNumberFormat="0" applyProtection="0">
      <alignment horizontal="left" vertical="top" indent="1"/>
    </xf>
    <xf numFmtId="0" fontId="27" fillId="21" borderId="171"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0" fontId="5" fillId="7" borderId="176">
      <alignment vertical="center"/>
      <protection locked="0"/>
    </xf>
    <xf numFmtId="4" fontId="72" fillId="83" borderId="171" applyNumberFormat="0" applyProtection="0">
      <alignment horizontal="right" vertical="center"/>
    </xf>
    <xf numFmtId="4" fontId="72" fillId="81" borderId="171" applyNumberFormat="0" applyProtection="0">
      <alignment horizontal="right" vertical="center"/>
    </xf>
    <xf numFmtId="4" fontId="72" fillId="80" borderId="171" applyNumberFormat="0" applyProtection="0">
      <alignment horizontal="right" vertical="center"/>
    </xf>
    <xf numFmtId="4" fontId="72" fillId="78" borderId="171" applyNumberFormat="0" applyProtection="0">
      <alignment horizontal="right" vertical="center"/>
    </xf>
    <xf numFmtId="0" fontId="73" fillId="52" borderId="171" applyNumberFormat="0" applyProtection="0">
      <alignment horizontal="left" vertical="top" indent="1"/>
    </xf>
    <xf numFmtId="4" fontId="71" fillId="53" borderId="171" applyNumberFormat="0" applyProtection="0">
      <alignment vertical="center"/>
    </xf>
    <xf numFmtId="186" fontId="56" fillId="63" borderId="190" applyNumberFormat="0" applyProtection="0">
      <alignment horizontal="left" vertical="center" indent="1"/>
    </xf>
    <xf numFmtId="186" fontId="56" fillId="15" borderId="188" applyNumberFormat="0" applyProtection="0">
      <alignment horizontal="left" vertical="top" indent="1"/>
    </xf>
    <xf numFmtId="4" fontId="72" fillId="79" borderId="198" applyNumberFormat="0" applyProtection="0">
      <alignment horizontal="right" vertical="center"/>
    </xf>
    <xf numFmtId="186" fontId="57" fillId="44" borderId="201" applyNumberFormat="0" applyAlignment="0" applyProtection="0"/>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61" fillId="21" borderId="202" applyBorder="0"/>
    <xf numFmtId="4" fontId="62" fillId="11" borderId="188" applyNumberFormat="0" applyProtection="0">
      <alignment horizontal="left" vertical="center" indent="1"/>
    </xf>
    <xf numFmtId="191" fontId="28" fillId="49" borderId="196">
      <alignment vertical="center"/>
    </xf>
    <xf numFmtId="186" fontId="56" fillId="40" borderId="200" applyNumberFormat="0" applyFont="0" applyAlignment="0" applyProtection="0"/>
    <xf numFmtId="186" fontId="28" fillId="50" borderId="196">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28" fillId="12" borderId="206">
      <alignment vertical="center"/>
      <protection locked="0"/>
    </xf>
    <xf numFmtId="186" fontId="61" fillId="21" borderId="202" applyBorder="0"/>
    <xf numFmtId="164" fontId="39" fillId="0" borderId="0" applyFont="0" applyFill="0" applyBorder="0" applyAlignment="0" applyProtection="0"/>
    <xf numFmtId="188" fontId="5" fillId="69" borderId="196">
      <alignment vertical="center"/>
    </xf>
    <xf numFmtId="4" fontId="56" fillId="15" borderId="194" applyNumberFormat="0" applyProtection="0">
      <alignment horizontal="left" vertical="center" indent="1"/>
    </xf>
    <xf numFmtId="186" fontId="27" fillId="14" borderId="188" applyNumberFormat="0" applyProtection="0">
      <alignment horizontal="left" vertical="top" indent="1"/>
    </xf>
    <xf numFmtId="37" fontId="33" fillId="0" borderId="203"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6">
      <alignment vertical="center"/>
      <protection locked="0"/>
    </xf>
    <xf numFmtId="0" fontId="5" fillId="7" borderId="196">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6">
      <alignment vertical="center"/>
    </xf>
    <xf numFmtId="193" fontId="5" fillId="69" borderId="196">
      <alignment vertical="center"/>
    </xf>
    <xf numFmtId="196" fontId="5" fillId="13" borderId="196">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8"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8" applyNumberFormat="0" applyProtection="0">
      <alignment horizontal="right" vertical="center"/>
    </xf>
    <xf numFmtId="4" fontId="72" fillId="78" borderId="188" applyNumberFormat="0" applyProtection="0">
      <alignment horizontal="right" vertical="center"/>
    </xf>
    <xf numFmtId="188" fontId="5" fillId="13" borderId="196">
      <alignment vertical="center"/>
    </xf>
    <xf numFmtId="186" fontId="56" fillId="15" borderId="198" applyNumberFormat="0" applyProtection="0">
      <alignment horizontal="left" vertical="top" indent="1"/>
    </xf>
    <xf numFmtId="186" fontId="50" fillId="41" borderId="190" applyNumberFormat="0" applyAlignment="0" applyProtection="0"/>
    <xf numFmtId="186" fontId="27"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7" fillId="15" borderId="188" applyNumberFormat="0" applyProtection="0">
      <alignment horizontal="left" vertical="top" indent="1"/>
    </xf>
    <xf numFmtId="4" fontId="56" fillId="57" borderId="194" applyNumberFormat="0" applyProtection="0">
      <alignment horizontal="right" vertical="center"/>
    </xf>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93" fontId="5" fillId="7" borderId="176">
      <alignment vertical="center"/>
      <protection locked="0"/>
    </xf>
    <xf numFmtId="0" fontId="5" fillId="7" borderId="176">
      <alignment vertical="center"/>
      <protection locked="0"/>
    </xf>
    <xf numFmtId="0" fontId="5" fillId="70" borderId="176">
      <alignment horizontal="right" vertical="center"/>
      <protection locked="0"/>
    </xf>
    <xf numFmtId="186" fontId="56" fillId="40" borderId="200" applyNumberFormat="0" applyFont="0" applyAlignment="0" applyProtection="0"/>
    <xf numFmtId="186" fontId="56" fillId="21"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27" fillId="15" borderId="198" applyNumberFormat="0" applyProtection="0">
      <alignment horizontal="left" vertical="center" indent="1"/>
    </xf>
    <xf numFmtId="186" fontId="56" fillId="40" borderId="200" applyNumberFormat="0" applyFont="0" applyAlignment="0" applyProtection="0"/>
    <xf numFmtId="4" fontId="62" fillId="11" borderId="198" applyNumberFormat="0" applyProtection="0">
      <alignment horizontal="left" vertical="center" indent="1"/>
    </xf>
    <xf numFmtId="186" fontId="56" fillId="40" borderId="200" applyNumberFormat="0" applyFont="0" applyAlignment="0" applyProtection="0"/>
    <xf numFmtId="4" fontId="56" fillId="15" borderId="200" applyNumberFormat="0" applyProtection="0">
      <alignment horizontal="right" vertical="center"/>
    </xf>
    <xf numFmtId="186" fontId="56" fillId="40" borderId="200" applyNumberFormat="0" applyFont="0" applyAlignment="0" applyProtection="0"/>
    <xf numFmtId="4" fontId="56" fillId="16" borderId="200"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60" borderId="200" applyNumberFormat="0" applyProtection="0">
      <alignment horizontal="right" vertical="center"/>
    </xf>
    <xf numFmtId="186" fontId="56" fillId="14"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56" fillId="57" borderId="204" applyNumberFormat="0" applyProtection="0">
      <alignment horizontal="right" vertical="center"/>
    </xf>
    <xf numFmtId="186" fontId="44" fillId="0" borderId="195" applyNumberFormat="0" applyFill="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27" fillId="21" borderId="198" applyNumberFormat="0" applyProtection="0">
      <alignment horizontal="left" vertical="top" indent="1"/>
    </xf>
    <xf numFmtId="4" fontId="72" fillId="86" borderId="198" applyNumberFormat="0" applyProtection="0">
      <alignment horizontal="right" vertical="center"/>
    </xf>
    <xf numFmtId="172" fontId="5" fillId="7" borderId="176">
      <alignment vertical="center"/>
      <protection locked="0"/>
    </xf>
    <xf numFmtId="4" fontId="56" fillId="56"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4" borderId="198" applyNumberFormat="0" applyProtection="0">
      <alignment horizontal="left" vertical="top" indent="1"/>
    </xf>
    <xf numFmtId="186" fontId="27" fillId="15" borderId="198" applyNumberFormat="0" applyProtection="0">
      <alignment horizontal="left" vertical="top" indent="1"/>
    </xf>
    <xf numFmtId="4" fontId="27" fillId="21" borderId="204" applyNumberFormat="0" applyProtection="0">
      <alignment horizontal="left" vertical="center" indent="1"/>
    </xf>
    <xf numFmtId="4" fontId="56" fillId="54" borderId="200" applyNumberFormat="0" applyProtection="0">
      <alignment horizontal="left" vertical="center" indent="1"/>
    </xf>
    <xf numFmtId="186" fontId="50" fillId="41" borderId="200" applyNumberFormat="0" applyAlignment="0" applyProtection="0"/>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56" borderId="200" applyNumberFormat="0" applyProtection="0">
      <alignment horizontal="right" vertical="center"/>
    </xf>
    <xf numFmtId="186" fontId="56" fillId="40" borderId="200" applyNumberFormat="0" applyFont="0" applyAlignment="0" applyProtection="0"/>
    <xf numFmtId="4" fontId="56" fillId="0" borderId="200" applyNumberFormat="0" applyProtection="0">
      <alignment horizontal="right" vertical="center"/>
    </xf>
    <xf numFmtId="186" fontId="27" fillId="14" borderId="198" applyNumberFormat="0" applyProtection="0">
      <alignment horizontal="left" vertical="center" indent="1"/>
    </xf>
    <xf numFmtId="4" fontId="56" fillId="0" borderId="200" applyNumberFormat="0" applyProtection="0">
      <alignment horizontal="right" vertical="center"/>
    </xf>
    <xf numFmtId="4" fontId="56" fillId="61" borderId="204"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center" indent="1"/>
    </xf>
    <xf numFmtId="4" fontId="56" fillId="16" borderId="200" applyNumberFormat="0" applyProtection="0">
      <alignment horizontal="right" vertical="center"/>
    </xf>
    <xf numFmtId="186" fontId="60" fillId="52" borderId="198" applyNumberFormat="0" applyProtection="0">
      <alignment horizontal="left" vertical="top" indent="1"/>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4" fontId="56" fillId="55" borderId="200" applyNumberFormat="0" applyProtection="0">
      <alignment horizontal="right" vertical="center"/>
    </xf>
    <xf numFmtId="4" fontId="56" fillId="60" borderId="200" applyNumberFormat="0" applyProtection="0">
      <alignment horizontal="right" vertical="center"/>
    </xf>
    <xf numFmtId="186" fontId="56" fillId="14" borderId="200"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37" fontId="33" fillId="0" borderId="203" applyNumberFormat="0"/>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60" borderId="200" applyNumberFormat="0" applyProtection="0">
      <alignment horizontal="right" vertical="center"/>
    </xf>
    <xf numFmtId="4" fontId="56" fillId="55"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4" fontId="56" fillId="15" borderId="200"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11"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15" borderId="200" applyNumberFormat="0" applyProtection="0">
      <alignment horizontal="right" vertical="center"/>
    </xf>
    <xf numFmtId="4" fontId="56" fillId="54" borderId="200" applyNumberFormat="0" applyProtection="0">
      <alignment horizontal="left" vertical="center" indent="1"/>
    </xf>
    <xf numFmtId="186" fontId="42" fillId="44" borderId="200" applyNumberFormat="0" applyAlignment="0" applyProtection="0"/>
    <xf numFmtId="186" fontId="56" fillId="21" borderId="198" applyNumberFormat="0" applyProtection="0">
      <alignment horizontal="left" vertical="top" indent="1"/>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198" applyNumberFormat="0" applyProtection="0">
      <alignment horizontal="left" vertical="top" indent="1"/>
    </xf>
    <xf numFmtId="4" fontId="56" fillId="60" borderId="200" applyNumberFormat="0" applyProtection="0">
      <alignment horizontal="right" vertical="center"/>
    </xf>
    <xf numFmtId="4" fontId="56" fillId="0" borderId="200" applyNumberFormat="0" applyProtection="0">
      <alignment horizontal="right" vertical="center"/>
    </xf>
    <xf numFmtId="4" fontId="56" fillId="55" borderId="200" applyNumberFormat="0" applyProtection="0">
      <alignment horizontal="right" vertical="center"/>
    </xf>
    <xf numFmtId="186" fontId="44" fillId="0" borderId="205" applyNumberFormat="0" applyFill="0" applyAlignment="0" applyProtection="0"/>
    <xf numFmtId="37" fontId="33" fillId="0" borderId="203" applyNumberFormat="0"/>
    <xf numFmtId="4" fontId="56" fillId="14" borderId="204" applyNumberFormat="0" applyProtection="0">
      <alignment horizontal="left" vertical="center" indent="1"/>
    </xf>
    <xf numFmtId="4" fontId="62" fillId="11" borderId="198" applyNumberFormat="0" applyProtection="0">
      <alignment horizontal="left" vertical="center" indent="1"/>
    </xf>
    <xf numFmtId="186" fontId="44" fillId="0" borderId="205" applyNumberFormat="0" applyFill="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15" borderId="171" applyNumberFormat="0" applyProtection="0">
      <alignment horizontal="left" vertical="top" indent="1"/>
    </xf>
    <xf numFmtId="186" fontId="44" fillId="0" borderId="175" applyNumberFormat="0" applyFill="0" applyAlignment="0" applyProtection="0"/>
    <xf numFmtId="186" fontId="44" fillId="0" borderId="175" applyNumberFormat="0" applyFill="0" applyAlignment="0" applyProtection="0"/>
    <xf numFmtId="186" fontId="44" fillId="0" borderId="205" applyNumberFormat="0" applyFill="0" applyAlignment="0" applyProtection="0"/>
    <xf numFmtId="186" fontId="56" fillId="21" borderId="171" applyNumberFormat="0" applyProtection="0">
      <alignment horizontal="left" vertical="top" indent="1"/>
    </xf>
    <xf numFmtId="37" fontId="33" fillId="0" borderId="174" applyNumberFormat="0"/>
    <xf numFmtId="186" fontId="27" fillId="21" borderId="171" applyNumberFormat="0" applyProtection="0">
      <alignment horizontal="left" vertical="top" indent="1"/>
    </xf>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40" borderId="178" applyNumberFormat="0" applyFont="0" applyAlignment="0" applyProtection="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3" fillId="66" borderId="172" applyNumberFormat="0" applyProtection="0">
      <alignment horizontal="left" vertical="center" indent="1"/>
    </xf>
    <xf numFmtId="186" fontId="62" fillId="15" borderId="171" applyNumberFormat="0" applyProtection="0">
      <alignment horizontal="left" vertical="top" indent="1"/>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57" borderId="172" applyNumberFormat="0" applyProtection="0">
      <alignment horizontal="right" vertical="center"/>
    </xf>
    <xf numFmtId="186" fontId="60" fillId="52" borderId="171" applyNumberFormat="0" applyProtection="0">
      <alignment horizontal="left" vertical="top" indent="1"/>
    </xf>
    <xf numFmtId="186" fontId="57" fillId="44" borderId="170" applyNumberFormat="0" applyAlignment="0" applyProtection="0"/>
    <xf numFmtId="186" fontId="57" fillId="44" borderId="170" applyNumberFormat="0" applyAlignment="0" applyProtection="0"/>
    <xf numFmtId="186" fontId="42" fillId="44"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4" fontId="56" fillId="0" borderId="200" applyNumberFormat="0" applyProtection="0">
      <alignment horizontal="right" vertical="center"/>
    </xf>
    <xf numFmtId="186" fontId="56" fillId="14" borderId="200" applyNumberFormat="0" applyProtection="0">
      <alignment horizontal="left" vertical="center" indent="1"/>
    </xf>
    <xf numFmtId="186" fontId="27"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15" borderId="200" applyNumberFormat="0" applyProtection="0">
      <alignment horizontal="right" vertical="center"/>
    </xf>
    <xf numFmtId="4" fontId="56" fillId="56" borderId="200" applyNumberFormat="0" applyProtection="0">
      <alignment horizontal="right" vertical="center"/>
    </xf>
    <xf numFmtId="186" fontId="56" fillId="40" borderId="200" applyNumberFormat="0" applyFont="0" applyAlignment="0" applyProtection="0"/>
    <xf numFmtId="4" fontId="56" fillId="53" borderId="200"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7" fillId="44" borderId="201" applyNumberFormat="0" applyAlignment="0" applyProtection="0"/>
    <xf numFmtId="4" fontId="56" fillId="54" borderId="200" applyNumberFormat="0" applyProtection="0">
      <alignment horizontal="left" vertical="center" indent="1"/>
    </xf>
    <xf numFmtId="186" fontId="27" fillId="14" borderId="198" applyNumberFormat="0" applyProtection="0">
      <alignment horizontal="left" vertical="top" indent="1"/>
    </xf>
    <xf numFmtId="186" fontId="56" fillId="15" borderId="198" applyNumberFormat="0" applyProtection="0">
      <alignment horizontal="left" vertical="top" indent="1"/>
    </xf>
    <xf numFmtId="4" fontId="56" fillId="54" borderId="200" applyNumberFormat="0" applyProtection="0">
      <alignment horizontal="left" vertical="center" indent="1"/>
    </xf>
    <xf numFmtId="4" fontId="27" fillId="21" borderId="204"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27" fillId="21" borderId="198" applyNumberFormat="0" applyProtection="0">
      <alignment horizontal="left" vertical="top" indent="1"/>
    </xf>
    <xf numFmtId="4" fontId="56" fillId="61" borderId="204" applyNumberFormat="0" applyProtection="0">
      <alignment horizontal="left" vertical="center" indent="1"/>
    </xf>
    <xf numFmtId="4" fontId="56" fillId="55" borderId="200" applyNumberFormat="0" applyProtection="0">
      <alignment horizontal="righ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60" fillId="52" borderId="198" applyNumberFormat="0" applyProtection="0">
      <alignment horizontal="left" vertical="top" indent="1"/>
    </xf>
    <xf numFmtId="186" fontId="56" fillId="11" borderId="200" applyNumberFormat="0" applyProtection="0">
      <alignment horizontal="left" vertical="center" indent="1"/>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60" borderId="200" applyNumberFormat="0" applyProtection="0">
      <alignment horizontal="right" vertical="center"/>
    </xf>
    <xf numFmtId="4" fontId="56" fillId="0" borderId="200" applyNumberFormat="0" applyProtection="0">
      <alignment horizontal="right" vertical="center"/>
    </xf>
    <xf numFmtId="186" fontId="56" fillId="14" borderId="200" applyNumberFormat="0" applyProtection="0">
      <alignment horizontal="left" vertical="center"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1" borderId="200" applyNumberFormat="0" applyProtection="0">
      <alignment horizontal="left" vertical="center" indent="1"/>
    </xf>
    <xf numFmtId="4" fontId="56" fillId="23" borderId="200" applyNumberFormat="0" applyProtection="0">
      <alignment horizontal="right" vertical="center"/>
    </xf>
    <xf numFmtId="186" fontId="56" fillId="14" borderId="198" applyNumberFormat="0" applyProtection="0">
      <alignment horizontal="left" vertical="top" indent="1"/>
    </xf>
    <xf numFmtId="4" fontId="59" fillId="53" borderId="200" applyNumberFormat="0" applyProtection="0">
      <alignment vertical="center"/>
    </xf>
    <xf numFmtId="4" fontId="56" fillId="52" borderId="200" applyNumberFormat="0" applyProtection="0">
      <alignmen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200" applyNumberFormat="0" applyProtection="0">
      <alignment horizontal="left" vertical="center" indent="1"/>
    </xf>
    <xf numFmtId="4" fontId="56" fillId="53" borderId="200" applyNumberFormat="0" applyProtection="0">
      <alignment horizontal="left" vertical="center" indent="1"/>
    </xf>
    <xf numFmtId="4" fontId="62" fillId="48" borderId="198" applyNumberFormat="0" applyProtection="0">
      <alignment vertical="center"/>
    </xf>
    <xf numFmtId="186" fontId="56" fillId="21" borderId="198" applyNumberFormat="0" applyProtection="0">
      <alignment horizontal="left" vertical="top" indent="1"/>
    </xf>
    <xf numFmtId="4" fontId="56" fillId="55" borderId="200" applyNumberFormat="0" applyProtection="0">
      <alignment horizontal="right" vertical="center"/>
    </xf>
    <xf numFmtId="4" fontId="56" fillId="58" borderId="200" applyNumberFormat="0" applyProtection="0">
      <alignment horizontal="right" vertical="center"/>
    </xf>
    <xf numFmtId="4" fontId="56" fillId="54" borderId="200" applyNumberFormat="0" applyProtection="0">
      <alignment horizontal="left" vertical="center" indent="1"/>
    </xf>
    <xf numFmtId="4" fontId="56" fillId="60" borderId="200" applyNumberFormat="0" applyProtection="0">
      <alignment horizontal="righ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6" fillId="14" borderId="200" applyNumberFormat="0" applyProtection="0">
      <alignment horizontal="left" vertical="center" indent="1"/>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2" fillId="44" borderId="169" applyNumberFormat="0" applyAlignment="0" applyProtection="0"/>
    <xf numFmtId="186" fontId="42" fillId="44" borderId="169"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42" fillId="44" borderId="169" applyNumberFormat="0" applyAlignment="0" applyProtection="0"/>
    <xf numFmtId="4" fontId="59" fillId="53" borderId="200" applyNumberFormat="0" applyProtection="0">
      <alignment vertical="center"/>
    </xf>
    <xf numFmtId="186" fontId="27" fillId="14" borderId="171" applyNumberFormat="0" applyProtection="0">
      <alignment horizontal="left" vertical="center"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27" fillId="63" borderId="171" applyNumberFormat="0" applyProtection="0">
      <alignment horizontal="left" vertical="top" indent="1"/>
    </xf>
    <xf numFmtId="4" fontId="59" fillId="65" borderId="200" applyNumberFormat="0" applyProtection="0">
      <alignment horizontal="right" vertical="center"/>
    </xf>
    <xf numFmtId="186" fontId="56" fillId="21" borderId="171" applyNumberFormat="0" applyProtection="0">
      <alignment horizontal="left" vertical="top" indent="1"/>
    </xf>
    <xf numFmtId="37" fontId="33" fillId="0" borderId="203" applyNumberFormat="0"/>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6" fillId="52" borderId="169" applyNumberFormat="0" applyProtection="0">
      <alignment vertical="center"/>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14" borderId="190" applyNumberFormat="0" applyProtection="0">
      <alignment horizontal="left" vertical="center" indent="1"/>
    </xf>
    <xf numFmtId="4" fontId="72" fillId="84" borderId="198" applyNumberFormat="0" applyProtection="0">
      <alignment horizontal="right" vertical="center"/>
    </xf>
    <xf numFmtId="186" fontId="56" fillId="14" borderId="198" applyNumberFormat="0" applyProtection="0">
      <alignment horizontal="left" vertical="top" indent="1"/>
    </xf>
    <xf numFmtId="37" fontId="33" fillId="0" borderId="203" applyNumberFormat="0"/>
    <xf numFmtId="186" fontId="56" fillId="14" borderId="188" applyNumberFormat="0" applyProtection="0">
      <alignment horizontal="left" vertical="top" indent="1"/>
    </xf>
    <xf numFmtId="186" fontId="56" fillId="62"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186" fontId="44" fillId="0" borderId="175" applyNumberFormat="0" applyFill="0" applyAlignment="0" applyProtection="0"/>
    <xf numFmtId="186" fontId="44" fillId="0" borderId="175" applyNumberFormat="0" applyFill="0" applyAlignment="0" applyProtection="0"/>
    <xf numFmtId="186" fontId="42" fillId="44" borderId="200" applyNumberFormat="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4" fillId="0" borderId="0"/>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9" fillId="53" borderId="169" applyNumberFormat="0" applyProtection="0">
      <alignment vertical="center"/>
    </xf>
    <xf numFmtId="4" fontId="56" fillId="52" borderId="169" applyNumberFormat="0" applyProtection="0">
      <alignment vertical="center"/>
    </xf>
    <xf numFmtId="186" fontId="27" fillId="15" borderId="188" applyNumberFormat="0" applyProtection="0">
      <alignment horizontal="left" vertical="top" indent="1"/>
    </xf>
    <xf numFmtId="4" fontId="56" fillId="16" borderId="190" applyNumberFormat="0" applyProtection="0">
      <alignment horizontal="right" vertical="center"/>
    </xf>
    <xf numFmtId="4" fontId="71" fillId="53" borderId="198" applyNumberFormat="0" applyProtection="0">
      <alignment vertical="center"/>
    </xf>
    <xf numFmtId="4" fontId="74" fillId="87" borderId="198" applyNumberFormat="0" applyProtection="0">
      <alignment horizontal="right" vertical="center"/>
    </xf>
    <xf numFmtId="186" fontId="56" fillId="40" borderId="190" applyNumberFormat="0" applyFont="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16" borderId="200" applyNumberFormat="0" applyProtection="0">
      <alignment horizontal="right" vertical="center"/>
    </xf>
    <xf numFmtId="186" fontId="56" fillId="14" borderId="200" applyNumberFormat="0" applyProtection="0">
      <alignment horizontal="left" vertical="center" indent="1"/>
    </xf>
    <xf numFmtId="186" fontId="62" fillId="15" borderId="198" applyNumberFormat="0" applyProtection="0">
      <alignment horizontal="left" vertical="top" indent="1"/>
    </xf>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4" borderId="190" applyNumberFormat="0" applyProtection="0">
      <alignment horizontal="left" vertical="center" indent="1"/>
    </xf>
    <xf numFmtId="186" fontId="27" fillId="63" borderId="198" applyNumberFormat="0" applyProtection="0">
      <alignment horizontal="left" vertical="top" indent="1"/>
    </xf>
    <xf numFmtId="4" fontId="56" fillId="57" borderId="194" applyNumberFormat="0" applyProtection="0">
      <alignment horizontal="right" vertical="center"/>
    </xf>
    <xf numFmtId="186" fontId="62" fillId="15" borderId="198" applyNumberFormat="0" applyProtection="0">
      <alignment horizontal="left" vertical="top" indent="1"/>
    </xf>
    <xf numFmtId="186" fontId="27" fillId="63" borderId="188" applyNumberFormat="0" applyProtection="0">
      <alignment horizontal="left" vertical="top"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172" fontId="5" fillId="7" borderId="196">
      <alignment vertical="center"/>
      <protection locked="0"/>
    </xf>
    <xf numFmtId="188" fontId="5" fillId="70" borderId="196">
      <alignment horizontal="right" vertical="center"/>
      <protection locked="0"/>
    </xf>
    <xf numFmtId="190" fontId="5" fillId="69" borderId="196">
      <alignment vertical="center"/>
    </xf>
    <xf numFmtId="193" fontId="5" fillId="7" borderId="196">
      <alignment vertical="center"/>
      <protection locked="0"/>
    </xf>
    <xf numFmtId="0" fontId="27" fillId="14" borderId="188" applyNumberFormat="0" applyProtection="0">
      <alignment horizontal="left" vertical="center" indent="1"/>
    </xf>
    <xf numFmtId="191" fontId="28" fillId="12" borderId="196">
      <alignment vertical="center"/>
      <protection locked="0"/>
    </xf>
    <xf numFmtId="186" fontId="42" fillId="44" borderId="190" applyNumberFormat="0" applyAlignment="0" applyProtection="0"/>
    <xf numFmtId="4" fontId="72" fillId="83" borderId="188" applyNumberFormat="0" applyProtection="0">
      <alignment horizontal="right" vertical="center"/>
    </xf>
    <xf numFmtId="186" fontId="56" fillId="11" borderId="200" applyNumberFormat="0" applyProtection="0">
      <alignment horizontal="left" vertical="center" indent="1"/>
    </xf>
    <xf numFmtId="186" fontId="56" fillId="40" borderId="190" applyNumberFormat="0" applyFont="0" applyAlignment="0" applyProtection="0"/>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4" fontId="56" fillId="61" borderId="194" applyNumberFormat="0" applyProtection="0">
      <alignment horizontal="left" vertical="center" indent="1"/>
    </xf>
    <xf numFmtId="4" fontId="56" fillId="52" borderId="190" applyNumberFormat="0" applyProtection="0">
      <alignment vertical="center"/>
    </xf>
    <xf numFmtId="186" fontId="56" fillId="63" borderId="190" applyNumberFormat="0" applyProtection="0">
      <alignment horizontal="left" vertical="center" indent="1"/>
    </xf>
    <xf numFmtId="186" fontId="56" fillId="21" borderId="188" applyNumberFormat="0" applyProtection="0">
      <alignment horizontal="left" vertical="top" indent="1"/>
    </xf>
    <xf numFmtId="191" fontId="28" fillId="50" borderId="196">
      <alignment vertical="center"/>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42" fillId="44" borderId="169" applyNumberFormat="0" applyAlignment="0" applyProtection="0"/>
    <xf numFmtId="186" fontId="42" fillId="44"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4" fontId="62" fillId="48" borderId="198" applyNumberFormat="0" applyProtection="0">
      <alignment vertical="center"/>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56" fillId="40" borderId="200" applyNumberFormat="0" applyFont="0" applyAlignment="0" applyProtection="0"/>
    <xf numFmtId="4" fontId="56" fillId="61" borderId="204" applyNumberFormat="0" applyProtection="0">
      <alignment horizontal="left" vertical="center" indent="1"/>
    </xf>
    <xf numFmtId="4" fontId="56" fillId="15" borderId="204" applyNumberFormat="0" applyProtection="0">
      <alignment horizontal="left" vertical="center" indent="1"/>
    </xf>
    <xf numFmtId="4" fontId="56" fillId="55" borderId="200" applyNumberFormat="0" applyProtection="0">
      <alignment horizontal="right" vertical="center"/>
    </xf>
    <xf numFmtId="186" fontId="56" fillId="62" borderId="200" applyNumberFormat="0" applyProtection="0">
      <alignment horizontal="left" vertical="center" indent="1"/>
    </xf>
    <xf numFmtId="4" fontId="56" fillId="53" borderId="200" applyNumberFormat="0" applyProtection="0">
      <alignment horizontal="left" vertical="center"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1" borderId="200" applyNumberFormat="0" applyProtection="0">
      <alignment horizontal="left" vertical="center" indent="1"/>
    </xf>
    <xf numFmtId="186" fontId="42" fillId="44" borderId="169" applyNumberFormat="0" applyAlignment="0" applyProtection="0"/>
    <xf numFmtId="186" fontId="56" fillId="14" borderId="190" applyNumberFormat="0" applyProtection="0">
      <alignment horizontal="left" vertical="center" indent="1"/>
    </xf>
    <xf numFmtId="191" fontId="5" fillId="7" borderId="176">
      <alignment vertical="center"/>
      <protection locked="0"/>
    </xf>
    <xf numFmtId="4" fontId="56" fillId="14" borderId="204" applyNumberFormat="0" applyProtection="0">
      <alignment horizontal="left" vertical="center" indent="1"/>
    </xf>
    <xf numFmtId="4" fontId="64" fillId="64" borderId="169" applyNumberFormat="0" applyProtection="0">
      <alignment horizontal="right" vertical="center"/>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48" borderId="171" applyNumberFormat="0" applyProtection="0">
      <alignment vertical="center"/>
    </xf>
    <xf numFmtId="186" fontId="61" fillId="21" borderId="173" applyBorder="0"/>
    <xf numFmtId="4" fontId="56" fillId="59" borderId="178" applyNumberFormat="0" applyProtection="0">
      <alignment horizontal="right" vertical="center"/>
    </xf>
    <xf numFmtId="186" fontId="27" fillId="21" borderId="180" applyNumberFormat="0" applyProtection="0">
      <alignment horizontal="left" vertical="center"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27" fillId="14" borderId="171"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14" borderId="198" applyNumberFormat="0" applyProtection="0">
      <alignment horizontal="left" vertical="top" indent="1"/>
    </xf>
    <xf numFmtId="4" fontId="56" fillId="23" borderId="169"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4" fontId="27" fillId="21" borderId="204" applyNumberFormat="0" applyProtection="0">
      <alignment horizontal="left" vertical="center" indent="1"/>
    </xf>
    <xf numFmtId="4" fontId="56" fillId="14" borderId="194" applyNumberFormat="0" applyProtection="0">
      <alignment horizontal="left" vertical="center" indent="1"/>
    </xf>
    <xf numFmtId="186" fontId="44" fillId="0" borderId="205" applyNumberFormat="0" applyFill="0" applyAlignment="0" applyProtection="0"/>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58" borderId="200" applyNumberFormat="0" applyProtection="0">
      <alignment horizontal="right" vertical="center"/>
    </xf>
    <xf numFmtId="191" fontId="5" fillId="13" borderId="196">
      <alignment vertical="center"/>
    </xf>
    <xf numFmtId="191" fontId="5" fillId="13" borderId="196">
      <alignment vertical="center"/>
    </xf>
    <xf numFmtId="193" fontId="28" fillId="12" borderId="196">
      <alignment vertical="center"/>
      <protection locked="0"/>
    </xf>
    <xf numFmtId="186" fontId="28" fillId="49" borderId="196">
      <alignmen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4" fontId="62" fillId="11" borderId="188" applyNumberFormat="0" applyProtection="0">
      <alignment horizontal="left" vertical="center" indent="1"/>
    </xf>
    <xf numFmtId="4" fontId="56" fillId="0" borderId="190" applyNumberFormat="0" applyProtection="0">
      <alignment horizontal="right" vertical="center"/>
    </xf>
    <xf numFmtId="4" fontId="59" fillId="65" borderId="190" applyNumberFormat="0" applyProtection="0">
      <alignment horizontal="right" vertical="center"/>
    </xf>
    <xf numFmtId="4" fontId="56" fillId="54" borderId="190" applyNumberFormat="0" applyProtection="0">
      <alignment horizontal="left" vertical="center" indent="1"/>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93" fontId="5" fillId="69" borderId="176">
      <alignment vertical="center"/>
    </xf>
    <xf numFmtId="191" fontId="5" fillId="69" borderId="176">
      <alignment vertical="center"/>
    </xf>
    <xf numFmtId="191" fontId="5" fillId="70" borderId="176">
      <alignment horizontal="right" vertical="center"/>
      <protection locked="0"/>
    </xf>
    <xf numFmtId="191" fontId="5" fillId="70" borderId="176">
      <alignment horizontal="right" vertical="center"/>
      <protection locked="0"/>
    </xf>
    <xf numFmtId="191" fontId="5" fillId="70" borderId="176">
      <alignment horizontal="right" vertical="center"/>
      <protection locked="0"/>
    </xf>
    <xf numFmtId="4" fontId="72" fillId="80" borderId="198" applyNumberFormat="0" applyProtection="0">
      <alignment horizontal="right" vertical="center"/>
    </xf>
    <xf numFmtId="4" fontId="72" fillId="50" borderId="198" applyNumberFormat="0" applyProtection="0">
      <alignment horizontal="right" vertical="center"/>
    </xf>
    <xf numFmtId="0" fontId="27" fillId="63" borderId="198" applyNumberFormat="0" applyProtection="0">
      <alignment horizontal="left" vertical="center" indent="1"/>
    </xf>
    <xf numFmtId="0" fontId="27" fillId="64" borderId="176" applyNumberFormat="0">
      <protection locked="0"/>
    </xf>
    <xf numFmtId="4" fontId="70" fillId="86" borderId="198" applyNumberFormat="0" applyProtection="0">
      <alignment horizontal="left" vertical="center" indent="1"/>
    </xf>
    <xf numFmtId="0" fontId="37" fillId="15" borderId="198" applyNumberFormat="0" applyProtection="0">
      <alignment horizontal="left" vertical="top" indent="1"/>
    </xf>
    <xf numFmtId="4" fontId="75" fillId="88" borderId="199"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27" fillId="15" borderId="198" applyNumberFormat="0" applyProtection="0">
      <alignment horizontal="left" vertical="center"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5" borderId="200" applyNumberFormat="0" applyProtection="0">
      <alignment horizontal="right" vertical="center"/>
    </xf>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53" borderId="200" applyNumberFormat="0" applyProtection="0">
      <alignment horizontal="left" vertical="center" indent="1"/>
    </xf>
    <xf numFmtId="4" fontId="56" fillId="52" borderId="200" applyNumberFormat="0" applyProtection="0">
      <alignment vertical="center"/>
    </xf>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6" borderId="200" applyNumberFormat="0" applyProtection="0">
      <alignment horizontal="right" vertical="center"/>
    </xf>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9" fillId="65"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203" applyNumberFormat="0"/>
    <xf numFmtId="186" fontId="42" fillId="44" borderId="200" applyNumberFormat="0" applyAlignment="0" applyProtection="0"/>
    <xf numFmtId="186" fontId="56" fillId="40" borderId="200" applyNumberFormat="0" applyFont="0" applyAlignment="0" applyProtection="0"/>
    <xf numFmtId="4" fontId="56" fillId="5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4" fontId="56" fillId="1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4" fontId="56" fillId="15" borderId="200" applyNumberFormat="0" applyProtection="0">
      <alignment horizontal="right" vertical="center"/>
    </xf>
    <xf numFmtId="186" fontId="56" fillId="40" borderId="200" applyNumberFormat="0" applyFont="0" applyAlignment="0" applyProtection="0"/>
    <xf numFmtId="4" fontId="56" fillId="23"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57" fillId="44" borderId="201" applyNumberForma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60" fillId="52" borderId="198" applyNumberFormat="0" applyProtection="0">
      <alignment horizontal="left" vertical="top" indent="1"/>
    </xf>
    <xf numFmtId="186" fontId="56" fillId="64" borderId="167" applyNumberFormat="0">
      <protection locked="0"/>
    </xf>
    <xf numFmtId="186" fontId="56" fillId="14"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56" fillId="15" borderId="200" applyNumberFormat="0" applyProtection="0">
      <alignment horizontal="righ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4" fontId="56" fillId="54" borderId="200" applyNumberFormat="0" applyProtection="0">
      <alignment horizontal="left" vertical="center" indent="1"/>
    </xf>
    <xf numFmtId="4" fontId="56" fillId="57" borderId="204" applyNumberFormat="0" applyProtection="0">
      <alignment horizontal="right" vertical="center"/>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186" fontId="56" fillId="14" borderId="198" applyNumberFormat="0" applyProtection="0">
      <alignment horizontal="left" vertical="top" indent="1"/>
    </xf>
    <xf numFmtId="186" fontId="61" fillId="21" borderId="202" applyBorder="0"/>
    <xf numFmtId="186" fontId="56" fillId="11" borderId="200" applyNumberFormat="0" applyProtection="0">
      <alignment horizontal="left" vertical="center" indent="1"/>
    </xf>
    <xf numFmtId="194" fontId="33" fillId="0" borderId="166" applyFill="0"/>
    <xf numFmtId="4" fontId="64" fillId="64" borderId="200" applyNumberFormat="0" applyProtection="0">
      <alignment horizontal="right" vertical="center"/>
    </xf>
    <xf numFmtId="186" fontId="56" fillId="15" borderId="198" applyNumberFormat="0" applyProtection="0">
      <alignment horizontal="left" vertical="top" indent="1"/>
    </xf>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164" fontId="5" fillId="0" borderId="0" applyFont="0" applyFill="0" applyBorder="0" applyAlignment="0" applyProtection="0"/>
    <xf numFmtId="186" fontId="27" fillId="21" borderId="198" applyNumberFormat="0" applyProtection="0">
      <alignment horizontal="left" vertical="top" indent="1"/>
    </xf>
    <xf numFmtId="4" fontId="64" fillId="64"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28" fillId="50" borderId="206">
      <alignment vertical="center"/>
    </xf>
    <xf numFmtId="4" fontId="56" fillId="58" borderId="200" applyNumberFormat="0" applyProtection="0">
      <alignment horizontal="right" vertical="center"/>
    </xf>
    <xf numFmtId="186" fontId="56" fillId="14" borderId="198" applyNumberFormat="0" applyProtection="0">
      <alignment horizontal="left" vertical="top" indent="1"/>
    </xf>
    <xf numFmtId="186" fontId="60" fillId="52" borderId="198" applyNumberFormat="0" applyProtection="0">
      <alignment horizontal="left" vertical="top" indent="1"/>
    </xf>
    <xf numFmtId="186" fontId="56" fillId="14" borderId="169" applyNumberFormat="0" applyProtection="0">
      <alignment horizontal="left" vertical="center" indent="1"/>
    </xf>
    <xf numFmtId="164" fontId="35" fillId="0" borderId="0" applyFont="0" applyFill="0" applyBorder="0" applyAlignment="0" applyProtection="0"/>
    <xf numFmtId="186" fontId="27" fillId="15" borderId="188" applyNumberFormat="0" applyProtection="0">
      <alignment horizontal="left" vertical="top" indent="1"/>
    </xf>
    <xf numFmtId="4" fontId="56" fillId="15" borderId="200" applyNumberFormat="0" applyProtection="0">
      <alignment horizontal="right" vertical="center"/>
    </xf>
    <xf numFmtId="186" fontId="56" fillId="63" borderId="180"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0" applyNumberFormat="0" applyAlignment="0" applyProtection="0"/>
    <xf numFmtId="186" fontId="27" fillId="21" borderId="198" applyNumberFormat="0" applyProtection="0">
      <alignment horizontal="left" vertical="center" indent="1"/>
    </xf>
    <xf numFmtId="186" fontId="56" fillId="14" borderId="171" applyNumberFormat="0" applyProtection="0">
      <alignment horizontal="left" vertical="top" indent="1"/>
    </xf>
    <xf numFmtId="4" fontId="56" fillId="23" borderId="169" applyNumberFormat="0" applyProtection="0">
      <alignment horizontal="right" vertical="center"/>
    </xf>
    <xf numFmtId="4" fontId="56" fillId="57" borderId="172" applyNumberFormat="0" applyProtection="0">
      <alignment horizontal="right" vertical="center"/>
    </xf>
    <xf numFmtId="186" fontId="60" fillId="52" borderId="171" applyNumberFormat="0" applyProtection="0">
      <alignment horizontal="left" vertical="top" indent="1"/>
    </xf>
    <xf numFmtId="4" fontId="56" fillId="55" borderId="200" applyNumberFormat="0" applyProtection="0">
      <alignment horizontal="right" vertical="center"/>
    </xf>
    <xf numFmtId="4" fontId="62" fillId="11" borderId="171" applyNumberFormat="0" applyProtection="0">
      <alignment horizontal="left" vertical="center" indent="1"/>
    </xf>
    <xf numFmtId="4" fontId="56" fillId="14" borderId="172" applyNumberFormat="0" applyProtection="0">
      <alignment horizontal="left" vertical="center" indent="1"/>
    </xf>
    <xf numFmtId="186" fontId="56" fillId="14" borderId="190" applyNumberFormat="0" applyProtection="0">
      <alignment horizontal="left" vertical="center" indent="1"/>
    </xf>
    <xf numFmtId="186" fontId="56" fillId="14" borderId="188" applyNumberFormat="0" applyProtection="0">
      <alignment horizontal="left" vertical="top" indent="1"/>
    </xf>
    <xf numFmtId="186" fontId="56" fillId="40" borderId="169" applyNumberFormat="0" applyFont="0" applyAlignment="0" applyProtection="0"/>
    <xf numFmtId="193" fontId="5" fillId="7" borderId="176">
      <alignment vertical="center"/>
      <protection locked="0"/>
    </xf>
    <xf numFmtId="196" fontId="5" fillId="69" borderId="176">
      <alignment vertical="center"/>
    </xf>
    <xf numFmtId="4" fontId="72" fillId="49" borderId="198" applyNumberFormat="0" applyProtection="0">
      <alignment horizontal="right" vertical="center"/>
    </xf>
    <xf numFmtId="186" fontId="56" fillId="40" borderId="200" applyNumberFormat="0" applyFont="0" applyAlignment="0" applyProtection="0"/>
    <xf numFmtId="186" fontId="27" fillId="15" borderId="198" applyNumberFormat="0" applyProtection="0">
      <alignment horizontal="left" vertical="top" indent="1"/>
    </xf>
    <xf numFmtId="186" fontId="56" fillId="63" borderId="198"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0" applyNumberFormat="0" applyProtection="0">
      <alignment horizontal="right" vertical="center"/>
    </xf>
    <xf numFmtId="186" fontId="56" fillId="40" borderId="190"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0" applyNumberFormat="0" applyProtection="0">
      <alignment horizontal="right" vertical="center"/>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56" fillId="63" borderId="198" applyNumberFormat="0" applyProtection="0">
      <alignment horizontal="left" vertical="top" indent="1"/>
    </xf>
    <xf numFmtId="186" fontId="62" fillId="15" borderId="188"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4" fontId="56" fillId="0" borderId="200" applyNumberFormat="0" applyProtection="0">
      <alignment horizontal="right" vertical="center"/>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9" borderId="169" applyNumberFormat="0" applyProtection="0">
      <alignment horizontal="right" vertical="center"/>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27" fillId="63" borderId="171" applyNumberFormat="0" applyProtection="0">
      <alignment horizontal="left" vertical="center"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4" fontId="56" fillId="61" borderId="172" applyNumberFormat="0" applyProtection="0">
      <alignment horizontal="left" vertical="center" indent="1"/>
    </xf>
    <xf numFmtId="186" fontId="61" fillId="21" borderId="202" applyBorder="0"/>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55" borderId="190" applyNumberFormat="0" applyProtection="0">
      <alignment horizontal="right" vertical="center"/>
    </xf>
    <xf numFmtId="186" fontId="50" fillId="41" borderId="190" applyNumberFormat="0" applyAlignment="0" applyProtection="0"/>
    <xf numFmtId="186" fontId="56" fillId="15" borderId="188" applyNumberFormat="0" applyProtection="0">
      <alignment horizontal="left" vertical="top" indent="1"/>
    </xf>
    <xf numFmtId="4" fontId="56" fillId="60" borderId="200" applyNumberFormat="0" applyProtection="0">
      <alignment horizontal="right" vertical="center"/>
    </xf>
    <xf numFmtId="188" fontId="5" fillId="70" borderId="196">
      <alignment horizontal="right" vertical="center"/>
      <protection locked="0"/>
    </xf>
    <xf numFmtId="172" fontId="5" fillId="7" borderId="196">
      <alignment vertical="center"/>
      <protection locked="0"/>
    </xf>
    <xf numFmtId="186" fontId="56" fillId="14" borderId="198" applyNumberFormat="0" applyProtection="0">
      <alignment horizontal="left" vertical="top" indent="1"/>
    </xf>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0" fontId="37" fillId="48" borderId="198" applyNumberFormat="0" applyProtection="0">
      <alignment horizontal="left" vertical="top" indent="1"/>
    </xf>
    <xf numFmtId="0" fontId="5" fillId="69" borderId="176">
      <alignment vertical="center"/>
    </xf>
    <xf numFmtId="4" fontId="56" fillId="61" borderId="204" applyNumberFormat="0" applyProtection="0">
      <alignment horizontal="left" vertical="center" indent="1"/>
    </xf>
    <xf numFmtId="186" fontId="27" fillId="21" borderId="188" applyNumberFormat="0" applyProtection="0">
      <alignment horizontal="left" vertical="top" indent="1"/>
    </xf>
    <xf numFmtId="186" fontId="56" fillId="40" borderId="169" applyNumberFormat="0" applyFont="0" applyAlignment="0" applyProtection="0"/>
    <xf numFmtId="186" fontId="56" fillId="40" borderId="169" applyNumberFormat="0" applyFont="0" applyAlignment="0" applyProtection="0"/>
    <xf numFmtId="188" fontId="5" fillId="7" borderId="176">
      <alignment vertical="center"/>
      <protection locked="0"/>
    </xf>
    <xf numFmtId="0" fontId="5" fillId="69" borderId="176">
      <alignment vertical="center"/>
    </xf>
    <xf numFmtId="190" fontId="5" fillId="70" borderId="176">
      <alignment horizontal="right" vertical="center"/>
      <protection locked="0"/>
    </xf>
    <xf numFmtId="196" fontId="5" fillId="70" borderId="176">
      <alignment horizontal="right" vertical="center"/>
      <protection locked="0"/>
    </xf>
    <xf numFmtId="0" fontId="73" fillId="52" borderId="198" applyNumberFormat="0" applyProtection="0">
      <alignment horizontal="left" vertical="top" indent="1"/>
    </xf>
    <xf numFmtId="4" fontId="70" fillId="53" borderId="198" applyNumberFormat="0" applyProtection="0">
      <alignment vertical="center"/>
    </xf>
    <xf numFmtId="0" fontId="27" fillId="21" borderId="198" applyNumberFormat="0" applyProtection="0">
      <alignment horizontal="left" vertical="top" indent="1"/>
    </xf>
    <xf numFmtId="4" fontId="72" fillId="84" borderId="198" applyNumberFormat="0" applyProtection="0">
      <alignment horizontal="right" vertical="center"/>
    </xf>
    <xf numFmtId="0" fontId="27" fillId="63" borderId="198" applyNumberFormat="0" applyProtection="0">
      <alignment horizontal="left" vertical="top" indent="1"/>
    </xf>
    <xf numFmtId="4" fontId="72" fillId="87" borderId="198" applyNumberFormat="0" applyProtection="0">
      <alignment vertical="center"/>
    </xf>
    <xf numFmtId="186" fontId="56" fillId="14" borderId="198" applyNumberFormat="0" applyProtection="0">
      <alignment horizontal="left" vertical="top" indent="1"/>
    </xf>
    <xf numFmtId="186" fontId="56" fillId="40" borderId="200" applyNumberFormat="0" applyFont="0" applyAlignment="0" applyProtection="0"/>
    <xf numFmtId="4" fontId="76" fillId="87" borderId="198" applyNumberFormat="0" applyProtection="0">
      <alignment horizontal="right" vertical="center"/>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23" borderId="200" applyNumberFormat="0" applyProtection="0">
      <alignment horizontal="right" vertical="center"/>
    </xf>
    <xf numFmtId="4" fontId="56" fillId="0" borderId="200" applyNumberFormat="0" applyProtection="0">
      <alignment horizontal="right" vertical="center"/>
    </xf>
    <xf numFmtId="186" fontId="56" fillId="15"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16"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58" borderId="200" applyNumberFormat="0" applyProtection="0">
      <alignment horizontal="right" vertical="center"/>
    </xf>
    <xf numFmtId="186" fontId="62" fillId="15" borderId="198" applyNumberFormat="0" applyProtection="0">
      <alignment horizontal="left" vertical="top" indent="1"/>
    </xf>
    <xf numFmtId="37" fontId="33" fillId="0" borderId="203" applyNumberFormat="0"/>
    <xf numFmtId="186" fontId="56" fillId="14" borderId="198" applyNumberFormat="0" applyProtection="0">
      <alignment horizontal="left" vertical="top" indent="1"/>
    </xf>
    <xf numFmtId="186" fontId="62" fillId="15" borderId="198"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4" fontId="56" fillId="56" borderId="200" applyNumberFormat="0" applyProtection="0">
      <alignment horizontal="right" vertical="center"/>
    </xf>
    <xf numFmtId="186" fontId="27" fillId="21" borderId="198" applyNumberFormat="0" applyProtection="0">
      <alignment horizontal="left" vertical="center" indent="1"/>
    </xf>
    <xf numFmtId="186" fontId="57" fillId="44" borderId="201" applyNumberFormat="0" applyAlignment="0" applyProtection="0"/>
    <xf numFmtId="186" fontId="57" fillId="44" borderId="201" applyNumberFormat="0" applyAlignment="0" applyProtection="0"/>
    <xf numFmtId="186" fontId="42" fillId="44" borderId="200" applyNumberFormat="0" applyAlignment="0" applyProtection="0"/>
    <xf numFmtId="186" fontId="56" fillId="40" borderId="200" applyNumberFormat="0" applyFont="0" applyAlignment="0" applyProtection="0"/>
    <xf numFmtId="4" fontId="56" fillId="57" borderId="204" applyNumberFormat="0" applyProtection="0">
      <alignment horizontal="right" vertical="center"/>
    </xf>
    <xf numFmtId="186" fontId="61" fillId="21" borderId="202" applyBorder="0"/>
    <xf numFmtId="4" fontId="56" fillId="59" borderId="200" applyNumberFormat="0" applyProtection="0">
      <alignment horizontal="right" vertical="center"/>
    </xf>
    <xf numFmtId="186" fontId="56" fillId="15" borderId="198" applyNumberFormat="0" applyProtection="0">
      <alignment horizontal="left" vertical="top" indent="1"/>
    </xf>
    <xf numFmtId="4" fontId="62" fillId="11" borderId="198"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4" fontId="56" fillId="15" borderId="204" applyNumberFormat="0" applyProtection="0">
      <alignment horizontal="left" vertical="center" indent="1"/>
    </xf>
    <xf numFmtId="186" fontId="56" fillId="21" borderId="198" applyNumberFormat="0" applyProtection="0">
      <alignment horizontal="left" vertical="top" indent="1"/>
    </xf>
    <xf numFmtId="186" fontId="56" fillId="40" borderId="200" applyNumberFormat="0" applyFont="0" applyAlignment="0" applyProtection="0"/>
    <xf numFmtId="186" fontId="56" fillId="62" borderId="200"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42" fillId="44" borderId="169"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56" fillId="40" borderId="200" applyNumberFormat="0" applyFont="0" applyAlignment="0" applyProtection="0"/>
    <xf numFmtId="4" fontId="27" fillId="21" borderId="204" applyNumberFormat="0" applyProtection="0">
      <alignment horizontal="left" vertical="center" indent="1"/>
    </xf>
    <xf numFmtId="186" fontId="56" fillId="63" borderId="198" applyNumberFormat="0" applyProtection="0">
      <alignment horizontal="left" vertical="top" indent="1"/>
    </xf>
    <xf numFmtId="186" fontId="50" fillId="41" borderId="200" applyNumberFormat="0" applyAlignment="0" applyProtection="0"/>
    <xf numFmtId="4" fontId="56" fillId="53" borderId="200"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194" fontId="33" fillId="0" borderId="166" applyFill="0"/>
    <xf numFmtId="186" fontId="56" fillId="63" borderId="198" applyNumberFormat="0" applyProtection="0">
      <alignment horizontal="left" vertical="top" indent="1"/>
    </xf>
    <xf numFmtId="4" fontId="56" fillId="58" borderId="200" applyNumberFormat="0" applyProtection="0">
      <alignment horizontal="right" vertical="center"/>
    </xf>
    <xf numFmtId="186" fontId="56" fillId="63" borderId="17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1" applyNumberFormat="0" applyProtection="0">
      <alignment horizontal="left" vertical="top" indent="1"/>
    </xf>
    <xf numFmtId="186" fontId="27" fillId="21" borderId="171" applyNumberFormat="0" applyProtection="0">
      <alignment horizontal="left" vertical="center" indent="1"/>
    </xf>
    <xf numFmtId="4" fontId="56" fillId="15" borderId="169" applyNumberFormat="0" applyProtection="0">
      <alignment horizontal="right" vertical="center"/>
    </xf>
    <xf numFmtId="186" fontId="27" fillId="14" borderId="188" applyNumberFormat="0" applyProtection="0">
      <alignment horizontal="left" vertical="center" indent="1"/>
    </xf>
    <xf numFmtId="190" fontId="5" fillId="13" borderId="176">
      <alignment vertical="center"/>
    </xf>
    <xf numFmtId="0" fontId="5" fillId="7" borderId="176">
      <alignment vertical="center"/>
      <protection locked="0"/>
    </xf>
    <xf numFmtId="188" fontId="5" fillId="69" borderId="176">
      <alignment vertical="center"/>
    </xf>
    <xf numFmtId="4" fontId="72" fillId="81" borderId="198" applyNumberFormat="0" applyProtection="0">
      <alignment horizontal="righ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56" fillId="11" borderId="200" applyNumberFormat="0" applyProtection="0">
      <alignment horizontal="left" vertical="center"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7" fillId="44" borderId="201" applyNumberFormat="0" applyAlignment="0" applyProtection="0"/>
    <xf numFmtId="164" fontId="5" fillId="0" borderId="0" applyFont="0" applyFill="0" applyBorder="0" applyAlignment="0" applyProtection="0"/>
    <xf numFmtId="4" fontId="56" fillId="59" borderId="200" applyNumberFormat="0" applyProtection="0">
      <alignment horizontal="right" vertical="center"/>
    </xf>
    <xf numFmtId="4" fontId="56" fillId="54"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15" borderId="200" applyNumberFormat="0" applyProtection="0">
      <alignment horizontal="right" vertical="center"/>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37" fontId="33" fillId="0" borderId="203" applyNumberFormat="0"/>
    <xf numFmtId="4" fontId="62" fillId="48" borderId="198" applyNumberFormat="0" applyProtection="0">
      <alignment vertical="center"/>
    </xf>
    <xf numFmtId="186" fontId="56" fillId="14" borderId="200" applyNumberFormat="0" applyProtection="0">
      <alignment horizontal="left" vertical="center" indent="1"/>
    </xf>
    <xf numFmtId="186" fontId="56" fillId="40" borderId="200" applyNumberFormat="0" applyFont="0" applyAlignment="0" applyProtection="0"/>
    <xf numFmtId="4" fontId="59" fillId="53" borderId="200" applyNumberFormat="0" applyProtection="0">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4" fontId="56" fillId="15" borderId="204" applyNumberFormat="0" applyProtection="0">
      <alignment horizontal="left" vertical="center" indent="1"/>
    </xf>
    <xf numFmtId="4" fontId="56" fillId="59"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61" borderId="204" applyNumberFormat="0" applyProtection="0">
      <alignment horizontal="left" vertical="center" indent="1"/>
    </xf>
    <xf numFmtId="186" fontId="62" fillId="15" borderId="198" applyNumberFormat="0" applyProtection="0">
      <alignment horizontal="left" vertical="top" indent="1"/>
    </xf>
    <xf numFmtId="4" fontId="63" fillId="66" borderId="204"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0" fillId="41" borderId="200" applyNumberFormat="0" applyAlignment="0" applyProtection="0"/>
    <xf numFmtId="4" fontId="56" fillId="57" borderId="204" applyNumberFormat="0" applyProtection="0">
      <alignment horizontal="right" vertical="center"/>
    </xf>
    <xf numFmtId="186" fontId="56" fillId="63" borderId="198" applyNumberFormat="0" applyProtection="0">
      <alignment horizontal="left" vertical="top" indent="1"/>
    </xf>
    <xf numFmtId="4" fontId="56" fillId="59" borderId="200"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186" fontId="56" fillId="62" borderId="200" applyNumberFormat="0" applyProtection="0">
      <alignment horizontal="left" vertical="center" indent="1"/>
    </xf>
    <xf numFmtId="186" fontId="56" fillId="15" borderId="198" applyNumberFormat="0" applyProtection="0">
      <alignment horizontal="left" vertical="top" indent="1"/>
    </xf>
    <xf numFmtId="4" fontId="59" fillId="53" borderId="200" applyNumberFormat="0" applyProtection="0">
      <alignment vertical="center"/>
    </xf>
    <xf numFmtId="4" fontId="56" fillId="59"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27" fillId="21" borderId="198" applyNumberFormat="0" applyProtection="0">
      <alignment horizontal="left" vertical="top" indent="1"/>
    </xf>
    <xf numFmtId="186" fontId="56" fillId="40" borderId="200" applyNumberFormat="0" applyFont="0" applyAlignment="0" applyProtection="0"/>
    <xf numFmtId="186" fontId="27" fillId="14" borderId="198" applyNumberFormat="0" applyProtection="0">
      <alignment horizontal="left" vertical="center" indent="1"/>
    </xf>
    <xf numFmtId="186" fontId="27" fillId="21" borderId="198" applyNumberFormat="0" applyProtection="0">
      <alignment horizontal="left" vertical="top" indent="1"/>
    </xf>
    <xf numFmtId="186" fontId="62" fillId="48" borderId="198" applyNumberFormat="0" applyProtection="0">
      <alignment horizontal="left" vertical="top" indent="1"/>
    </xf>
    <xf numFmtId="186" fontId="56" fillId="15" borderId="198" applyNumberFormat="0" applyProtection="0">
      <alignment horizontal="left" vertical="top" indent="1"/>
    </xf>
    <xf numFmtId="4" fontId="56" fillId="52" borderId="200" applyNumberFormat="0" applyProtection="0">
      <alignment vertical="center"/>
    </xf>
    <xf numFmtId="186" fontId="57" fillId="44" borderId="201" applyNumberFormat="0" applyAlignment="0" applyProtection="0"/>
    <xf numFmtId="186" fontId="60" fillId="52" borderId="198" applyNumberFormat="0" applyProtection="0">
      <alignment horizontal="left" vertical="top" indent="1"/>
    </xf>
    <xf numFmtId="194" fontId="33" fillId="0" borderId="166" applyFill="0"/>
    <xf numFmtId="186" fontId="56" fillId="62" borderId="200" applyNumberFormat="0" applyProtection="0">
      <alignment horizontal="left" vertical="center" indent="1"/>
    </xf>
    <xf numFmtId="186" fontId="56" fillId="21" borderId="198" applyNumberFormat="0" applyProtection="0">
      <alignment horizontal="left" vertical="top" indent="1"/>
    </xf>
    <xf numFmtId="164" fontId="35" fillId="0" borderId="0" applyFont="0" applyFill="0" applyBorder="0" applyAlignment="0" applyProtection="0"/>
    <xf numFmtId="4" fontId="56" fillId="54" borderId="200" applyNumberFormat="0" applyProtection="0">
      <alignment horizontal="left" vertical="center" indent="1"/>
    </xf>
    <xf numFmtId="164" fontId="5" fillId="0" borderId="0" applyFont="0" applyFill="0" applyBorder="0" applyAlignment="0" applyProtection="0"/>
    <xf numFmtId="4" fontId="56" fillId="60" borderId="200" applyNumberFormat="0" applyProtection="0">
      <alignment horizontal="right" vertical="center"/>
    </xf>
    <xf numFmtId="164" fontId="34" fillId="0" borderId="0" applyFont="0" applyFill="0" applyBorder="0" applyAlignment="0" applyProtection="0"/>
    <xf numFmtId="4" fontId="56" fillId="58" borderId="200" applyNumberFormat="0" applyProtection="0">
      <alignment horizontal="right" vertical="center"/>
    </xf>
    <xf numFmtId="186" fontId="56" fillId="63" borderId="198" applyNumberFormat="0" applyProtection="0">
      <alignment horizontal="left" vertical="top" indent="1"/>
    </xf>
    <xf numFmtId="4" fontId="56" fillId="54" borderId="190" applyNumberFormat="0" applyProtection="0">
      <alignment horizontal="left" vertical="center" indent="1"/>
    </xf>
    <xf numFmtId="186" fontId="62" fillId="48" borderId="188" applyNumberFormat="0" applyProtection="0">
      <alignment horizontal="left" vertical="top" indent="1"/>
    </xf>
    <xf numFmtId="194" fontId="33" fillId="0" borderId="197" applyFill="0"/>
    <xf numFmtId="186" fontId="56" fillId="63" borderId="198" applyNumberFormat="0" applyProtection="0">
      <alignment horizontal="left" vertical="top" indent="1"/>
    </xf>
    <xf numFmtId="4" fontId="56" fillId="19" borderId="200" applyNumberFormat="0" applyProtection="0">
      <alignment horizontal="right" vertical="center"/>
    </xf>
    <xf numFmtId="4" fontId="56" fillId="60" borderId="200" applyNumberFormat="0" applyProtection="0">
      <alignment horizontal="right" vertical="center"/>
    </xf>
    <xf numFmtId="186" fontId="56" fillId="63" borderId="200" applyNumberFormat="0" applyProtection="0">
      <alignment horizontal="left" vertical="center" indent="1"/>
    </xf>
    <xf numFmtId="186" fontId="56" fillId="40" borderId="200" applyNumberFormat="0" applyFont="0" applyAlignment="0" applyProtection="0"/>
    <xf numFmtId="186" fontId="56" fillId="11" borderId="200" applyNumberFormat="0" applyProtection="0">
      <alignment horizontal="left" vertical="center" indent="1"/>
    </xf>
    <xf numFmtId="191" fontId="28" fillId="51" borderId="196">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0" applyNumberFormat="0" applyProtection="0">
      <alignment vertical="center"/>
    </xf>
    <xf numFmtId="186" fontId="56" fillId="21" borderId="198" applyNumberFormat="0" applyProtection="0">
      <alignment horizontal="left" vertical="top" indent="1"/>
    </xf>
    <xf numFmtId="4" fontId="56" fillId="59" borderId="200" applyNumberFormat="0" applyProtection="0">
      <alignment horizontal="right" vertical="center"/>
    </xf>
    <xf numFmtId="186" fontId="56" fillId="21" borderId="198" applyNumberFormat="0" applyProtection="0">
      <alignment horizontal="left" vertical="top" indent="1"/>
    </xf>
    <xf numFmtId="191" fontId="5" fillId="70" borderId="206">
      <alignment horizontal="right" vertical="center"/>
      <protection locked="0"/>
    </xf>
    <xf numFmtId="186" fontId="60" fillId="52" borderId="198" applyNumberFormat="0" applyProtection="0">
      <alignment horizontal="left" vertical="top" indent="1"/>
    </xf>
    <xf numFmtId="186" fontId="56" fillId="63" borderId="198" applyNumberFormat="0" applyProtection="0">
      <alignment horizontal="left" vertical="top" indent="1"/>
    </xf>
    <xf numFmtId="186" fontId="27" fillId="15" borderId="198" applyNumberFormat="0" applyProtection="0">
      <alignment horizontal="left" vertical="center" indent="1"/>
    </xf>
    <xf numFmtId="4" fontId="56" fillId="60" borderId="200" applyNumberFormat="0" applyProtection="0">
      <alignment horizontal="right" vertical="center"/>
    </xf>
    <xf numFmtId="186" fontId="50" fillId="41" borderId="200" applyNumberFormat="0" applyAlignment="0" applyProtection="0"/>
    <xf numFmtId="186" fontId="56" fillId="40" borderId="200" applyNumberFormat="0" applyFont="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4" fontId="62" fillId="48" borderId="198" applyNumberFormat="0" applyProtection="0">
      <alignment vertical="center"/>
    </xf>
    <xf numFmtId="186" fontId="56" fillId="21" borderId="198" applyNumberFormat="0" applyProtection="0">
      <alignment horizontal="left" vertical="top" indent="1"/>
    </xf>
    <xf numFmtId="4" fontId="62" fillId="48" borderId="198" applyNumberFormat="0" applyProtection="0">
      <alignment vertical="center"/>
    </xf>
    <xf numFmtId="4" fontId="72" fillId="86" borderId="198" applyNumberFormat="0" applyProtection="0">
      <alignment horizontal="right" vertical="center"/>
    </xf>
    <xf numFmtId="4" fontId="56" fillId="53" borderId="190" applyNumberFormat="0" applyProtection="0">
      <alignment horizontal="left" vertical="center" indent="1"/>
    </xf>
    <xf numFmtId="4" fontId="59" fillId="53" borderId="200" applyNumberFormat="0" applyProtection="0">
      <alignment vertical="center"/>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62" fillId="15" borderId="198" applyNumberFormat="0" applyProtection="0">
      <alignment horizontal="left" vertical="top" indent="1"/>
    </xf>
    <xf numFmtId="4" fontId="56" fillId="54" borderId="200" applyNumberFormat="0" applyProtection="0">
      <alignment horizontal="left" vertical="center" indent="1"/>
    </xf>
    <xf numFmtId="4" fontId="56" fillId="23"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9" fillId="65" borderId="200" applyNumberFormat="0" applyProtection="0">
      <alignment horizontal="right" vertical="center"/>
    </xf>
    <xf numFmtId="186" fontId="27" fillId="15"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4" fontId="56" fillId="55" borderId="200" applyNumberFormat="0" applyProtection="0">
      <alignment horizontal="right" vertical="center"/>
    </xf>
    <xf numFmtId="186" fontId="50" fillId="41" borderId="169" applyNumberFormat="0" applyAlignment="0" applyProtection="0"/>
    <xf numFmtId="186" fontId="61" fillId="21" borderId="202" applyBorder="0"/>
    <xf numFmtId="186" fontId="27" fillId="14" borderId="198" applyNumberFormat="0" applyProtection="0">
      <alignment horizontal="left" vertical="top" indent="1"/>
    </xf>
    <xf numFmtId="4" fontId="56" fillId="60" borderId="200" applyNumberFormat="0" applyProtection="0">
      <alignment horizontal="right" vertical="center"/>
    </xf>
    <xf numFmtId="4" fontId="56" fillId="14" borderId="204"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57" fillId="44" borderId="201" applyNumberFormat="0" applyAlignment="0" applyProtection="0"/>
    <xf numFmtId="4" fontId="56" fillId="54" borderId="200" applyNumberFormat="0" applyProtection="0">
      <alignment horizontal="left" vertical="center" indent="1"/>
    </xf>
    <xf numFmtId="37" fontId="33" fillId="0" borderId="203" applyNumberFormat="0"/>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4" fillId="64" borderId="200" applyNumberFormat="0" applyProtection="0">
      <alignment horizontal="right" vertical="center"/>
    </xf>
    <xf numFmtId="186" fontId="42" fillId="44" borderId="200" applyNumberFormat="0" applyAlignment="0" applyProtection="0"/>
    <xf numFmtId="186" fontId="44" fillId="0" borderId="205" applyNumberFormat="0" applyFill="0" applyAlignment="0" applyProtection="0"/>
    <xf numFmtId="4" fontId="27" fillId="21" borderId="204" applyNumberFormat="0" applyProtection="0">
      <alignment horizontal="left" vertical="center" indent="1"/>
    </xf>
    <xf numFmtId="4" fontId="56" fillId="60" borderId="200" applyNumberFormat="0" applyProtection="0">
      <alignment horizontal="right" vertical="center"/>
    </xf>
    <xf numFmtId="186" fontId="56" fillId="63" borderId="198" applyNumberFormat="0" applyProtection="0">
      <alignment horizontal="left" vertical="top" indent="1"/>
    </xf>
    <xf numFmtId="4" fontId="59" fillId="65" borderId="200" applyNumberFormat="0" applyProtection="0">
      <alignment horizontal="right" vertical="center"/>
    </xf>
    <xf numFmtId="186" fontId="56" fillId="11" borderId="200" applyNumberFormat="0" applyProtection="0">
      <alignment horizontal="left" vertical="center" indent="1"/>
    </xf>
    <xf numFmtId="4" fontId="56" fillId="16" borderId="200" applyNumberFormat="0" applyProtection="0">
      <alignment horizontal="righ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7" fillId="44" borderId="201" applyNumberFormat="0" applyAlignment="0" applyProtection="0"/>
    <xf numFmtId="4" fontId="56" fillId="52" borderId="200" applyNumberFormat="0" applyProtection="0">
      <alignment vertical="center"/>
    </xf>
    <xf numFmtId="4" fontId="56" fillId="60"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56" fillId="63" borderId="198" applyNumberFormat="0" applyProtection="0">
      <alignment horizontal="left" vertical="top" indent="1"/>
    </xf>
    <xf numFmtId="186" fontId="56" fillId="14" borderId="200" applyNumberFormat="0" applyProtection="0">
      <alignment horizontal="left" vertical="center" indent="1"/>
    </xf>
    <xf numFmtId="186" fontId="62" fillId="48"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60" fillId="52" borderId="198" applyNumberFormat="0" applyProtection="0">
      <alignment horizontal="left" vertical="top" indent="1"/>
    </xf>
    <xf numFmtId="186" fontId="27" fillId="21" borderId="198" applyNumberFormat="0" applyProtection="0">
      <alignment horizontal="left" vertical="center"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4" fontId="62" fillId="48" borderId="198" applyNumberFormat="0" applyProtection="0">
      <alignmen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4" borderId="200" applyNumberFormat="0" applyProtection="0">
      <alignment horizontal="left" vertical="center" indent="1"/>
    </xf>
    <xf numFmtId="4" fontId="56" fillId="15" borderId="200" applyNumberFormat="0" applyProtection="0">
      <alignment horizontal="right" vertical="center"/>
    </xf>
    <xf numFmtId="4" fontId="56" fillId="23"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27" fillId="21" borderId="204" applyNumberFormat="0" applyProtection="0">
      <alignment horizontal="left" vertical="center" indent="1"/>
    </xf>
    <xf numFmtId="186" fontId="56" fillId="21" borderId="198" applyNumberFormat="0" applyProtection="0">
      <alignment horizontal="left" vertical="top" indent="1"/>
    </xf>
    <xf numFmtId="4" fontId="62" fillId="48" borderId="198" applyNumberFormat="0" applyProtection="0">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14" borderId="204" applyNumberFormat="0" applyProtection="0">
      <alignment horizontal="left" vertical="center" indent="1"/>
    </xf>
    <xf numFmtId="4" fontId="56" fillId="16" borderId="200" applyNumberFormat="0" applyProtection="0">
      <alignment horizontal="right" vertical="center"/>
    </xf>
    <xf numFmtId="4" fontId="56" fillId="15" borderId="200" applyNumberFormat="0" applyProtection="0">
      <alignment horizontal="right" vertical="center"/>
    </xf>
    <xf numFmtId="186" fontId="56" fillId="40" borderId="200" applyNumberFormat="0" applyFont="0" applyAlignment="0" applyProtection="0"/>
    <xf numFmtId="4" fontId="56" fillId="53" borderId="200" applyNumberFormat="0" applyProtection="0">
      <alignment horizontal="left" vertical="center" indent="1"/>
    </xf>
    <xf numFmtId="186" fontId="56" fillId="40" borderId="200" applyNumberFormat="0" applyFont="0" applyAlignment="0" applyProtection="0"/>
    <xf numFmtId="4" fontId="56" fillId="23"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6" fillId="15"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4" fontId="56" fillId="60" borderId="200" applyNumberFormat="0" applyProtection="0">
      <alignment horizontal="right" vertical="center"/>
    </xf>
    <xf numFmtId="186" fontId="60" fillId="52"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62" fillId="48" borderId="198" applyNumberFormat="0" applyProtection="0">
      <alignment horizontal="left" vertical="top" indent="1"/>
    </xf>
    <xf numFmtId="4" fontId="56" fillId="14" borderId="204" applyNumberFormat="0" applyProtection="0">
      <alignment horizontal="left" vertical="center" indent="1"/>
    </xf>
    <xf numFmtId="4" fontId="56" fillId="52" borderId="200" applyNumberFormat="0" applyProtection="0">
      <alignment vertical="center"/>
    </xf>
    <xf numFmtId="186" fontId="56" fillId="40" borderId="200" applyNumberFormat="0" applyFont="0" applyAlignment="0" applyProtection="0"/>
    <xf numFmtId="4" fontId="56" fillId="58" borderId="200" applyNumberFormat="0" applyProtection="0">
      <alignment horizontal="right" vertical="center"/>
    </xf>
    <xf numFmtId="4" fontId="62" fillId="48" borderId="198" applyNumberFormat="0" applyProtection="0">
      <alignment vertical="center"/>
    </xf>
    <xf numFmtId="186" fontId="56" fillId="40" borderId="200" applyNumberFormat="0" applyFont="0" applyAlignment="0" applyProtection="0"/>
    <xf numFmtId="186" fontId="57" fillId="44" borderId="201" applyNumberFormat="0" applyAlignment="0" applyProtection="0"/>
    <xf numFmtId="186" fontId="56" fillId="40" borderId="200"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0" applyNumberFormat="0" applyAlignment="0" applyProtection="0"/>
    <xf numFmtId="186" fontId="56" fillId="21" borderId="198" applyNumberFormat="0" applyProtection="0">
      <alignment horizontal="left" vertical="top" indent="1"/>
    </xf>
    <xf numFmtId="186" fontId="44" fillId="0" borderId="175" applyNumberFormat="0" applyFill="0" applyAlignment="0" applyProtection="0"/>
    <xf numFmtId="4" fontId="59" fillId="53" borderId="200" applyNumberFormat="0" applyProtection="0">
      <alignment vertical="center"/>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27" fillId="15" borderId="198" applyNumberFormat="0" applyProtection="0">
      <alignment horizontal="left" vertical="top" indent="1"/>
    </xf>
    <xf numFmtId="4" fontId="56" fillId="54" borderId="200" applyNumberFormat="0" applyProtection="0">
      <alignment horizontal="left" vertical="center" indent="1"/>
    </xf>
    <xf numFmtId="186" fontId="56" fillId="11" borderId="200" applyNumberFormat="0" applyProtection="0">
      <alignment horizontal="left" vertical="center" indent="1"/>
    </xf>
    <xf numFmtId="186" fontId="56" fillId="63"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9" fillId="53" borderId="200" applyNumberFormat="0" applyProtection="0">
      <alignment vertical="center"/>
    </xf>
    <xf numFmtId="4" fontId="56" fillId="53" borderId="200" applyNumberFormat="0" applyProtection="0">
      <alignment horizontal="left" vertical="center" indent="1"/>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9" fillId="65" borderId="200" applyNumberFormat="0" applyProtection="0">
      <alignment horizontal="right" vertical="center"/>
    </xf>
    <xf numFmtId="4" fontId="56" fillId="0" borderId="200" applyNumberFormat="0" applyProtection="0">
      <alignment horizontal="right" vertical="center"/>
    </xf>
    <xf numFmtId="186" fontId="56" fillId="40" borderId="200" applyNumberFormat="0" applyFont="0" applyAlignment="0" applyProtection="0"/>
    <xf numFmtId="4" fontId="56" fillId="55" borderId="200" applyNumberFormat="0" applyProtection="0">
      <alignment horizontal="right" vertical="center"/>
    </xf>
    <xf numFmtId="186" fontId="27" fillId="21" borderId="198" applyNumberFormat="0" applyProtection="0">
      <alignment horizontal="left" vertical="top" indent="1"/>
    </xf>
    <xf numFmtId="186" fontId="27" fillId="15" borderId="198" applyNumberFormat="0" applyProtection="0">
      <alignment horizontal="left" vertical="top" indent="1"/>
    </xf>
    <xf numFmtId="186" fontId="27" fillId="63" borderId="198" applyNumberFormat="0" applyProtection="0">
      <alignment horizontal="left" vertical="top" indent="1"/>
    </xf>
    <xf numFmtId="186" fontId="27" fillId="14" borderId="198" applyNumberFormat="0" applyProtection="0">
      <alignment horizontal="left" vertical="top" indent="1"/>
    </xf>
    <xf numFmtId="186" fontId="62" fillId="48"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4" fontId="56" fillId="56"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15" borderId="204" applyNumberFormat="0" applyProtection="0">
      <alignment horizontal="left" vertical="center" indent="1"/>
    </xf>
    <xf numFmtId="186" fontId="44" fillId="0" borderId="205" applyNumberFormat="0" applyFill="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61" fillId="21" borderId="202" applyBorder="0"/>
    <xf numFmtId="4" fontId="56" fillId="52" borderId="200" applyNumberFormat="0" applyProtection="0">
      <alignment vertical="center"/>
    </xf>
    <xf numFmtId="186" fontId="56" fillId="40" borderId="200" applyNumberFormat="0" applyFont="0" applyAlignment="0" applyProtection="0"/>
    <xf numFmtId="4" fontId="56" fillId="0" borderId="200" applyNumberFormat="0" applyProtection="0">
      <alignment horizontal="right" vertical="center"/>
    </xf>
    <xf numFmtId="4" fontId="56" fillId="52" borderId="200" applyNumberFormat="0" applyProtection="0">
      <alignment vertical="center"/>
    </xf>
    <xf numFmtId="186" fontId="56" fillId="15"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6" fillId="60" borderId="200" applyNumberFormat="0" applyProtection="0">
      <alignment horizontal="right" vertical="center"/>
    </xf>
    <xf numFmtId="186" fontId="44" fillId="0" borderId="205" applyNumberFormat="0" applyFill="0" applyAlignment="0" applyProtection="0"/>
    <xf numFmtId="186" fontId="62" fillId="15" borderId="198" applyNumberFormat="0" applyProtection="0">
      <alignment horizontal="left" vertical="top" indent="1"/>
    </xf>
    <xf numFmtId="4" fontId="56" fillId="15"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8" borderId="178" applyNumberFormat="0" applyProtection="0">
      <alignment horizontal="right" vertical="center"/>
    </xf>
    <xf numFmtId="186" fontId="56" fillId="40" borderId="200" applyNumberFormat="0" applyFont="0" applyAlignment="0" applyProtection="0"/>
    <xf numFmtId="186" fontId="56" fillId="14" borderId="198" applyNumberFormat="0" applyProtection="0">
      <alignment horizontal="left" vertical="top" indent="1"/>
    </xf>
    <xf numFmtId="4" fontId="59" fillId="53" borderId="190" applyNumberFormat="0" applyProtection="0">
      <alignment vertical="center"/>
    </xf>
    <xf numFmtId="4" fontId="56" fillId="56" borderId="169" applyNumberFormat="0" applyProtection="0">
      <alignment horizontal="right" vertical="center"/>
    </xf>
    <xf numFmtId="0" fontId="4" fillId="0" borderId="0"/>
    <xf numFmtId="4" fontId="59" fillId="53" borderId="169" applyNumberFormat="0" applyProtection="0">
      <alignment vertical="center"/>
    </xf>
    <xf numFmtId="186" fontId="56" fillId="21" borderId="171" applyNumberFormat="0" applyProtection="0">
      <alignment horizontal="left" vertical="top" indent="1"/>
    </xf>
    <xf numFmtId="9" fontId="4" fillId="0" borderId="0" applyFont="0" applyFill="0" applyBorder="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186" fontId="56" fillId="40" borderId="178" applyNumberFormat="0" applyFont="0" applyAlignment="0" applyProtection="0"/>
    <xf numFmtId="186" fontId="61" fillId="21" borderId="192" applyBorder="0"/>
    <xf numFmtId="186" fontId="56" fillId="63" borderId="188" applyNumberFormat="0" applyProtection="0">
      <alignment horizontal="left" vertical="top" indent="1"/>
    </xf>
    <xf numFmtId="186" fontId="44" fillId="0" borderId="195" applyNumberFormat="0" applyFill="0" applyAlignment="0" applyProtection="0"/>
    <xf numFmtId="186" fontId="61" fillId="21" borderId="173" applyBorder="0"/>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21" borderId="171" applyNumberFormat="0" applyProtection="0">
      <alignment horizontal="left" vertical="top" indent="1"/>
    </xf>
    <xf numFmtId="186" fontId="56" fillId="62" borderId="200" applyNumberFormat="0" applyProtection="0">
      <alignment horizontal="left" vertical="center" indent="1"/>
    </xf>
    <xf numFmtId="186" fontId="27" fillId="14" borderId="198" applyNumberFormat="0" applyProtection="0">
      <alignment horizontal="left" vertical="top" indent="1"/>
    </xf>
    <xf numFmtId="4" fontId="64" fillId="64" borderId="200" applyNumberFormat="0" applyProtection="0">
      <alignment horizontal="right" vertical="center"/>
    </xf>
    <xf numFmtId="186" fontId="56" fillId="63" borderId="200" applyNumberFormat="0" applyProtection="0">
      <alignment horizontal="left" vertical="center" indent="1"/>
    </xf>
    <xf numFmtId="4" fontId="59" fillId="65" borderId="200" applyNumberFormat="0" applyProtection="0">
      <alignment horizontal="right" vertical="center"/>
    </xf>
    <xf numFmtId="4" fontId="70" fillId="86" borderId="171" applyNumberFormat="0" applyProtection="0">
      <alignment horizontal="left" vertical="center" indent="1"/>
    </xf>
    <xf numFmtId="4" fontId="72" fillId="87" borderId="171" applyNumberFormat="0" applyProtection="0">
      <alignment horizontal="right" vertical="center"/>
    </xf>
    <xf numFmtId="0" fontId="27" fillId="14" borderId="171" applyNumberFormat="0" applyProtection="0">
      <alignment horizontal="left" vertical="center" indent="1"/>
    </xf>
    <xf numFmtId="0" fontId="27" fillId="63" borderId="171" applyNumberFormat="0" applyProtection="0">
      <alignment horizontal="left" vertical="center" indent="1"/>
    </xf>
    <xf numFmtId="0" fontId="27" fillId="15" borderId="171" applyNumberFormat="0" applyProtection="0">
      <alignment horizontal="left" vertical="center" indent="1"/>
    </xf>
    <xf numFmtId="186" fontId="56" fillId="21" borderId="188" applyNumberFormat="0" applyProtection="0">
      <alignment horizontal="left" vertical="top" indent="1"/>
    </xf>
    <xf numFmtId="4" fontId="72" fillId="84" borderId="171" applyNumberFormat="0" applyProtection="0">
      <alignment horizontal="right" vertical="center"/>
    </xf>
    <xf numFmtId="4" fontId="72" fillId="82" borderId="171" applyNumberFormat="0" applyProtection="0">
      <alignment horizontal="right" vertical="center"/>
    </xf>
    <xf numFmtId="4" fontId="56" fillId="54" borderId="190" applyNumberFormat="0" applyProtection="0">
      <alignment horizontal="left" vertical="center" indent="1"/>
    </xf>
    <xf numFmtId="4" fontId="72" fillId="53" borderId="171" applyNumberFormat="0" applyProtection="0">
      <alignment horizontal="left" vertical="center" indent="1"/>
    </xf>
    <xf numFmtId="4" fontId="70" fillId="53" borderId="171"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8" applyNumberFormat="0" applyProtection="0">
      <alignment horizontal="left" vertical="top" indent="1"/>
    </xf>
    <xf numFmtId="186" fontId="57" fillId="44" borderId="191" applyNumberFormat="0" applyAlignment="0" applyProtection="0"/>
    <xf numFmtId="4" fontId="56" fillId="58" borderId="200" applyNumberFormat="0" applyProtection="0">
      <alignment horizontal="right" vertical="center"/>
    </xf>
    <xf numFmtId="186" fontId="56" fillId="15" borderId="198" applyNumberFormat="0" applyProtection="0">
      <alignment horizontal="left" vertical="top" indent="1"/>
    </xf>
    <xf numFmtId="186" fontId="27" fillId="63" borderId="198" applyNumberFormat="0" applyProtection="0">
      <alignment horizontal="left" vertical="center" indent="1"/>
    </xf>
    <xf numFmtId="4" fontId="56" fillId="23" borderId="200" applyNumberFormat="0" applyProtection="0">
      <alignment horizontal="right" vertical="center"/>
    </xf>
    <xf numFmtId="186" fontId="56" fillId="14" borderId="198" applyNumberFormat="0" applyProtection="0">
      <alignment horizontal="left" vertical="top" indent="1"/>
    </xf>
    <xf numFmtId="186" fontId="27" fillId="63" borderId="198" applyNumberFormat="0" applyProtection="0">
      <alignment horizontal="left" vertical="top" indent="1"/>
    </xf>
    <xf numFmtId="4" fontId="63" fillId="66" borderId="204" applyNumberFormat="0" applyProtection="0">
      <alignment horizontal="left" vertical="center" indent="1"/>
    </xf>
    <xf numFmtId="186" fontId="27" fillId="15" borderId="198" applyNumberFormat="0" applyProtection="0">
      <alignment horizontal="left" vertical="center" indent="1"/>
    </xf>
    <xf numFmtId="4" fontId="56" fillId="53" borderId="200" applyNumberFormat="0" applyProtection="0">
      <alignment horizontal="left" vertical="center" indent="1"/>
    </xf>
    <xf numFmtId="186" fontId="56" fillId="15" borderId="198" applyNumberFormat="0" applyProtection="0">
      <alignment horizontal="left" vertical="top" indent="1"/>
    </xf>
    <xf numFmtId="186" fontId="27" fillId="15" borderId="171" applyNumberFormat="0" applyProtection="0">
      <alignment horizontal="left" vertical="center" indent="1"/>
    </xf>
    <xf numFmtId="186" fontId="56" fillId="40" borderId="200" applyNumberFormat="0" applyFont="0" applyAlignment="0" applyProtection="0"/>
    <xf numFmtId="4" fontId="56" fillId="23" borderId="200" applyNumberFormat="0" applyProtection="0">
      <alignment horizontal="right" vertical="center"/>
    </xf>
    <xf numFmtId="186" fontId="28" fillId="51" borderId="196">
      <alignment horizontal="right" vertical="center"/>
      <protection locked="0"/>
    </xf>
    <xf numFmtId="186" fontId="62" fillId="15"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4" fontId="56" fillId="19" borderId="169" applyNumberFormat="0" applyProtection="0">
      <alignment horizontal="right" vertical="center"/>
    </xf>
    <xf numFmtId="4" fontId="56" fillId="53" borderId="169" applyNumberFormat="0" applyProtection="0">
      <alignment horizontal="left" vertical="center" indent="1"/>
    </xf>
    <xf numFmtId="4" fontId="56" fillId="54" borderId="169" applyNumberFormat="0" applyProtection="0">
      <alignment horizontal="left" vertical="center" indent="1"/>
    </xf>
    <xf numFmtId="194" fontId="33" fillId="0" borderId="197" applyFill="0"/>
    <xf numFmtId="172" fontId="28" fillId="12" borderId="196">
      <alignment vertical="center"/>
      <protection locked="0"/>
    </xf>
    <xf numFmtId="186" fontId="57" fillId="44" borderId="170" applyNumberForma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4" fontId="63" fillId="66" borderId="172" applyNumberFormat="0" applyProtection="0">
      <alignment horizontal="left" vertical="center" indent="1"/>
    </xf>
    <xf numFmtId="186" fontId="56" fillId="14" borderId="171" applyNumberFormat="0" applyProtection="0">
      <alignment horizontal="left" vertical="top" indent="1"/>
    </xf>
    <xf numFmtId="186" fontId="56" fillId="14" borderId="169"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2" applyNumberFormat="0" applyProtection="0">
      <alignment horizontal="right" vertical="center"/>
    </xf>
    <xf numFmtId="186" fontId="60" fillId="52" borderId="171" applyNumberFormat="0" applyProtection="0">
      <alignment horizontal="left" vertical="top" indent="1"/>
    </xf>
    <xf numFmtId="4" fontId="56" fillId="54" borderId="169"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186" fontId="27" fillId="63" borderId="198" applyNumberFormat="0" applyProtection="0">
      <alignment horizontal="left" vertical="top" indent="1"/>
    </xf>
    <xf numFmtId="186" fontId="56" fillId="21" borderId="198"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8"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0" applyNumberFormat="0" applyProtection="0">
      <alignment horizontal="right" vertical="center"/>
    </xf>
    <xf numFmtId="4" fontId="76" fillId="87" borderId="111" applyNumberFormat="0" applyProtection="0">
      <alignment horizontal="right" vertical="center"/>
    </xf>
    <xf numFmtId="186" fontId="56" fillId="21" borderId="198" applyNumberFormat="0" applyProtection="0">
      <alignment horizontal="left" vertical="top" indent="1"/>
    </xf>
    <xf numFmtId="186" fontId="56" fillId="40" borderId="200" applyNumberFormat="0" applyFont="0" applyAlignment="0" applyProtection="0"/>
    <xf numFmtId="4" fontId="56" fillId="53" borderId="200"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4" applyNumberFormat="0" applyProtection="0">
      <alignment horizontal="left" vertical="center" indent="1"/>
    </xf>
    <xf numFmtId="4" fontId="62" fillId="11" borderId="198" applyNumberFormat="0" applyProtection="0">
      <alignment horizontal="left" vertical="center" indent="1"/>
    </xf>
    <xf numFmtId="4" fontId="56" fillId="55" borderId="16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117"/>
    <xf numFmtId="37" fontId="33" fillId="0" borderId="115" applyNumberFormat="0"/>
    <xf numFmtId="194" fontId="33" fillId="0" borderId="166" applyFill="0"/>
    <xf numFmtId="186" fontId="56" fillId="14" borderId="171" applyNumberFormat="0" applyProtection="0">
      <alignment horizontal="left" vertical="top" indent="1"/>
    </xf>
    <xf numFmtId="0" fontId="4" fillId="0" borderId="0"/>
    <xf numFmtId="0" fontId="4" fillId="0" borderId="0"/>
    <xf numFmtId="186" fontId="56" fillId="40" borderId="178" applyNumberFormat="0" applyFont="0" applyAlignment="0" applyProtection="0"/>
    <xf numFmtId="164" fontId="5" fillId="0" borderId="0" applyFont="0" applyFill="0" applyBorder="0" applyAlignment="0" applyProtection="0"/>
    <xf numFmtId="4" fontId="56" fillId="53" borderId="200"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1" applyNumberFormat="0" applyProtection="0">
      <alignment horizontal="left" vertical="top" indent="1"/>
    </xf>
    <xf numFmtId="164" fontId="4" fillId="0" borderId="0" applyFont="0" applyFill="0" applyBorder="0" applyAlignment="0" applyProtection="0"/>
    <xf numFmtId="186" fontId="56" fillId="40" borderId="169"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8" applyNumberFormat="0" applyProtection="0">
      <alignment horizontal="left" vertical="top" indent="1"/>
    </xf>
    <xf numFmtId="164" fontId="4" fillId="0" borderId="0" applyFont="0" applyFill="0" applyBorder="0" applyAlignment="0" applyProtection="0"/>
    <xf numFmtId="186" fontId="56" fillId="15" borderId="198" applyNumberFormat="0" applyProtection="0">
      <alignment horizontal="left" vertical="top" indent="1"/>
    </xf>
    <xf numFmtId="186" fontId="56" fillId="14" borderId="171" applyNumberFormat="0" applyProtection="0">
      <alignment horizontal="left" vertical="top" indent="1"/>
    </xf>
    <xf numFmtId="186" fontId="27" fillId="63" borderId="171" applyNumberFormat="0" applyProtection="0">
      <alignment horizontal="left" vertical="center" indent="1"/>
    </xf>
    <xf numFmtId="186" fontId="56" fillId="40" borderId="200" applyNumberFormat="0" applyFont="0" applyAlignment="0" applyProtection="0"/>
    <xf numFmtId="186" fontId="56" fillId="14" borderId="171" applyNumberFormat="0" applyProtection="0">
      <alignment horizontal="left" vertical="top" indent="1"/>
    </xf>
    <xf numFmtId="186" fontId="27" fillId="14" borderId="188" applyNumberFormat="0" applyProtection="0">
      <alignment horizontal="left" vertical="center" indent="1"/>
    </xf>
    <xf numFmtId="186" fontId="56" fillId="63" borderId="198" applyNumberFormat="0" applyProtection="0">
      <alignment horizontal="left" vertical="top" indent="1"/>
    </xf>
    <xf numFmtId="186" fontId="56" fillId="14" borderId="171" applyNumberFormat="0" applyProtection="0">
      <alignment horizontal="left" vertical="top" indent="1"/>
    </xf>
    <xf numFmtId="4" fontId="63" fillId="66" borderId="204"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69" applyNumberFormat="0" applyFont="0" applyAlignment="0" applyProtection="0"/>
    <xf numFmtId="186" fontId="60" fillId="52" borderId="198" applyNumberFormat="0" applyProtection="0">
      <alignment horizontal="left" vertical="top" indent="1"/>
    </xf>
    <xf numFmtId="4" fontId="56" fillId="0" borderId="169" applyNumberFormat="0" applyProtection="0">
      <alignment horizontal="right" vertical="center"/>
    </xf>
    <xf numFmtId="186" fontId="27" fillId="63" borderId="198" applyNumberFormat="0" applyProtection="0">
      <alignment horizontal="left" vertical="top" indent="1"/>
    </xf>
    <xf numFmtId="164" fontId="4" fillId="0" borderId="0" applyFont="0" applyFill="0" applyBorder="0" applyAlignment="0" applyProtection="0"/>
    <xf numFmtId="4" fontId="56" fillId="61" borderId="204" applyNumberFormat="0" applyProtection="0">
      <alignment horizontal="left" vertical="center" indent="1"/>
    </xf>
    <xf numFmtId="0" fontId="4" fillId="0" borderId="0"/>
    <xf numFmtId="186" fontId="56" fillId="63" borderId="171"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1" applyNumberFormat="0" applyProtection="0">
      <alignment horizontal="left" vertical="top" indent="1"/>
    </xf>
    <xf numFmtId="164" fontId="4" fillId="0" borderId="0" applyFont="0" applyFill="0" applyBorder="0" applyAlignment="0" applyProtection="0"/>
    <xf numFmtId="186" fontId="56" fillId="40" borderId="169" applyNumberFormat="0" applyFont="0" applyAlignment="0" applyProtection="0"/>
    <xf numFmtId="186" fontId="56" fillId="62" borderId="200"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8"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8"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0"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7" applyNumberFormat="0">
      <protection locked="0"/>
    </xf>
    <xf numFmtId="186" fontId="56" fillId="40" borderId="109" applyNumberFormat="0" applyFont="0" applyAlignment="0" applyProtection="0"/>
    <xf numFmtId="193" fontId="28" fillId="50" borderId="117">
      <alignment vertical="center"/>
    </xf>
    <xf numFmtId="186" fontId="56" fillId="14" borderId="198" applyNumberFormat="0" applyProtection="0">
      <alignment horizontal="left" vertical="top" indent="1"/>
    </xf>
    <xf numFmtId="186" fontId="56" fillId="40" borderId="169"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7" applyNumberFormat="0">
      <protection locked="0"/>
    </xf>
    <xf numFmtId="186" fontId="28" fillId="49" borderId="8">
      <alignment vertical="center"/>
    </xf>
    <xf numFmtId="186" fontId="28" fillId="50" borderId="8">
      <alignment vertical="center"/>
    </xf>
    <xf numFmtId="186" fontId="56" fillId="63" borderId="169"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0" applyNumberFormat="0" applyProtection="0">
      <alignment horizontal="right" vertical="center"/>
    </xf>
    <xf numFmtId="4" fontId="56" fillId="59" borderId="200" applyNumberFormat="0" applyProtection="0">
      <alignment horizontal="right" vertical="center"/>
    </xf>
    <xf numFmtId="186" fontId="56" fillId="15" borderId="198" applyNumberFormat="0" applyProtection="0">
      <alignment horizontal="left" vertical="top" indent="1"/>
    </xf>
    <xf numFmtId="188" fontId="5" fillId="70" borderId="176">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8"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8"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69"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93" fontId="5" fillId="69" borderId="176">
      <alignment vertical="center"/>
    </xf>
    <xf numFmtId="186" fontId="56" fillId="15" borderId="198"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69"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0"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8" applyNumberFormat="0" applyProtection="0">
      <alignment horizontal="left" vertical="top" indent="1"/>
    </xf>
    <xf numFmtId="186" fontId="27" fillId="21" borderId="188"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0"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0" applyNumberFormat="0" applyProtection="0">
      <alignment horizontal="right" vertical="center"/>
    </xf>
    <xf numFmtId="193" fontId="28" fillId="12" borderId="8">
      <alignment vertical="center"/>
      <protection locked="0"/>
    </xf>
    <xf numFmtId="4" fontId="27" fillId="21" borderId="204"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1" applyNumberFormat="0" applyProtection="0">
      <alignment horizontal="left" vertical="top" indent="1"/>
    </xf>
    <xf numFmtId="186" fontId="56" fillId="63" borderId="171" applyNumberFormat="0" applyProtection="0">
      <alignment horizontal="left" vertical="top" indent="1"/>
    </xf>
    <xf numFmtId="4" fontId="74" fillId="87" borderId="198"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8"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8"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0"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8" applyNumberFormat="0" applyProtection="0">
      <alignment horizontal="left" vertical="top" indent="1"/>
    </xf>
    <xf numFmtId="4" fontId="56" fillId="53" borderId="200"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0"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0"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0"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7" applyNumberFormat="0">
      <protection locked="0"/>
    </xf>
    <xf numFmtId="186" fontId="56" fillId="62" borderId="109" applyNumberFormat="0" applyProtection="0">
      <alignment horizontal="left" vertical="center" indent="1"/>
    </xf>
    <xf numFmtId="191" fontId="5" fillId="69" borderId="176">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0"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8"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4" applyNumberFormat="0" applyProtection="0">
      <alignment horizontal="left" vertical="center" indent="1"/>
    </xf>
    <xf numFmtId="186" fontId="56" fillId="40" borderId="200"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4" applyNumberFormat="0" applyProtection="0">
      <alignment horizontal="left" vertical="center" indent="1"/>
    </xf>
    <xf numFmtId="186" fontId="56" fillId="40" borderId="109" applyNumberFormat="0" applyFont="0" applyAlignment="0" applyProtection="0"/>
    <xf numFmtId="186" fontId="42" fillId="44" borderId="200"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6"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8"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8"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3"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0" applyNumberFormat="0" applyProtection="0">
      <alignment vertical="center"/>
    </xf>
    <xf numFmtId="186" fontId="57" fillId="44" borderId="201"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8"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1"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8" applyNumberFormat="0" applyProtection="0">
      <alignment horizontal="left" vertical="center" indent="1"/>
    </xf>
    <xf numFmtId="4" fontId="56" fillId="54" borderId="200" applyNumberFormat="0" applyProtection="0">
      <alignment horizontal="left" vertical="center" indent="1"/>
    </xf>
    <xf numFmtId="186" fontId="56" fillId="40" borderId="109" applyNumberFormat="0" applyFont="0" applyAlignment="0" applyProtection="0"/>
    <xf numFmtId="4" fontId="59" fillId="53" borderId="200"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8"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8"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0" applyNumberFormat="0" applyProtection="0">
      <alignment horizontal="right" vertical="center"/>
    </xf>
    <xf numFmtId="186" fontId="56" fillId="40" borderId="200" applyNumberFormat="0" applyFont="0" applyAlignment="0" applyProtection="0"/>
    <xf numFmtId="186" fontId="56" fillId="40" borderId="109" applyNumberFormat="0" applyFont="0" applyAlignment="0" applyProtection="0"/>
    <xf numFmtId="186" fontId="56" fillId="63" borderId="198"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8" applyNumberFormat="0" applyProtection="0">
      <alignment horizontal="left" vertical="top" indent="1"/>
    </xf>
    <xf numFmtId="186" fontId="56" fillId="40" borderId="109" applyNumberFormat="0" applyFont="0" applyAlignment="0" applyProtection="0"/>
    <xf numFmtId="186" fontId="56" fillId="15" borderId="198"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0"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6"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0" applyNumberFormat="0" applyProtection="0">
      <alignment horizontal="right" vertical="center"/>
    </xf>
    <xf numFmtId="186" fontId="57" fillId="44" borderId="110" applyNumberFormat="0" applyAlignment="0" applyProtection="0"/>
    <xf numFmtId="0" fontId="27" fillId="21" borderId="198"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4"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0"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8"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6">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0"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0"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6"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0"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7"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8" applyNumberFormat="0" applyProtection="0">
      <alignment horizontal="left" vertical="top" indent="1"/>
    </xf>
    <xf numFmtId="186" fontId="56" fillId="14" borderId="111" applyNumberFormat="0" applyProtection="0">
      <alignment horizontal="left" vertical="top" indent="1"/>
    </xf>
    <xf numFmtId="186" fontId="56" fillId="63" borderId="198"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7" applyNumberFormat="0">
      <protection locked="0"/>
    </xf>
    <xf numFmtId="186" fontId="56" fillId="64" borderId="167"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6">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4" applyNumberFormat="0" applyProtection="0">
      <alignment horizontal="left" vertical="center" indent="1"/>
    </xf>
    <xf numFmtId="4" fontId="56" fillId="60" borderId="109"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4"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6"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7"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8" applyNumberFormat="0" applyProtection="0">
      <alignment horizontal="right" vertical="center"/>
    </xf>
    <xf numFmtId="188" fontId="5" fillId="70" borderId="196">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8" applyNumberFormat="0" applyProtection="0">
      <alignment horizontal="left" vertical="top" indent="1"/>
    </xf>
    <xf numFmtId="186" fontId="56" fillId="40" borderId="109" applyNumberFormat="0" applyFont="0" applyAlignment="0" applyProtection="0"/>
    <xf numFmtId="186" fontId="56" fillId="64" borderId="167"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6">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186" fontId="56" fillId="21" borderId="111" applyNumberFormat="0" applyProtection="0">
      <alignment horizontal="left" vertical="top" indent="1"/>
    </xf>
    <xf numFmtId="4" fontId="56" fillId="55" borderId="200"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8"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7"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0"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8" applyNumberFormat="0" applyProtection="0">
      <alignment horizontal="left" vertical="top" indent="1"/>
    </xf>
    <xf numFmtId="4" fontId="62" fillId="48" borderId="111" applyNumberFormat="0" applyProtection="0">
      <alignment vertical="center"/>
    </xf>
    <xf numFmtId="186" fontId="56" fillId="64" borderId="16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0"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6">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0"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0"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0"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6"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7" applyNumberFormat="0">
      <protection locked="0"/>
    </xf>
    <xf numFmtId="4" fontId="56" fillId="60" borderId="200" applyNumberFormat="0" applyProtection="0">
      <alignment horizontal="right" vertical="center"/>
    </xf>
    <xf numFmtId="4" fontId="56" fillId="0" borderId="109" applyNumberFormat="0" applyProtection="0">
      <alignment horizontal="right" vertical="center"/>
    </xf>
    <xf numFmtId="0" fontId="5" fillId="69" borderId="176">
      <alignment vertical="center"/>
    </xf>
    <xf numFmtId="193" fontId="28" fillId="50" borderId="8">
      <alignment vertical="center"/>
    </xf>
    <xf numFmtId="186" fontId="56" fillId="40" borderId="109" applyNumberFormat="0" applyFont="0" applyAlignment="0" applyProtection="0"/>
    <xf numFmtId="4" fontId="72" fillId="78" borderId="198"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8"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0"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0" applyNumberFormat="0" applyProtection="0">
      <alignment horizontal="right" vertical="center"/>
    </xf>
    <xf numFmtId="191" fontId="28" fillId="49" borderId="117">
      <alignment vertical="center"/>
    </xf>
    <xf numFmtId="186" fontId="44" fillId="0" borderId="175"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8"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0" applyNumberFormat="0" applyAlignment="0" applyProtection="0"/>
    <xf numFmtId="186" fontId="61" fillId="21" borderId="202" applyBorder="0"/>
    <xf numFmtId="4" fontId="56" fillId="23" borderId="200" applyNumberFormat="0" applyProtection="0">
      <alignment horizontal="right" vertical="center"/>
    </xf>
    <xf numFmtId="193" fontId="28" fillId="12" borderId="8">
      <alignment vertical="center"/>
      <protection locked="0"/>
    </xf>
    <xf numFmtId="4" fontId="56" fillId="54" borderId="200"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0" applyNumberFormat="0" applyProtection="0">
      <alignment horizontal="right" vertical="center"/>
    </xf>
    <xf numFmtId="186" fontId="56" fillId="64" borderId="167" applyNumberFormat="0">
      <protection locked="0"/>
    </xf>
    <xf numFmtId="186" fontId="57" fillId="44" borderId="170"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2"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4" fontId="56" fillId="16" borderId="169" applyNumberFormat="0" applyProtection="0">
      <alignment horizontal="right" vertical="center"/>
    </xf>
    <xf numFmtId="4" fontId="56" fillId="53" borderId="200" applyNumberFormat="0" applyProtection="0">
      <alignment horizontal="left" vertical="center" indent="1"/>
    </xf>
    <xf numFmtId="186" fontId="28" fillId="51" borderId="117">
      <alignment horizontal="right" vertical="center"/>
      <protection locked="0"/>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0" applyNumberFormat="0" applyFont="0" applyAlignment="0" applyProtection="0"/>
    <xf numFmtId="186" fontId="56" fillId="63" borderId="198"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8"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6">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0"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4" applyNumberFormat="0" applyProtection="0">
      <alignment horizontal="left" vertical="center" indent="1"/>
    </xf>
    <xf numFmtId="186" fontId="27" fillId="15" borderId="198"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0" applyNumberFormat="0" applyProtection="0">
      <alignment horizontal="right" vertical="center"/>
    </xf>
    <xf numFmtId="186" fontId="56" fillId="15" borderId="198" applyNumberFormat="0" applyProtection="0">
      <alignment horizontal="left" vertical="top" indent="1"/>
    </xf>
    <xf numFmtId="186" fontId="42" fillId="44" borderId="109" applyNumberFormat="0" applyAlignment="0" applyProtection="0"/>
    <xf numFmtId="186" fontId="50" fillId="41" borderId="200" applyNumberFormat="0" applyAlignment="0" applyProtection="0"/>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21" borderId="111" applyNumberFormat="0" applyProtection="0">
      <alignment horizontal="left" vertical="top" indent="1"/>
    </xf>
    <xf numFmtId="186" fontId="56" fillId="15" borderId="198" applyNumberFormat="0" applyProtection="0">
      <alignment horizontal="left" vertical="top" indent="1"/>
    </xf>
    <xf numFmtId="186" fontId="27" fillId="63" borderId="171" applyNumberFormat="0" applyProtection="0">
      <alignment horizontal="left" vertical="top" indent="1"/>
    </xf>
    <xf numFmtId="186" fontId="56" fillId="40" borderId="169" applyNumberFormat="0" applyFont="0" applyAlignment="0" applyProtection="0"/>
    <xf numFmtId="4" fontId="72" fillId="79" borderId="198" applyNumberFormat="0" applyProtection="0">
      <alignment horizontal="right" vertical="center"/>
    </xf>
    <xf numFmtId="4" fontId="74" fillId="87" borderId="198" applyNumberFormat="0" applyProtection="0">
      <alignment horizontal="right" vertical="center"/>
    </xf>
    <xf numFmtId="37" fontId="33" fillId="0" borderId="203" applyNumberFormat="0"/>
    <xf numFmtId="4" fontId="56" fillId="56" borderId="200" applyNumberFormat="0" applyProtection="0">
      <alignment horizontal="right" vertical="center"/>
    </xf>
    <xf numFmtId="186" fontId="56" fillId="15" borderId="171" applyNumberFormat="0" applyProtection="0">
      <alignment horizontal="left" vertical="top" indent="1"/>
    </xf>
    <xf numFmtId="186" fontId="56" fillId="14" borderId="198"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8" applyNumberFormat="0" applyProtection="0">
      <alignment horizontal="left" vertical="top" indent="1"/>
    </xf>
    <xf numFmtId="186" fontId="56" fillId="21" borderId="111" applyNumberFormat="0" applyProtection="0">
      <alignment horizontal="left" vertical="top" indent="1"/>
    </xf>
    <xf numFmtId="186" fontId="56" fillId="40" borderId="200" applyNumberFormat="0" applyFont="0" applyAlignment="0" applyProtection="0"/>
    <xf numFmtId="186" fontId="56" fillId="64" borderId="167" applyNumberFormat="0">
      <protection locked="0"/>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60" fillId="52" borderId="198" applyNumberFormat="0" applyProtection="0">
      <alignment horizontal="left" vertical="top" indent="1"/>
    </xf>
    <xf numFmtId="186" fontId="56" fillId="63" borderId="198" applyNumberFormat="0" applyProtection="0">
      <alignment horizontal="left" vertical="top" indent="1"/>
    </xf>
    <xf numFmtId="4" fontId="70" fillId="85" borderId="168" applyNumberFormat="0" applyProtection="0">
      <alignment horizontal="left" vertical="center" indent="1"/>
    </xf>
    <xf numFmtId="186" fontId="56" fillId="15" borderId="198" applyNumberFormat="0" applyProtection="0">
      <alignment horizontal="left" vertical="top" indent="1"/>
    </xf>
    <xf numFmtId="186" fontId="42" fillId="44" borderId="200"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6">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7" applyNumberFormat="0">
      <protection locked="0"/>
    </xf>
    <xf numFmtId="186" fontId="56" fillId="40" borderId="109" applyNumberFormat="0" applyFont="0" applyAlignment="0" applyProtection="0"/>
    <xf numFmtId="186" fontId="56" fillId="15" borderId="171" applyNumberFormat="0" applyProtection="0">
      <alignment horizontal="left" vertical="top" indent="1"/>
    </xf>
    <xf numFmtId="186" fontId="56" fillId="21" borderId="198"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6" applyFill="0"/>
    <xf numFmtId="186" fontId="56" fillId="21" borderId="198"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2" applyBorder="0"/>
    <xf numFmtId="4" fontId="56" fillId="54" borderId="109" applyNumberFormat="0" applyProtection="0">
      <alignment horizontal="left" vertical="center" indent="1"/>
    </xf>
    <xf numFmtId="186" fontId="42" fillId="44" borderId="200"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0"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56" fillId="21" borderId="198"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0"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6" applyFill="0"/>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8"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1" applyNumberFormat="0" applyProtection="0">
      <alignment horizontal="left" vertical="top" indent="1"/>
    </xf>
    <xf numFmtId="186" fontId="27" fillId="14" borderId="198" applyNumberFormat="0" applyProtection="0">
      <alignment horizontal="left" vertical="center" indent="1"/>
    </xf>
    <xf numFmtId="190" fontId="5" fillId="13" borderId="117">
      <alignment vertical="center"/>
    </xf>
    <xf numFmtId="186" fontId="56" fillId="21" borderId="198"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0"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8" applyNumberFormat="0" applyProtection="0">
      <alignment horizontal="left" vertical="top" indent="1"/>
    </xf>
    <xf numFmtId="194" fontId="33" fillId="0" borderId="166"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0" fontId="27" fillId="14" borderId="198" applyNumberFormat="0" applyProtection="0">
      <alignment horizontal="left" vertical="center" indent="1"/>
    </xf>
    <xf numFmtId="188" fontId="5" fillId="70" borderId="176">
      <alignment horizontal="right" vertical="center"/>
      <protection locked="0"/>
    </xf>
    <xf numFmtId="186" fontId="56" fillId="40" borderId="169" applyNumberFormat="0" applyFont="0" applyAlignment="0" applyProtection="0"/>
    <xf numFmtId="4" fontId="56" fillId="55" borderId="200" applyNumberFormat="0" applyProtection="0">
      <alignment horizontal="right" vertical="center"/>
    </xf>
    <xf numFmtId="186" fontId="56" fillId="15" borderId="171" applyNumberFormat="0" applyProtection="0">
      <alignment horizontal="left" vertical="top" indent="1"/>
    </xf>
    <xf numFmtId="4" fontId="56" fillId="59" borderId="16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0" applyNumberFormat="0" applyProtection="0">
      <alignment horizontal="right" vertical="center"/>
    </xf>
    <xf numFmtId="188" fontId="28" fillId="50" borderId="8">
      <alignment vertical="center"/>
    </xf>
    <xf numFmtId="4" fontId="56" fillId="54" borderId="200" applyNumberFormat="0" applyProtection="0">
      <alignment horizontal="left" vertical="center" indent="1"/>
    </xf>
    <xf numFmtId="186" fontId="42" fillId="44" borderId="200" applyNumberFormat="0" applyAlignment="0" applyProtection="0"/>
    <xf numFmtId="186" fontId="27" fillId="21" borderId="198" applyNumberFormat="0" applyProtection="0">
      <alignment horizontal="left" vertical="center" indent="1"/>
    </xf>
    <xf numFmtId="0" fontId="27" fillId="21" borderId="198" applyNumberFormat="0" applyProtection="0">
      <alignment horizontal="left" vertical="center" indent="1"/>
    </xf>
    <xf numFmtId="0" fontId="27" fillId="15" borderId="198" applyNumberFormat="0" applyProtection="0">
      <alignment horizontal="left" vertical="top" indent="1"/>
    </xf>
    <xf numFmtId="4" fontId="64" fillId="64" borderId="200" applyNumberFormat="0" applyProtection="0">
      <alignment horizontal="right" vertical="center"/>
    </xf>
    <xf numFmtId="4" fontId="56" fillId="15" borderId="172"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8"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8"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7" applyNumberFormat="0">
      <protection locked="0"/>
    </xf>
    <xf numFmtId="186" fontId="56" fillId="15" borderId="198"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6">
      <alignment vertical="center"/>
    </xf>
    <xf numFmtId="4" fontId="27" fillId="21" borderId="172" applyNumberFormat="0" applyProtection="0">
      <alignment horizontal="left" vertical="center" indent="1"/>
    </xf>
    <xf numFmtId="186" fontId="56" fillId="40" borderId="200" applyNumberFormat="0" applyFont="0" applyAlignment="0" applyProtection="0"/>
    <xf numFmtId="186" fontId="44" fillId="0" borderId="116" applyNumberFormat="0" applyFill="0" applyAlignment="0" applyProtection="0"/>
    <xf numFmtId="186" fontId="42" fillId="44" borderId="169" applyNumberFormat="0" applyAlignment="0" applyProtection="0"/>
    <xf numFmtId="37" fontId="33" fillId="0" borderId="115" applyNumberFormat="0"/>
    <xf numFmtId="186" fontId="42" fillId="44" borderId="109" applyNumberFormat="0" applyAlignment="0" applyProtection="0"/>
    <xf numFmtId="186" fontId="56" fillId="64" borderId="167"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7"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8"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7" applyNumberFormat="0">
      <protection locked="0"/>
    </xf>
    <xf numFmtId="186" fontId="56" fillId="21" borderId="198" applyNumberFormat="0" applyProtection="0">
      <alignment horizontal="left" vertical="top" indent="1"/>
    </xf>
    <xf numFmtId="4" fontId="56" fillId="60" borderId="200" applyNumberFormat="0" applyProtection="0">
      <alignment horizontal="right" vertical="center"/>
    </xf>
    <xf numFmtId="186" fontId="50" fillId="41" borderId="200" applyNumberFormat="0" applyAlignment="0" applyProtection="0"/>
    <xf numFmtId="186" fontId="56" fillId="14" borderId="198" applyNumberFormat="0" applyProtection="0">
      <alignment horizontal="left" vertical="top" indent="1"/>
    </xf>
    <xf numFmtId="4" fontId="59" fillId="53" borderId="200" applyNumberFormat="0" applyProtection="0">
      <alignment vertical="center"/>
    </xf>
    <xf numFmtId="186" fontId="56" fillId="40" borderId="200" applyNumberFormat="0" applyFont="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4" fontId="27" fillId="21" borderId="204" applyNumberFormat="0" applyProtection="0">
      <alignment horizontal="left" vertical="center" indent="1"/>
    </xf>
    <xf numFmtId="186" fontId="56" fillId="63" borderId="198" applyNumberFormat="0" applyProtection="0">
      <alignment horizontal="left" vertical="top" indent="1"/>
    </xf>
    <xf numFmtId="4" fontId="27" fillId="21" borderId="112" applyNumberFormat="0" applyProtection="0">
      <alignment horizontal="left" vertical="center" indent="1"/>
    </xf>
    <xf numFmtId="186" fontId="50" fillId="41" borderId="200" applyNumberFormat="0" applyAlignment="0" applyProtection="0"/>
    <xf numFmtId="186" fontId="56" fillId="14" borderId="188" applyNumberFormat="0" applyProtection="0">
      <alignment horizontal="left" vertical="top" indent="1"/>
    </xf>
    <xf numFmtId="0" fontId="5" fillId="7" borderId="176">
      <alignment vertical="center"/>
      <protection locked="0"/>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4" fontId="56" fillId="53" borderId="200" applyNumberFormat="0" applyProtection="0">
      <alignment horizontal="left" vertical="center" indent="1"/>
    </xf>
    <xf numFmtId="186" fontId="56" fillId="40" borderId="200" applyNumberFormat="0" applyFont="0" applyAlignment="0" applyProtection="0"/>
    <xf numFmtId="186" fontId="27" fillId="21" borderId="198" applyNumberFormat="0" applyProtection="0">
      <alignment horizontal="left" vertical="top" indent="1"/>
    </xf>
    <xf numFmtId="4" fontId="56" fillId="23" borderId="200" applyNumberFormat="0" applyProtection="0">
      <alignment horizontal="right" vertical="center"/>
    </xf>
    <xf numFmtId="186" fontId="56" fillId="14" borderId="198"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62" fillId="11" borderId="198" applyNumberFormat="0" applyProtection="0">
      <alignment horizontal="left" vertical="center" indent="1"/>
    </xf>
    <xf numFmtId="186" fontId="56" fillId="63" borderId="200" applyNumberFormat="0" applyProtection="0">
      <alignment horizontal="left" vertical="center" indent="1"/>
    </xf>
    <xf numFmtId="186" fontId="56" fillId="11" borderId="200" applyNumberFormat="0" applyProtection="0">
      <alignment horizontal="left" vertical="center" indent="1"/>
    </xf>
    <xf numFmtId="4" fontId="56" fillId="53" borderId="200" applyNumberFormat="0" applyProtection="0">
      <alignment horizontal="left" vertical="center" indent="1"/>
    </xf>
    <xf numFmtId="186" fontId="56" fillId="62" borderId="200" applyNumberFormat="0" applyProtection="0">
      <alignment horizontal="left" vertical="center" indent="1"/>
    </xf>
    <xf numFmtId="186" fontId="56" fillId="14" borderId="200" applyNumberFormat="0" applyProtection="0">
      <alignment horizontal="left" vertical="center" indent="1"/>
    </xf>
    <xf numFmtId="186" fontId="27" fillId="21" borderId="198" applyNumberFormat="0" applyProtection="0">
      <alignment horizontal="left" vertical="top" indent="1"/>
    </xf>
    <xf numFmtId="186" fontId="56" fillId="15" borderId="198" applyNumberFormat="0" applyProtection="0">
      <alignment horizontal="left" vertical="top" indent="1"/>
    </xf>
    <xf numFmtId="4" fontId="56" fillId="14" borderId="204"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27" fillId="21" borderId="204" applyNumberFormat="0" applyProtection="0">
      <alignment horizontal="left" vertical="center" indent="1"/>
    </xf>
    <xf numFmtId="186" fontId="56" fillId="63" borderId="198" applyNumberFormat="0" applyProtection="0">
      <alignment horizontal="left" vertical="top" indent="1"/>
    </xf>
    <xf numFmtId="186" fontId="61" fillId="21" borderId="202" applyBorder="0"/>
    <xf numFmtId="186" fontId="56" fillId="21" borderId="198" applyNumberFormat="0" applyProtection="0">
      <alignment horizontal="left" vertical="top" indent="1"/>
    </xf>
    <xf numFmtId="186" fontId="60" fillId="52" borderId="198" applyNumberFormat="0" applyProtection="0">
      <alignment horizontal="left" vertical="top" indent="1"/>
    </xf>
    <xf numFmtId="186" fontId="56" fillId="40" borderId="200" applyNumberFormat="0" applyFont="0" applyAlignment="0" applyProtection="0"/>
    <xf numFmtId="4" fontId="56" fillId="15" borderId="109"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4" fontId="27" fillId="21" borderId="204"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4" fontId="56" fillId="15" borderId="200" applyNumberFormat="0" applyProtection="0">
      <alignment horizontal="right" vertical="center"/>
    </xf>
    <xf numFmtId="4" fontId="56" fillId="54" borderId="200" applyNumberFormat="0" applyProtection="0">
      <alignment horizontal="left" vertical="center" indent="1"/>
    </xf>
    <xf numFmtId="172" fontId="28" fillId="12" borderId="117">
      <alignment vertical="center"/>
      <protection locked="0"/>
    </xf>
    <xf numFmtId="4" fontId="56" fillId="16" borderId="200" applyNumberFormat="0" applyProtection="0">
      <alignment horizontal="right" vertical="center"/>
    </xf>
    <xf numFmtId="4" fontId="27" fillId="21" borderId="112" applyNumberFormat="0" applyProtection="0">
      <alignment horizontal="left" vertical="center" indent="1"/>
    </xf>
    <xf numFmtId="4" fontId="62" fillId="11" borderId="198" applyNumberFormat="0" applyProtection="0">
      <alignment horizontal="left" vertical="center" indent="1"/>
    </xf>
    <xf numFmtId="191" fontId="28" fillId="50" borderId="117">
      <alignment vertical="center"/>
    </xf>
    <xf numFmtId="4" fontId="56" fillId="57" borderId="204"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7"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0"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0" applyNumberFormat="0" applyAlignment="0" applyProtection="0"/>
    <xf numFmtId="186" fontId="27" fillId="15" borderId="198" applyNumberFormat="0" applyProtection="0">
      <alignment horizontal="left" vertical="top" indent="1"/>
    </xf>
    <xf numFmtId="186" fontId="27" fillId="21" borderId="198"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8"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0" fontId="27" fillId="15" borderId="198" applyNumberFormat="0" applyProtection="0">
      <alignment horizontal="left" vertical="center" indent="1"/>
    </xf>
    <xf numFmtId="0" fontId="5" fillId="69" borderId="176">
      <alignment vertical="center"/>
    </xf>
    <xf numFmtId="186" fontId="56" fillId="15" borderId="188" applyNumberFormat="0" applyProtection="0">
      <alignment horizontal="left" vertical="top" indent="1"/>
    </xf>
    <xf numFmtId="186" fontId="56" fillId="63" borderId="111" applyNumberFormat="0" applyProtection="0">
      <alignment horizontal="left" vertical="top" indent="1"/>
    </xf>
    <xf numFmtId="186" fontId="56" fillId="14" borderId="188"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0" applyNumberFormat="0" applyFont="0" applyAlignment="0" applyProtection="0"/>
    <xf numFmtId="191" fontId="28" fillId="51" borderId="8">
      <alignment horizontal="right" vertical="center"/>
      <protection locked="0"/>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0" fillId="41" borderId="200" applyNumberFormat="0" applyAlignment="0" applyProtection="0"/>
    <xf numFmtId="4" fontId="56" fillId="14" borderId="204" applyNumberFormat="0" applyProtection="0">
      <alignment horizontal="left" vertical="center" indent="1"/>
    </xf>
    <xf numFmtId="186" fontId="56" fillId="21" borderId="111" applyNumberFormat="0" applyProtection="0">
      <alignment horizontal="left" vertical="top" indent="1"/>
    </xf>
    <xf numFmtId="186" fontId="56" fillId="63" borderId="188" applyNumberFormat="0" applyProtection="0">
      <alignment horizontal="left" vertical="top" indent="1"/>
    </xf>
    <xf numFmtId="186" fontId="50" fillId="41" borderId="200" applyNumberFormat="0" applyAlignment="0" applyProtection="0"/>
    <xf numFmtId="186" fontId="56" fillId="15" borderId="198"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0" applyNumberFormat="0" applyAlignment="0" applyProtection="0"/>
    <xf numFmtId="186" fontId="56" fillId="62" borderId="200" applyNumberFormat="0" applyProtection="0">
      <alignment horizontal="left" vertical="center" indent="1"/>
    </xf>
    <xf numFmtId="186" fontId="61" fillId="21" borderId="114" applyBorder="0"/>
    <xf numFmtId="4" fontId="59" fillId="53" borderId="200" applyNumberFormat="0" applyProtection="0">
      <alignment vertical="center"/>
    </xf>
    <xf numFmtId="37" fontId="33" fillId="0" borderId="115" applyNumberFormat="0"/>
    <xf numFmtId="194" fontId="33" fillId="0" borderId="166" applyFill="0"/>
    <xf numFmtId="186" fontId="61" fillId="21" borderId="114" applyBorder="0"/>
    <xf numFmtId="186" fontId="56" fillId="64" borderId="167"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6">
      <alignment vertical="center"/>
      <protection locked="0"/>
    </xf>
    <xf numFmtId="4" fontId="64" fillId="64" borderId="109" applyNumberFormat="0" applyProtection="0">
      <alignment horizontal="right" vertical="center"/>
    </xf>
    <xf numFmtId="186" fontId="42" fillId="44" borderId="200" applyNumberFormat="0" applyAlignment="0" applyProtection="0"/>
    <xf numFmtId="191" fontId="5" fillId="70" borderId="117">
      <alignment horizontal="right" vertical="center"/>
      <protection locked="0"/>
    </xf>
    <xf numFmtId="0" fontId="27" fillId="14" borderId="198"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8" applyNumberFormat="0" applyProtection="0">
      <alignment horizontal="left" vertical="top" indent="1"/>
    </xf>
    <xf numFmtId="186" fontId="57" fillId="44" borderId="110" applyNumberFormat="0" applyAlignment="0" applyProtection="0"/>
    <xf numFmtId="186" fontId="56" fillId="14" borderId="198"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1" applyNumberFormat="0" applyAlignment="0" applyProtection="0"/>
    <xf numFmtId="186" fontId="56" fillId="14" borderId="198"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0"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7"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6">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0" applyNumberFormat="0" applyProtection="0">
      <alignment horizontal="right" vertical="center"/>
    </xf>
    <xf numFmtId="186" fontId="56" fillId="21" borderId="111"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186" fontId="56" fillId="62" borderId="200" applyNumberFormat="0" applyProtection="0">
      <alignment horizontal="left" vertical="center" indent="1"/>
    </xf>
    <xf numFmtId="4" fontId="56" fillId="60"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3" fontId="28" fillId="50" borderId="117">
      <alignment vertical="center"/>
    </xf>
    <xf numFmtId="4" fontId="72" fillId="53" borderId="198" applyNumberFormat="0" applyProtection="0">
      <alignment horizontal="left" vertical="center" indent="1"/>
    </xf>
    <xf numFmtId="193" fontId="5" fillId="69" borderId="176">
      <alignment vertical="center"/>
    </xf>
    <xf numFmtId="188" fontId="5" fillId="69" borderId="176">
      <alignment vertical="center"/>
    </xf>
    <xf numFmtId="4" fontId="62" fillId="48" borderId="188" applyNumberFormat="0" applyProtection="0">
      <alignment vertical="center"/>
    </xf>
    <xf numFmtId="186" fontId="56" fillId="15" borderId="188" applyNumberFormat="0" applyProtection="0">
      <alignment horizontal="left" vertical="top" indent="1"/>
    </xf>
    <xf numFmtId="186" fontId="28" fillId="51" borderId="196">
      <alignment horizontal="right" vertical="center"/>
      <protection locked="0"/>
    </xf>
    <xf numFmtId="186" fontId="27" fillId="21" borderId="171" applyNumberFormat="0" applyProtection="0">
      <alignment horizontal="left" vertical="top" indent="1"/>
    </xf>
    <xf numFmtId="186" fontId="56" fillId="63" borderId="171"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0"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0" applyNumberFormat="0" applyAlignment="0" applyProtection="0"/>
    <xf numFmtId="186" fontId="56" fillId="40" borderId="200" applyNumberFormat="0" applyFont="0" applyAlignment="0" applyProtection="0"/>
    <xf numFmtId="4" fontId="63" fillId="66" borderId="204" applyNumberFormat="0" applyProtection="0">
      <alignment horizontal="left" vertical="center" indent="1"/>
    </xf>
    <xf numFmtId="4" fontId="56" fillId="52" borderId="200" applyNumberFormat="0" applyProtection="0">
      <alignment vertical="center"/>
    </xf>
    <xf numFmtId="186" fontId="56" fillId="64" borderId="167" applyNumberFormat="0">
      <protection locked="0"/>
    </xf>
    <xf numFmtId="186" fontId="56" fillId="64" borderId="167" applyNumberFormat="0">
      <protection locked="0"/>
    </xf>
    <xf numFmtId="186" fontId="42" fillId="44" borderId="169" applyNumberForma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4" fontId="56" fillId="0" borderId="200"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1" applyNumberFormat="0" applyAlignment="0" applyProtection="0"/>
    <xf numFmtId="186" fontId="42" fillId="44" borderId="109" applyNumberFormat="0" applyAlignment="0" applyProtection="0"/>
    <xf numFmtId="186" fontId="56" fillId="15" borderId="198"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4" fontId="56" fillId="54" borderId="200" applyNumberFormat="0" applyProtection="0">
      <alignment horizontal="left" vertical="center" indent="1"/>
    </xf>
    <xf numFmtId="186" fontId="27" fillId="21" borderId="198" applyNumberFormat="0" applyProtection="0">
      <alignment horizontal="left" vertical="center" indent="1"/>
    </xf>
    <xf numFmtId="188" fontId="28" fillId="49" borderId="117">
      <alignment vertical="center"/>
    </xf>
    <xf numFmtId="4" fontId="56" fillId="56" borderId="200" applyNumberFormat="0" applyProtection="0">
      <alignment horizontal="right" vertical="center"/>
    </xf>
    <xf numFmtId="186" fontId="56" fillId="40" borderId="190" applyNumberFormat="0" applyFont="0" applyAlignment="0" applyProtection="0"/>
    <xf numFmtId="4" fontId="56" fillId="61" borderId="204" applyNumberFormat="0" applyProtection="0">
      <alignment horizontal="left" vertical="center" indent="1"/>
    </xf>
    <xf numFmtId="4" fontId="56" fillId="19" borderId="200" applyNumberFormat="0" applyProtection="0">
      <alignment horizontal="right" vertical="center"/>
    </xf>
    <xf numFmtId="186" fontId="56" fillId="15" borderId="198" applyNumberFormat="0" applyProtection="0">
      <alignment horizontal="left" vertical="top" indent="1"/>
    </xf>
    <xf numFmtId="4" fontId="56" fillId="19" borderId="200" applyNumberFormat="0" applyProtection="0">
      <alignment horizontal="right" vertical="center"/>
    </xf>
    <xf numFmtId="186" fontId="56" fillId="63" borderId="188" applyNumberFormat="0" applyProtection="0">
      <alignment horizontal="left" vertical="top" indent="1"/>
    </xf>
    <xf numFmtId="186" fontId="56" fillId="40" borderId="200" applyNumberFormat="0" applyFont="0" applyAlignment="0" applyProtection="0"/>
    <xf numFmtId="186" fontId="60" fillId="52" borderId="198" applyNumberFormat="0" applyProtection="0">
      <alignment horizontal="left" vertical="top" indent="1"/>
    </xf>
    <xf numFmtId="186" fontId="56" fillId="15" borderId="198" applyNumberFormat="0" applyProtection="0">
      <alignment horizontal="left" vertical="top" indent="1"/>
    </xf>
    <xf numFmtId="4" fontId="72" fillId="83" borderId="198" applyNumberFormat="0" applyProtection="0">
      <alignment horizontal="right" vertical="center"/>
    </xf>
    <xf numFmtId="191" fontId="5" fillId="7" borderId="176">
      <alignment vertical="center"/>
      <protection locked="0"/>
    </xf>
    <xf numFmtId="4" fontId="27" fillId="21" borderId="172" applyNumberFormat="0" applyProtection="0">
      <alignment horizontal="left" vertical="center" indent="1"/>
    </xf>
    <xf numFmtId="186" fontId="56" fillId="21" borderId="171" applyNumberFormat="0" applyProtection="0">
      <alignment horizontal="left" vertical="top" indent="1"/>
    </xf>
    <xf numFmtId="186" fontId="56" fillId="40" borderId="200" applyNumberFormat="0" applyFont="0" applyAlignment="0" applyProtection="0"/>
    <xf numFmtId="186" fontId="57" fillId="44" borderId="201" applyNumberFormat="0" applyAlignment="0" applyProtection="0"/>
    <xf numFmtId="186" fontId="56" fillId="11" borderId="200" applyNumberFormat="0" applyProtection="0">
      <alignment horizontal="left" vertical="center" indent="1"/>
    </xf>
    <xf numFmtId="186" fontId="57" fillId="44" borderId="201" applyNumberFormat="0" applyAlignment="0" applyProtection="0"/>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27" fillId="63" borderId="198"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8"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8"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0"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2" applyBorder="0"/>
    <xf numFmtId="186" fontId="56" fillId="15" borderId="198" applyNumberFormat="0" applyProtection="0">
      <alignment horizontal="left" vertical="top" indent="1"/>
    </xf>
    <xf numFmtId="186" fontId="56" fillId="40" borderId="200" applyNumberFormat="0" applyFon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4" fontId="70" fillId="86" borderId="199" applyNumberFormat="0" applyProtection="0">
      <alignment horizontal="left" vertical="center" indent="1"/>
    </xf>
    <xf numFmtId="188" fontId="5" fillId="70" borderId="176">
      <alignment horizontal="right" vertical="center"/>
      <protection locked="0"/>
    </xf>
    <xf numFmtId="186" fontId="56" fillId="40" borderId="169" applyNumberFormat="0" applyFont="0" applyAlignment="0" applyProtection="0"/>
    <xf numFmtId="186" fontId="56" fillId="14" borderId="188" applyNumberFormat="0" applyProtection="0">
      <alignment horizontal="left" vertical="top" indent="1"/>
    </xf>
    <xf numFmtId="190" fontId="5" fillId="70" borderId="196">
      <alignment horizontal="right" vertical="center"/>
      <protection locked="0"/>
    </xf>
    <xf numFmtId="186" fontId="56" fillId="15" borderId="188" applyNumberFormat="0" applyProtection="0">
      <alignment horizontal="left" vertical="top" indent="1"/>
    </xf>
    <xf numFmtId="4" fontId="62" fillId="48" borderId="188" applyNumberFormat="0" applyProtection="0">
      <alignment vertical="center"/>
    </xf>
    <xf numFmtId="4" fontId="56" fillId="58" borderId="169" applyNumberFormat="0" applyProtection="0">
      <alignment horizontal="right" vertical="center"/>
    </xf>
    <xf numFmtId="186" fontId="56" fillId="21" borderId="198" applyNumberFormat="0" applyProtection="0">
      <alignment horizontal="left" vertical="top" indent="1"/>
    </xf>
    <xf numFmtId="4" fontId="62" fillId="48" borderId="198" applyNumberFormat="0" applyProtection="0">
      <alignment vertical="center"/>
    </xf>
    <xf numFmtId="186" fontId="56" fillId="64" borderId="167"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5"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86" fontId="56" fillId="14" borderId="198" applyNumberFormat="0" applyProtection="0">
      <alignment horizontal="left" vertical="top" indent="1"/>
    </xf>
    <xf numFmtId="186" fontId="56" fillId="21" borderId="111" applyNumberFormat="0" applyProtection="0">
      <alignment horizontal="left" vertical="top" indent="1"/>
    </xf>
    <xf numFmtId="186" fontId="56" fillId="40" borderId="200"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8"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0"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0"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0" applyNumberFormat="0" applyFont="0" applyAlignment="0" applyProtection="0"/>
    <xf numFmtId="172" fontId="28" fillId="12" borderId="8">
      <alignment vertical="center"/>
      <protection locked="0"/>
    </xf>
    <xf numFmtId="186" fontId="56" fillId="40" borderId="200"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1" applyNumberFormat="0" applyAlignment="0" applyProtection="0"/>
    <xf numFmtId="186" fontId="56" fillId="15" borderId="198"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8" applyNumberFormat="0" applyProtection="0">
      <alignment horizontal="left" vertical="top" indent="1"/>
    </xf>
    <xf numFmtId="4" fontId="56" fillId="23" borderId="200" applyNumberFormat="0" applyProtection="0">
      <alignment horizontal="right" vertical="center"/>
    </xf>
    <xf numFmtId="186" fontId="56" fillId="63" borderId="198" applyNumberFormat="0" applyProtection="0">
      <alignment horizontal="left" vertical="top" indent="1"/>
    </xf>
    <xf numFmtId="4" fontId="64" fillId="64" borderId="200" applyNumberFormat="0" applyProtection="0">
      <alignment horizontal="right" vertical="center"/>
    </xf>
    <xf numFmtId="4" fontId="64" fillId="64"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0" fillId="52"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60" borderId="200" applyNumberFormat="0" applyProtection="0">
      <alignment horizontal="right" vertical="center"/>
    </xf>
    <xf numFmtId="4" fontId="56" fillId="52" borderId="200" applyNumberFormat="0" applyProtection="0">
      <alignmen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53"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42" fillId="44" borderId="200" applyNumberFormat="0" applyAlignment="0" applyProtection="0"/>
    <xf numFmtId="4" fontId="56" fillId="16" borderId="190" applyNumberFormat="0" applyProtection="0">
      <alignment horizontal="right" vertical="center"/>
    </xf>
    <xf numFmtId="186" fontId="56" fillId="62" borderId="200" applyNumberFormat="0" applyProtection="0">
      <alignment horizontal="left" vertical="center" indent="1"/>
    </xf>
    <xf numFmtId="186" fontId="27" fillId="21" borderId="198"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186" fontId="44" fillId="0" borderId="205" applyNumberFormat="0" applyFill="0" applyAlignment="0" applyProtection="0"/>
    <xf numFmtId="186" fontId="56" fillId="21" borderId="198" applyNumberFormat="0" applyProtection="0">
      <alignment horizontal="left" vertical="top" indent="1"/>
    </xf>
    <xf numFmtId="188" fontId="28" fillId="50" borderId="206">
      <alignment vertical="center"/>
    </xf>
    <xf numFmtId="4" fontId="56" fillId="52" borderId="200" applyNumberFormat="0" applyProtection="0">
      <alignment vertical="center"/>
    </xf>
    <xf numFmtId="4" fontId="56" fillId="60" borderId="200" applyNumberFormat="0" applyProtection="0">
      <alignment horizontal="right" vertical="center"/>
    </xf>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5" borderId="200" applyNumberFormat="0" applyProtection="0">
      <alignment horizontal="right" vertical="center"/>
    </xf>
    <xf numFmtId="186" fontId="27" fillId="21" borderId="198"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0" borderId="200" applyNumberFormat="0" applyProtection="0">
      <alignment horizontal="right" vertical="center"/>
    </xf>
    <xf numFmtId="186" fontId="56" fillId="40" borderId="200" applyNumberFormat="0" applyFont="0" applyAlignment="0" applyProtection="0"/>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top" indent="1"/>
    </xf>
    <xf numFmtId="4" fontId="27" fillId="21" borderId="204" applyNumberFormat="0" applyProtection="0">
      <alignment horizontal="left" vertical="center" indent="1"/>
    </xf>
    <xf numFmtId="4" fontId="56" fillId="57" borderId="204"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15" borderId="204"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4" fontId="56" fillId="14" borderId="204" applyNumberFormat="0" applyProtection="0">
      <alignment horizontal="left" vertical="center" indent="1"/>
    </xf>
    <xf numFmtId="186" fontId="56" fillId="40" borderId="200" applyNumberFormat="0" applyFont="0" applyAlignment="0" applyProtection="0"/>
    <xf numFmtId="4" fontId="59" fillId="53" borderId="200" applyNumberFormat="0" applyProtection="0">
      <alignment vertical="center"/>
    </xf>
    <xf numFmtId="4" fontId="56" fillId="56" borderId="200" applyNumberFormat="0" applyProtection="0">
      <alignment horizontal="right" vertical="center"/>
    </xf>
    <xf numFmtId="186" fontId="56" fillId="40" borderId="200" applyNumberFormat="0" applyFont="0" applyAlignment="0" applyProtection="0"/>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1" borderId="200" applyNumberFormat="0" applyProtection="0">
      <alignment horizontal="left" vertical="center" indent="1"/>
    </xf>
    <xf numFmtId="4" fontId="56" fillId="15" borderId="204" applyNumberFormat="0" applyProtection="0">
      <alignment horizontal="left" vertical="center" indent="1"/>
    </xf>
    <xf numFmtId="186" fontId="27" fillId="63" borderId="198" applyNumberFormat="0" applyProtection="0">
      <alignment horizontal="left" vertical="center" indent="1"/>
    </xf>
    <xf numFmtId="186" fontId="56" fillId="40" borderId="200" applyNumberFormat="0" applyFont="0" applyAlignment="0" applyProtection="0"/>
    <xf numFmtId="186" fontId="27" fillId="21"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4" fontId="56" fillId="60" borderId="200" applyNumberFormat="0" applyProtection="0">
      <alignment horizontal="right" vertical="center"/>
    </xf>
    <xf numFmtId="186" fontId="56" fillId="21" borderId="198" applyNumberFormat="0" applyProtection="0">
      <alignment horizontal="left" vertical="top" indent="1"/>
    </xf>
    <xf numFmtId="186" fontId="27" fillId="21" borderId="198" applyNumberFormat="0" applyProtection="0">
      <alignment horizontal="left" vertical="center" indent="1"/>
    </xf>
    <xf numFmtId="186" fontId="56" fillId="40" borderId="200" applyNumberFormat="0" applyFont="0" applyAlignment="0" applyProtection="0"/>
    <xf numFmtId="186" fontId="56" fillId="21" borderId="198" applyNumberFormat="0" applyProtection="0">
      <alignment horizontal="left" vertical="top" indent="1"/>
    </xf>
    <xf numFmtId="4" fontId="62" fillId="11" borderId="198" applyNumberFormat="0" applyProtection="0">
      <alignment horizontal="left" vertical="center" indent="1"/>
    </xf>
    <xf numFmtId="4" fontId="56" fillId="61" borderId="112" applyNumberFormat="0" applyProtection="0">
      <alignment horizontal="left" vertical="center" indent="1"/>
    </xf>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7"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7"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7"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8" applyNumberFormat="0" applyProtection="0">
      <alignment horizontal="left" vertical="top" indent="1"/>
    </xf>
    <xf numFmtId="4" fontId="56" fillId="53" borderId="200" applyNumberFormat="0" applyProtection="0">
      <alignment horizontal="left" vertical="center" indent="1"/>
    </xf>
    <xf numFmtId="186" fontId="56" fillId="14" borderId="200"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60" fillId="52" borderId="198" applyNumberFormat="0" applyProtection="0">
      <alignment horizontal="left" vertical="top" indent="1"/>
    </xf>
    <xf numFmtId="4" fontId="56" fillId="15" borderId="200" applyNumberFormat="0" applyProtection="0">
      <alignment horizontal="right" vertical="center"/>
    </xf>
    <xf numFmtId="186" fontId="61" fillId="21" borderId="202" applyBorder="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53" borderId="200" applyNumberFormat="0" applyProtection="0">
      <alignment horizontal="left" vertical="center" indent="1"/>
    </xf>
    <xf numFmtId="186" fontId="60" fillId="52" borderId="198" applyNumberFormat="0" applyProtection="0">
      <alignment horizontal="left" vertical="top" indent="1"/>
    </xf>
    <xf numFmtId="186" fontId="27" fillId="21" borderId="198" applyNumberFormat="0" applyProtection="0">
      <alignment horizontal="left" vertical="center"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4" fontId="56" fillId="54" borderId="200" applyNumberFormat="0" applyProtection="0">
      <alignment horizontal="left" vertical="center" indent="1"/>
    </xf>
    <xf numFmtId="4" fontId="59" fillId="65" borderId="200" applyNumberFormat="0" applyProtection="0">
      <alignment horizontal="right" vertical="center"/>
    </xf>
    <xf numFmtId="186" fontId="56" fillId="40" borderId="200" applyNumberFormat="0" applyFont="0" applyAlignment="0" applyProtection="0"/>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0"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56" fillId="61" borderId="204" applyNumberFormat="0" applyProtection="0">
      <alignment horizontal="left" vertical="center" indent="1"/>
    </xf>
    <xf numFmtId="4" fontId="56" fillId="55"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0" fillId="41" borderId="169" applyNumberFormat="0" applyAlignment="0" applyProtection="0"/>
    <xf numFmtId="186" fontId="56" fillId="14" borderId="198" applyNumberFormat="0" applyProtection="0">
      <alignment horizontal="left" vertical="top" indent="1"/>
    </xf>
    <xf numFmtId="186" fontId="27" fillId="15" borderId="198" applyNumberFormat="0" applyProtection="0">
      <alignment horizontal="left" vertical="center" indent="1"/>
    </xf>
    <xf numFmtId="4" fontId="56" fillId="59" borderId="200" applyNumberFormat="0" applyProtection="0">
      <alignment horizontal="right" vertical="center"/>
    </xf>
    <xf numFmtId="4" fontId="62" fillId="11" borderId="198" applyNumberFormat="0" applyProtection="0">
      <alignment horizontal="left" vertical="center" indent="1"/>
    </xf>
    <xf numFmtId="4" fontId="56" fillId="56" borderId="200" applyNumberFormat="0" applyProtection="0">
      <alignment horizontal="right" vertical="center"/>
    </xf>
    <xf numFmtId="186" fontId="56" fillId="21" borderId="198" applyNumberFormat="0" applyProtection="0">
      <alignment horizontal="left" vertical="top" indent="1"/>
    </xf>
    <xf numFmtId="4" fontId="56" fillId="59" borderId="200" applyNumberFormat="0" applyProtection="0">
      <alignment horizontal="right" vertical="center"/>
    </xf>
    <xf numFmtId="4" fontId="56" fillId="16" borderId="200" applyNumberFormat="0" applyProtection="0">
      <alignment horizontal="right" vertical="center"/>
    </xf>
    <xf numFmtId="4" fontId="56" fillId="57" borderId="204" applyNumberFormat="0" applyProtection="0">
      <alignment horizontal="right" vertical="center"/>
    </xf>
    <xf numFmtId="4" fontId="63" fillId="66" borderId="204" applyNumberFormat="0" applyProtection="0">
      <alignment horizontal="left" vertical="center"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7" fillId="44" borderId="201" applyNumberFormat="0" applyAlignment="0" applyProtection="0"/>
    <xf numFmtId="186" fontId="61" fillId="21" borderId="202" applyBorder="0"/>
    <xf numFmtId="186" fontId="56" fillId="63" borderId="198" applyNumberFormat="0" applyProtection="0">
      <alignment horizontal="left" vertical="top" indent="1"/>
    </xf>
    <xf numFmtId="4" fontId="27" fillId="21" borderId="204"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61" fillId="21" borderId="202" applyBorder="0"/>
    <xf numFmtId="186" fontId="56" fillId="63" borderId="198" applyNumberFormat="0" applyProtection="0">
      <alignment horizontal="left" vertical="top" indent="1"/>
    </xf>
    <xf numFmtId="186" fontId="61" fillId="21" borderId="202" applyBorder="0"/>
    <xf numFmtId="4" fontId="56" fillId="55" borderId="200" applyNumberFormat="0" applyProtection="0">
      <alignment horizontal="right" vertical="center"/>
    </xf>
    <xf numFmtId="186" fontId="27" fillId="63" borderId="198" applyNumberFormat="0" applyProtection="0">
      <alignment horizontal="left" vertical="center"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62" fillId="15" borderId="188"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44" fillId="0" borderId="116" applyNumberFormat="0" applyFill="0" applyAlignment="0" applyProtection="0"/>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4" borderId="167"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7"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37" fontId="33" fillId="0" borderId="115" applyNumberFormat="0"/>
    <xf numFmtId="194" fontId="33" fillId="0" borderId="166"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7"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7"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7" applyNumberFormat="0">
      <protection locked="0"/>
    </xf>
    <xf numFmtId="186" fontId="56" fillId="64" borderId="167" applyNumberFormat="0">
      <protection locked="0"/>
    </xf>
    <xf numFmtId="4" fontId="70" fillId="85" borderId="168"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0" applyNumberFormat="0" applyProtection="0">
      <alignment horizontal="right" vertical="center"/>
    </xf>
    <xf numFmtId="164" fontId="69" fillId="0" borderId="0" applyFont="0" applyFill="0" applyBorder="0" applyAlignment="0" applyProtection="0"/>
    <xf numFmtId="186" fontId="42" fillId="44" borderId="200" applyNumberFormat="0" applyAlignment="0" applyProtection="0"/>
    <xf numFmtId="186" fontId="56" fillId="63" borderId="198" applyNumberFormat="0" applyProtection="0">
      <alignment horizontal="left" vertical="top" indent="1"/>
    </xf>
    <xf numFmtId="4" fontId="56" fillId="0" borderId="200" applyNumberFormat="0" applyProtection="0">
      <alignment horizontal="right" vertical="center"/>
    </xf>
    <xf numFmtId="0" fontId="4" fillId="0" borderId="0"/>
    <xf numFmtId="164" fontId="5" fillId="0" borderId="0" applyFont="0" applyFill="0" applyBorder="0" applyAlignment="0" applyProtection="0"/>
    <xf numFmtId="186" fontId="56" fillId="63" borderId="188" applyNumberFormat="0" applyProtection="0">
      <alignment horizontal="left" vertical="top" indent="1"/>
    </xf>
    <xf numFmtId="193" fontId="5" fillId="7" borderId="176">
      <alignment vertical="center"/>
      <protection locked="0"/>
    </xf>
    <xf numFmtId="186" fontId="56" fillId="40" borderId="200" applyNumberFormat="0" applyFont="0" applyAlignment="0" applyProtection="0"/>
    <xf numFmtId="186" fontId="56" fillId="21" borderId="188" applyNumberFormat="0" applyProtection="0">
      <alignment horizontal="left" vertical="top" indent="1"/>
    </xf>
    <xf numFmtId="4" fontId="56" fillId="0" borderId="200" applyNumberFormat="0" applyProtection="0">
      <alignment horizontal="right" vertical="center"/>
    </xf>
    <xf numFmtId="186" fontId="27" fillId="63" borderId="198" applyNumberFormat="0" applyProtection="0">
      <alignment horizontal="left" vertical="center" indent="1"/>
    </xf>
    <xf numFmtId="4" fontId="56" fillId="15" borderId="204" applyNumberFormat="0" applyProtection="0">
      <alignment horizontal="left" vertical="center" indent="1"/>
    </xf>
    <xf numFmtId="186" fontId="56" fillId="15" borderId="198" applyNumberFormat="0" applyProtection="0">
      <alignment horizontal="left" vertical="top" indent="1"/>
    </xf>
    <xf numFmtId="186" fontId="62" fillId="48" borderId="19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4" fontId="56" fillId="53" borderId="200" applyNumberFormat="0" applyProtection="0">
      <alignment horizontal="left" vertical="center" indent="1"/>
    </xf>
    <xf numFmtId="186" fontId="56" fillId="21" borderId="171" applyNumberFormat="0" applyProtection="0">
      <alignment horizontal="left" vertical="top" indent="1"/>
    </xf>
    <xf numFmtId="4" fontId="56" fillId="52" borderId="200" applyNumberFormat="0" applyProtection="0">
      <alignment vertical="center"/>
    </xf>
    <xf numFmtId="186" fontId="56" fillId="40" borderId="200" applyNumberFormat="0" applyFont="0" applyAlignment="0" applyProtection="0"/>
    <xf numFmtId="186" fontId="56" fillId="21" borderId="171" applyNumberFormat="0" applyProtection="0">
      <alignment horizontal="left" vertical="top" indent="1"/>
    </xf>
    <xf numFmtId="186" fontId="56" fillId="63" borderId="198" applyNumberFormat="0" applyProtection="0">
      <alignment horizontal="left" vertical="top" indent="1"/>
    </xf>
    <xf numFmtId="186" fontId="27" fillId="21" borderId="171" applyNumberFormat="0" applyProtection="0">
      <alignment horizontal="left" vertical="center" indent="1"/>
    </xf>
    <xf numFmtId="186" fontId="56" fillId="14" borderId="200" applyNumberFormat="0" applyProtection="0">
      <alignment horizontal="left" vertical="center" indent="1"/>
    </xf>
    <xf numFmtId="186" fontId="56" fillId="40" borderId="169" applyNumberFormat="0" applyFont="0" applyAlignment="0" applyProtection="0"/>
    <xf numFmtId="186" fontId="56" fillId="15" borderId="198" applyNumberFormat="0" applyProtection="0">
      <alignment horizontal="left" vertical="top" indent="1"/>
    </xf>
    <xf numFmtId="4" fontId="72" fillId="86" borderId="171" applyNumberFormat="0" applyProtection="0">
      <alignment horizontal="right" vertical="center"/>
    </xf>
    <xf numFmtId="186" fontId="56" fillId="40" borderId="169" applyNumberFormat="0" applyFont="0" applyAlignment="0" applyProtection="0"/>
    <xf numFmtId="186" fontId="56" fillId="21" borderId="198" applyNumberFormat="0" applyProtection="0">
      <alignment horizontal="left" vertical="top" indent="1"/>
    </xf>
    <xf numFmtId="4" fontId="72" fillId="79" borderId="171" applyNumberFormat="0" applyProtection="0">
      <alignment horizontal="right" vertical="center"/>
    </xf>
    <xf numFmtId="186" fontId="56" fillId="40" borderId="169" applyNumberFormat="0" applyFont="0" applyAlignment="0" applyProtection="0"/>
    <xf numFmtId="186" fontId="56" fillId="14" borderId="198"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8" applyNumberFormat="0" applyProtection="0">
      <alignment horizontal="left" vertical="top" indent="1"/>
    </xf>
    <xf numFmtId="186" fontId="62" fillId="15"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4" fontId="56" fillId="61" borderId="204" applyNumberFormat="0" applyProtection="0">
      <alignment horizontal="left" vertical="center" indent="1"/>
    </xf>
    <xf numFmtId="186" fontId="56" fillId="40" borderId="200" applyNumberFormat="0" applyFont="0" applyAlignment="0" applyProtection="0"/>
    <xf numFmtId="186" fontId="56" fillId="21" borderId="198" applyNumberFormat="0" applyProtection="0">
      <alignment horizontal="left" vertical="top" indent="1"/>
    </xf>
    <xf numFmtId="164" fontId="5" fillId="0" borderId="0" applyFont="0" applyFill="0" applyBorder="0" applyAlignment="0" applyProtection="0"/>
    <xf numFmtId="0" fontId="4" fillId="0" borderId="0"/>
    <xf numFmtId="0" fontId="5" fillId="7" borderId="176">
      <alignment vertical="center"/>
      <protection locked="0"/>
    </xf>
    <xf numFmtId="193" fontId="5" fillId="69" borderId="176">
      <alignment vertical="center"/>
    </xf>
    <xf numFmtId="186" fontId="57" fillId="44" borderId="201" applyNumberFormat="0" applyAlignment="0" applyProtection="0"/>
    <xf numFmtId="186" fontId="56" fillId="63" borderId="188" applyNumberFormat="0" applyProtection="0">
      <alignment horizontal="left" vertical="top" indent="1"/>
    </xf>
    <xf numFmtId="191" fontId="5" fillId="70" borderId="196">
      <alignment horizontal="right" vertical="center"/>
      <protection locked="0"/>
    </xf>
    <xf numFmtId="4" fontId="59" fillId="65" borderId="200" applyNumberFormat="0" applyProtection="0">
      <alignment horizontal="right" vertical="center"/>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21" borderId="198" applyNumberFormat="0" applyProtection="0">
      <alignment horizontal="left" vertical="top" indent="1"/>
    </xf>
    <xf numFmtId="0" fontId="4" fillId="103" borderId="164" applyNumberFormat="0" applyFont="0" applyAlignment="0" applyProtection="0"/>
    <xf numFmtId="186" fontId="56" fillId="14" borderId="188" applyNumberFormat="0" applyProtection="0">
      <alignment horizontal="left" vertical="top" indent="1"/>
    </xf>
    <xf numFmtId="186" fontId="56" fillId="63" borderId="198"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8"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0" applyNumberFormat="0" applyProtection="0">
      <alignment horizontal="right" vertical="center"/>
    </xf>
    <xf numFmtId="4" fontId="74" fillId="87" borderId="171"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0" applyNumberFormat="0" applyProtection="0">
      <alignment vertical="center"/>
    </xf>
    <xf numFmtId="186" fontId="56" fillId="21" borderId="188"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8" applyNumberFormat="0" applyProtection="0">
      <alignment horizontal="left" vertical="top" indent="1"/>
    </xf>
    <xf numFmtId="4" fontId="72" fillId="50" borderId="171"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8" applyNumberFormat="0" applyProtection="0">
      <alignment horizontal="left" vertical="top" indent="1"/>
    </xf>
    <xf numFmtId="4" fontId="56" fillId="52" borderId="190"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8" applyNumberFormat="0" applyProtection="0">
      <alignment horizontal="left" vertical="top" indent="1"/>
    </xf>
    <xf numFmtId="186" fontId="62" fillId="15" borderId="17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27" fillId="21" borderId="198" applyNumberFormat="0" applyProtection="0">
      <alignment horizontal="left" vertical="center" indent="1"/>
    </xf>
    <xf numFmtId="186" fontId="50" fillId="41" borderId="169" applyNumberFormat="0" applyAlignment="0" applyProtection="0"/>
    <xf numFmtId="186" fontId="56" fillId="63" borderId="198" applyNumberFormat="0" applyProtection="0">
      <alignment horizontal="left" vertical="top" indent="1"/>
    </xf>
    <xf numFmtId="4" fontId="59" fillId="53" borderId="200" applyNumberFormat="0" applyProtection="0">
      <alignment vertical="center"/>
    </xf>
    <xf numFmtId="4" fontId="63" fillId="66" borderId="204" applyNumberFormat="0" applyProtection="0">
      <alignment horizontal="left" vertical="center" indent="1"/>
    </xf>
    <xf numFmtId="186" fontId="56" fillId="63" borderId="198" applyNumberFormat="0" applyProtection="0">
      <alignment horizontal="left" vertical="top" indent="1"/>
    </xf>
    <xf numFmtId="4" fontId="56" fillId="57" borderId="204" applyNumberFormat="0" applyProtection="0">
      <alignment horizontal="righ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42" fillId="44" borderId="169" applyNumberFormat="0" applyAlignment="0" applyProtection="0"/>
    <xf numFmtId="0" fontId="27" fillId="21" borderId="171" applyNumberFormat="0" applyProtection="0">
      <alignment horizontal="left" vertical="center" indent="1"/>
    </xf>
    <xf numFmtId="4" fontId="72" fillId="49" borderId="171" applyNumberFormat="0" applyProtection="0">
      <alignment horizontal="right" vertical="center"/>
    </xf>
    <xf numFmtId="186" fontId="56" fillId="21" borderId="188"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0" applyNumberFormat="0" applyProtection="0">
      <alignment horizontal="right" vertical="center"/>
    </xf>
    <xf numFmtId="172" fontId="5" fillId="7" borderId="176">
      <alignment vertical="center"/>
      <protection locked="0"/>
    </xf>
    <xf numFmtId="191" fontId="28" fillId="50" borderId="176">
      <alignment vertical="center"/>
    </xf>
    <xf numFmtId="186" fontId="50" fillId="41" borderId="109" applyNumberFormat="0" applyAlignment="0" applyProtection="0"/>
    <xf numFmtId="186" fontId="27" fillId="15" borderId="198" applyNumberFormat="0" applyProtection="0">
      <alignment horizontal="left" vertical="top" indent="1"/>
    </xf>
    <xf numFmtId="186" fontId="42" fillId="44" borderId="200" applyNumberFormat="0" applyAlignment="0" applyProtection="0"/>
    <xf numFmtId="186" fontId="56" fillId="62" borderId="169"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8"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8"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1" applyNumberFormat="0" applyProtection="0">
      <alignment horizontal="left" vertical="top" indent="1"/>
    </xf>
    <xf numFmtId="186" fontId="27" fillId="14" borderId="198"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5">
      <alignment vertical="center"/>
      <protection locked="0"/>
    </xf>
    <xf numFmtId="186" fontId="56" fillId="63" borderId="178" applyNumberFormat="0" applyProtection="0">
      <alignment horizontal="left" vertical="center" indent="1"/>
    </xf>
    <xf numFmtId="4" fontId="59" fillId="53" borderId="178" applyNumberFormat="0" applyProtection="0">
      <alignment vertical="center"/>
    </xf>
    <xf numFmtId="186" fontId="62" fillId="48" borderId="180" applyNumberFormat="0" applyProtection="0">
      <alignment horizontal="left" vertical="top" indent="1"/>
    </xf>
    <xf numFmtId="186" fontId="57" fillId="44" borderId="179" applyNumberFormat="0" applyAlignment="0" applyProtection="0"/>
    <xf numFmtId="4" fontId="56" fillId="23" borderId="178" applyNumberFormat="0" applyProtection="0">
      <alignment horizontal="right" vertical="center"/>
    </xf>
    <xf numFmtId="186" fontId="56" fillId="14" borderId="180" applyNumberFormat="0" applyProtection="0">
      <alignment horizontal="left" vertical="top" indent="1"/>
    </xf>
    <xf numFmtId="4" fontId="63" fillId="66" borderId="181" applyNumberFormat="0" applyProtection="0">
      <alignment horizontal="left" vertical="center" indent="1"/>
    </xf>
    <xf numFmtId="0" fontId="5" fillId="13" borderId="185">
      <alignment vertical="center"/>
    </xf>
    <xf numFmtId="186" fontId="42" fillId="44" borderId="178" applyNumberFormat="0" applyAlignment="0" applyProtection="0"/>
    <xf numFmtId="37" fontId="33" fillId="0" borderId="183" applyNumberFormat="0"/>
    <xf numFmtId="191" fontId="28" fillId="50" borderId="196">
      <alignment vertical="center"/>
    </xf>
    <xf numFmtId="186" fontId="56" fillId="63" borderId="178" applyNumberFormat="0" applyProtection="0">
      <alignment horizontal="left" vertical="center" indent="1"/>
    </xf>
    <xf numFmtId="186" fontId="28" fillId="50" borderId="196">
      <alignment vertical="center"/>
    </xf>
    <xf numFmtId="4" fontId="56" fillId="60" borderId="190" applyNumberFormat="0" applyProtection="0">
      <alignment horizontal="right" vertical="center"/>
    </xf>
    <xf numFmtId="186" fontId="57" fillId="44" borderId="191" applyNumberFormat="0" applyAlignment="0" applyProtection="0"/>
    <xf numFmtId="4" fontId="56" fillId="54" borderId="190" applyNumberFormat="0" applyProtection="0">
      <alignment horizontal="left" vertical="center" indent="1"/>
    </xf>
    <xf numFmtId="186" fontId="56" fillId="40" borderId="190" applyNumberFormat="0" applyFont="0" applyAlignment="0" applyProtection="0"/>
    <xf numFmtId="186" fontId="27" fillId="15" borderId="180" applyNumberFormat="0" applyProtection="0">
      <alignment horizontal="left" vertical="top" indent="1"/>
    </xf>
    <xf numFmtId="4" fontId="56" fillId="53" borderId="190" applyNumberFormat="0" applyProtection="0">
      <alignment horizontal="left" vertical="center" indent="1"/>
    </xf>
    <xf numFmtId="186" fontId="56" fillId="14" borderId="188" applyNumberFormat="0" applyProtection="0">
      <alignment horizontal="left" vertical="top" indent="1"/>
    </xf>
    <xf numFmtId="172" fontId="28" fillId="12" borderId="196">
      <alignment vertical="center"/>
      <protection locked="0"/>
    </xf>
    <xf numFmtId="186" fontId="56" fillId="63" borderId="180" applyNumberFormat="0" applyProtection="0">
      <alignment horizontal="left" vertical="top" indent="1"/>
    </xf>
    <xf numFmtId="186" fontId="27" fillId="15" borderId="180" applyNumberFormat="0" applyProtection="0">
      <alignment horizontal="left" vertical="top" indent="1"/>
    </xf>
    <xf numFmtId="4" fontId="59" fillId="53" borderId="178" applyNumberFormat="0" applyProtection="0">
      <alignment vertical="center"/>
    </xf>
    <xf numFmtId="186" fontId="62" fillId="48" borderId="180" applyNumberFormat="0" applyProtection="0">
      <alignment horizontal="left" vertical="top" indent="1"/>
    </xf>
    <xf numFmtId="196" fontId="5" fillId="69" borderId="185">
      <alignment vertical="center"/>
    </xf>
    <xf numFmtId="4" fontId="56" fillId="16" borderId="190"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4" fontId="59" fillId="65" borderId="190" applyNumberFormat="0" applyProtection="0">
      <alignment horizontal="right" vertical="center"/>
    </xf>
    <xf numFmtId="186" fontId="56" fillId="21" borderId="188" applyNumberFormat="0" applyProtection="0">
      <alignment horizontal="left" vertical="top" indent="1"/>
    </xf>
    <xf numFmtId="0" fontId="5" fillId="70" borderId="176">
      <alignment horizontal="right" vertical="center"/>
      <protection locked="0"/>
    </xf>
    <xf numFmtId="193" fontId="28" fillId="12" borderId="196">
      <alignment vertical="center"/>
      <protection locked="0"/>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27" fillId="15" borderId="188" applyNumberFormat="0" applyProtection="0">
      <alignment horizontal="left" vertical="top" indent="1"/>
    </xf>
    <xf numFmtId="186" fontId="56" fillId="63" borderId="190" applyNumberFormat="0" applyProtection="0">
      <alignment horizontal="left" vertical="center" indent="1"/>
    </xf>
    <xf numFmtId="4" fontId="27" fillId="21" borderId="204" applyNumberFormat="0" applyProtection="0">
      <alignment horizontal="left" vertical="center" indent="1"/>
    </xf>
    <xf numFmtId="186" fontId="56" fillId="40" borderId="190" applyNumberFormat="0" applyFont="0" applyAlignment="0" applyProtection="0"/>
    <xf numFmtId="186" fontId="56" fillId="11" borderId="200" applyNumberFormat="0" applyProtection="0">
      <alignment horizontal="left" vertical="center" indent="1"/>
    </xf>
    <xf numFmtId="186" fontId="56" fillId="63" borderId="188" applyNumberFormat="0" applyProtection="0">
      <alignment horizontal="left" vertical="top" indent="1"/>
    </xf>
    <xf numFmtId="186" fontId="27" fillId="14" borderId="188" applyNumberFormat="0" applyProtection="0">
      <alignment horizontal="left" vertical="center" indent="1"/>
    </xf>
    <xf numFmtId="186" fontId="56" fillId="15" borderId="188" applyNumberFormat="0" applyProtection="0">
      <alignment horizontal="left" vertical="top" indent="1"/>
    </xf>
    <xf numFmtId="4" fontId="27" fillId="21" borderId="204" applyNumberFormat="0" applyProtection="0">
      <alignment horizontal="left" vertical="center" indent="1"/>
    </xf>
    <xf numFmtId="186" fontId="56" fillId="21" borderId="18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93" fontId="28" fillId="12" borderId="206">
      <alignment vertical="center"/>
      <protection locked="0"/>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6" borderId="190" applyNumberFormat="0" applyProtection="0">
      <alignment horizontal="right" vertical="center"/>
    </xf>
    <xf numFmtId="186" fontId="62" fillId="15" borderId="198" applyNumberFormat="0" applyProtection="0">
      <alignment horizontal="left" vertical="top" indent="1"/>
    </xf>
    <xf numFmtId="4" fontId="56" fillId="57" borderId="204" applyNumberFormat="0" applyProtection="0">
      <alignment horizontal="right" vertical="center"/>
    </xf>
    <xf numFmtId="186" fontId="56" fillId="40" borderId="190" applyNumberFormat="0" applyFont="0" applyAlignment="0" applyProtection="0"/>
    <xf numFmtId="0" fontId="27" fillId="21" borderId="198" applyNumberFormat="0" applyProtection="0">
      <alignment horizontal="left" vertical="top" indent="1"/>
    </xf>
    <xf numFmtId="186" fontId="27" fillId="63" borderId="188" applyNumberFormat="0" applyProtection="0">
      <alignment horizontal="left" vertical="top" indent="1"/>
    </xf>
    <xf numFmtId="186" fontId="28" fillId="50" borderId="185">
      <alignment vertical="center"/>
    </xf>
    <xf numFmtId="186" fontId="27" fillId="63" borderId="180" applyNumberFormat="0" applyProtection="0">
      <alignment horizontal="left" vertical="center" indent="1"/>
    </xf>
    <xf numFmtId="186" fontId="27" fillId="14" borderId="19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15" borderId="180" applyNumberFormat="0" applyProtection="0">
      <alignment horizontal="left" vertical="top" indent="1"/>
    </xf>
    <xf numFmtId="4" fontId="56" fillId="16" borderId="190" applyNumberFormat="0" applyProtection="0">
      <alignment horizontal="right" vertical="center"/>
    </xf>
    <xf numFmtId="4" fontId="59" fillId="53" borderId="178" applyNumberFormat="0" applyProtection="0">
      <alignment vertical="center"/>
    </xf>
    <xf numFmtId="191" fontId="28" fillId="50" borderId="185">
      <alignment vertical="center"/>
    </xf>
    <xf numFmtId="186" fontId="56" fillId="14" borderId="180" applyNumberFormat="0" applyProtection="0">
      <alignment horizontal="left" vertical="top" indent="1"/>
    </xf>
    <xf numFmtId="4" fontId="27" fillId="21" borderId="181" applyNumberFormat="0" applyProtection="0">
      <alignment horizontal="left" vertical="center" indent="1"/>
    </xf>
    <xf numFmtId="186" fontId="56" fillId="21" borderId="180" applyNumberFormat="0" applyProtection="0">
      <alignment horizontal="left" vertical="top" indent="1"/>
    </xf>
    <xf numFmtId="188" fontId="5" fillId="70" borderId="185">
      <alignment horizontal="right" vertical="center"/>
      <protection locked="0"/>
    </xf>
    <xf numFmtId="186" fontId="56" fillId="40" borderId="178" applyNumberFormat="0" applyFont="0" applyAlignment="0" applyProtection="0"/>
    <xf numFmtId="186" fontId="57" fillId="44" borderId="191" applyNumberFormat="0" applyAlignment="0" applyProtection="0"/>
    <xf numFmtId="4" fontId="56" fillId="0" borderId="178" applyNumberFormat="0" applyProtection="0">
      <alignment horizontal="right" vertical="center"/>
    </xf>
    <xf numFmtId="4" fontId="56" fillId="0" borderId="190" applyNumberFormat="0" applyProtection="0">
      <alignment horizontal="right" vertical="center"/>
    </xf>
    <xf numFmtId="186" fontId="56" fillId="40" borderId="200" applyNumberFormat="0" applyFont="0" applyAlignment="0" applyProtection="0"/>
    <xf numFmtId="4" fontId="56" fillId="52" borderId="190" applyNumberFormat="0" applyProtection="0">
      <alignment vertical="center"/>
    </xf>
    <xf numFmtId="186" fontId="27" fillId="15" borderId="188"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191" fontId="28" fillId="12" borderId="185">
      <alignment vertical="center"/>
      <protection locked="0"/>
    </xf>
    <xf numFmtId="191" fontId="5" fillId="70" borderId="185">
      <alignment horizontal="right" vertical="center"/>
      <protection locked="0"/>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27" fillId="21" borderId="181" applyNumberFormat="0" applyProtection="0">
      <alignment horizontal="left" vertical="center" indent="1"/>
    </xf>
    <xf numFmtId="186" fontId="56" fillId="21" borderId="188" applyNumberFormat="0" applyProtection="0">
      <alignment horizontal="left" vertical="top" indent="1"/>
    </xf>
    <xf numFmtId="196" fontId="5" fillId="69" borderId="176">
      <alignment vertical="center"/>
    </xf>
    <xf numFmtId="186" fontId="56" fillId="14" borderId="180" applyNumberFormat="0" applyProtection="0">
      <alignment horizontal="left" vertical="top" indent="1"/>
    </xf>
    <xf numFmtId="4" fontId="56" fillId="58" borderId="200" applyNumberFormat="0" applyProtection="0">
      <alignment horizontal="right" vertical="center"/>
    </xf>
    <xf numFmtId="4" fontId="27" fillId="21" borderId="194" applyNumberFormat="0" applyProtection="0">
      <alignment horizontal="left" vertical="center" indent="1"/>
    </xf>
    <xf numFmtId="4" fontId="56" fillId="0" borderId="190" applyNumberFormat="0" applyProtection="0">
      <alignment horizontal="right" vertical="center"/>
    </xf>
    <xf numFmtId="186" fontId="27" fillId="63" borderId="188" applyNumberFormat="0" applyProtection="0">
      <alignment horizontal="left" vertical="top" indent="1"/>
    </xf>
    <xf numFmtId="194" fontId="33" fillId="0" borderId="197" applyFill="0"/>
    <xf numFmtId="0" fontId="5" fillId="13" borderId="176">
      <alignment vertical="center"/>
    </xf>
    <xf numFmtId="4" fontId="72" fillId="53" borderId="188" applyNumberFormat="0" applyProtection="0">
      <alignment horizontal="left" vertical="center" indent="1"/>
    </xf>
    <xf numFmtId="186" fontId="27" fillId="14" borderId="198" applyNumberFormat="0" applyProtection="0">
      <alignment horizontal="left" vertical="center" indent="1"/>
    </xf>
    <xf numFmtId="186" fontId="56" fillId="11" borderId="200"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4" fontId="56" fillId="14" borderId="194" applyNumberFormat="0" applyProtection="0">
      <alignment horizontal="left" vertical="center" indent="1"/>
    </xf>
    <xf numFmtId="186" fontId="27" fillId="15" borderId="188" applyNumberFormat="0" applyProtection="0">
      <alignment horizontal="left" vertical="center" indent="1"/>
    </xf>
    <xf numFmtId="186" fontId="61" fillId="21" borderId="192" applyBorder="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4" fontId="62" fillId="48" borderId="198" applyNumberFormat="0" applyProtection="0">
      <alignment vertical="center"/>
    </xf>
    <xf numFmtId="186" fontId="56" fillId="21" borderId="188" applyNumberFormat="0" applyProtection="0">
      <alignment horizontal="left" vertical="top" indent="1"/>
    </xf>
    <xf numFmtId="4" fontId="63" fillId="66" borderId="204" applyNumberFormat="0" applyProtection="0">
      <alignment horizontal="left" vertical="center" indent="1"/>
    </xf>
    <xf numFmtId="4" fontId="62" fillId="11" borderId="198" applyNumberFormat="0" applyProtection="0">
      <alignment horizontal="left" vertical="center" indent="1"/>
    </xf>
    <xf numFmtId="4" fontId="56" fillId="54" borderId="190" applyNumberFormat="0" applyProtection="0">
      <alignment horizontal="left" vertical="center" indent="1"/>
    </xf>
    <xf numFmtId="186" fontId="27" fillId="14" borderId="180" applyNumberFormat="0" applyProtection="0">
      <alignment horizontal="left" vertical="center" indent="1"/>
    </xf>
    <xf numFmtId="186" fontId="56" fillId="15" borderId="188" applyNumberFormat="0" applyProtection="0">
      <alignment horizontal="left" vertical="top" indent="1"/>
    </xf>
    <xf numFmtId="186" fontId="56" fillId="40" borderId="178" applyNumberFormat="0" applyFont="0" applyAlignment="0" applyProtection="0"/>
    <xf numFmtId="194" fontId="33" fillId="0" borderId="197" applyFill="0"/>
    <xf numFmtId="4" fontId="59" fillId="65" borderId="200" applyNumberFormat="0" applyProtection="0">
      <alignment horizontal="right" vertical="center"/>
    </xf>
    <xf numFmtId="186" fontId="44" fillId="0" borderId="195" applyNumberFormat="0" applyFill="0" applyAlignment="0" applyProtection="0"/>
    <xf numFmtId="186" fontId="56" fillId="63" borderId="198" applyNumberFormat="0" applyProtection="0">
      <alignment horizontal="left" vertical="top" indent="1"/>
    </xf>
    <xf numFmtId="186" fontId="56" fillId="15" borderId="180" applyNumberFormat="0" applyProtection="0">
      <alignment horizontal="left" vertical="top" indent="1"/>
    </xf>
    <xf numFmtId="4" fontId="56" fillId="58" borderId="190" applyNumberFormat="0" applyProtection="0">
      <alignment horizontal="right" vertical="center"/>
    </xf>
    <xf numFmtId="186" fontId="56" fillId="14" borderId="180" applyNumberFormat="0" applyProtection="0">
      <alignment horizontal="left" vertical="top" indent="1"/>
    </xf>
    <xf numFmtId="172" fontId="28" fillId="12" borderId="185">
      <alignment vertical="center"/>
      <protection locked="0"/>
    </xf>
    <xf numFmtId="186" fontId="60" fillId="52" borderId="188" applyNumberFormat="0" applyProtection="0">
      <alignment horizontal="left" vertical="top" indent="1"/>
    </xf>
    <xf numFmtId="4" fontId="56" fillId="54" borderId="190" applyNumberFormat="0" applyProtection="0">
      <alignment horizontal="left" vertical="center" indent="1"/>
    </xf>
    <xf numFmtId="186" fontId="56" fillId="21" borderId="180" applyNumberFormat="0" applyProtection="0">
      <alignment horizontal="left" vertical="top" indent="1"/>
    </xf>
    <xf numFmtId="186" fontId="27" fillId="14" borderId="198" applyNumberFormat="0" applyProtection="0">
      <alignment horizontal="left" vertical="center" indent="1"/>
    </xf>
    <xf numFmtId="186" fontId="61" fillId="21" borderId="202" applyBorder="0"/>
    <xf numFmtId="4" fontId="56" fillId="55" borderId="200" applyNumberFormat="0" applyProtection="0">
      <alignment horizontal="right" vertical="center"/>
    </xf>
    <xf numFmtId="186" fontId="57" fillId="44" borderId="201" applyNumberFormat="0" applyAlignment="0" applyProtection="0"/>
    <xf numFmtId="186" fontId="27" fillId="21" borderId="198" applyNumberFormat="0" applyProtection="0">
      <alignment horizontal="left" vertical="center" indent="1"/>
    </xf>
    <xf numFmtId="186" fontId="28" fillId="49" borderId="176">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7" fillId="44" borderId="179" applyNumberFormat="0" applyAlignment="0" applyProtection="0"/>
    <xf numFmtId="186" fontId="57" fillId="44" borderId="191" applyNumberFormat="0" applyAlignment="0" applyProtection="0"/>
    <xf numFmtId="186" fontId="62" fillId="15" borderId="188" applyNumberFormat="0" applyProtection="0">
      <alignment horizontal="left" vertical="top" indent="1"/>
    </xf>
    <xf numFmtId="191" fontId="5" fillId="70" borderId="185">
      <alignment horizontal="right" vertical="center"/>
      <protection locked="0"/>
    </xf>
    <xf numFmtId="186" fontId="56" fillId="40" borderId="178" applyNumberFormat="0" applyFont="0" applyAlignment="0" applyProtection="0"/>
    <xf numFmtId="186" fontId="56" fillId="40" borderId="190" applyNumberFormat="0" applyFont="0" applyAlignment="0" applyProtection="0"/>
    <xf numFmtId="4" fontId="56" fillId="14" borderId="181" applyNumberFormat="0" applyProtection="0">
      <alignment horizontal="left" vertical="center" indent="1"/>
    </xf>
    <xf numFmtId="186" fontId="50" fillId="41" borderId="178" applyNumberFormat="0" applyAlignment="0" applyProtection="0"/>
    <xf numFmtId="186" fontId="42" fillId="44" borderId="190" applyNumberFormat="0" applyAlignment="0" applyProtection="0"/>
    <xf numFmtId="186" fontId="56" fillId="14" borderId="18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27" fillId="15" borderId="180" applyNumberFormat="0" applyProtection="0">
      <alignment horizontal="left" vertical="top" indent="1"/>
    </xf>
    <xf numFmtId="186" fontId="56" fillId="15" borderId="180" applyNumberFormat="0" applyProtection="0">
      <alignment horizontal="left" vertical="top" indent="1"/>
    </xf>
    <xf numFmtId="4" fontId="56" fillId="52" borderId="190" applyNumberFormat="0" applyProtection="0">
      <alignment vertical="center"/>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14" borderId="194" applyNumberFormat="0" applyProtection="0">
      <alignment horizontal="left" vertical="center" indent="1"/>
    </xf>
    <xf numFmtId="4" fontId="56" fillId="16" borderId="190" applyNumberFormat="0" applyProtection="0">
      <alignment horizontal="right" vertical="center"/>
    </xf>
    <xf numFmtId="186" fontId="27" fillId="63" borderId="198" applyNumberFormat="0" applyProtection="0">
      <alignment horizontal="left" vertical="top" indent="1"/>
    </xf>
    <xf numFmtId="188" fontId="28" fillId="50" borderId="185">
      <alignment vertical="center"/>
    </xf>
    <xf numFmtId="4" fontId="27" fillId="21" borderId="194" applyNumberFormat="0" applyProtection="0">
      <alignment horizontal="left" vertical="center" indent="1"/>
    </xf>
    <xf numFmtId="186" fontId="56" fillId="14" borderId="180" applyNumberFormat="0" applyProtection="0">
      <alignment horizontal="left" vertical="top" indent="1"/>
    </xf>
    <xf numFmtId="186" fontId="57" fillId="44" borderId="179" applyNumberFormat="0" applyAlignment="0" applyProtection="0"/>
    <xf numFmtId="4" fontId="59" fillId="53" borderId="190" applyNumberFormat="0" applyProtection="0">
      <alignment vertical="center"/>
    </xf>
    <xf numFmtId="186" fontId="27" fillId="63" borderId="188" applyNumberFormat="0" applyProtection="0">
      <alignment horizontal="left" vertical="center" indent="1"/>
    </xf>
    <xf numFmtId="4" fontId="56" fillId="59" borderId="190" applyNumberFormat="0" applyProtection="0">
      <alignment horizontal="right" vertical="center"/>
    </xf>
    <xf numFmtId="186" fontId="56" fillId="63" borderId="180" applyNumberFormat="0" applyProtection="0">
      <alignment horizontal="left" vertical="top" indent="1"/>
    </xf>
    <xf numFmtId="0" fontId="5" fillId="13" borderId="185">
      <alignment vertical="center"/>
    </xf>
    <xf numFmtId="4" fontId="56" fillId="0" borderId="178" applyNumberFormat="0" applyProtection="0">
      <alignment horizontal="right" vertical="center"/>
    </xf>
    <xf numFmtId="186" fontId="56" fillId="21" borderId="198" applyNumberFormat="0" applyProtection="0">
      <alignment horizontal="left" vertical="top" indent="1"/>
    </xf>
    <xf numFmtId="188" fontId="28" fillId="49" borderId="185">
      <alignment vertical="center"/>
    </xf>
    <xf numFmtId="186" fontId="56" fillId="40" borderId="190" applyNumberFormat="0" applyFont="0" applyAlignment="0" applyProtection="0"/>
    <xf numFmtId="4" fontId="56" fillId="59" borderId="200" applyNumberFormat="0" applyProtection="0">
      <alignment horizontal="right" vertical="center"/>
    </xf>
    <xf numFmtId="191" fontId="28" fillId="50" borderId="196">
      <alignment vertical="center"/>
    </xf>
    <xf numFmtId="4" fontId="56" fillId="15" borderId="190" applyNumberFormat="0" applyProtection="0">
      <alignment horizontal="right" vertical="center"/>
    </xf>
    <xf numFmtId="196" fontId="5" fillId="69" borderId="196">
      <alignmen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188" fontId="28" fillId="51" borderId="185">
      <alignment horizontal="right" vertical="center"/>
      <protection locked="0"/>
    </xf>
    <xf numFmtId="186" fontId="56" fillId="63" borderId="178" applyNumberFormat="0" applyProtection="0">
      <alignment horizontal="left" vertical="center" indent="1"/>
    </xf>
    <xf numFmtId="4" fontId="56" fillId="57" borderId="204" applyNumberFormat="0" applyProtection="0">
      <alignment horizontal="right" vertical="center"/>
    </xf>
    <xf numFmtId="186" fontId="56" fillId="21" borderId="188" applyNumberFormat="0" applyProtection="0">
      <alignment horizontal="left" vertical="top" indent="1"/>
    </xf>
    <xf numFmtId="186" fontId="56" fillId="14" borderId="200" applyNumberFormat="0" applyProtection="0">
      <alignment horizontal="left" vertical="center" indent="1"/>
    </xf>
    <xf numFmtId="4" fontId="62" fillId="48" borderId="198" applyNumberFormat="0" applyProtection="0">
      <alignment vertical="center"/>
    </xf>
    <xf numFmtId="4" fontId="56" fillId="52" borderId="190" applyNumberFormat="0" applyProtection="0">
      <alignment vertical="center"/>
    </xf>
    <xf numFmtId="186" fontId="42" fillId="44" borderId="200" applyNumberFormat="0" applyAlignment="0" applyProtection="0"/>
    <xf numFmtId="186" fontId="56" fillId="21" borderId="198" applyNumberFormat="0" applyProtection="0">
      <alignment horizontal="left" vertical="top" indent="1"/>
    </xf>
    <xf numFmtId="186" fontId="62" fillId="15" borderId="198" applyNumberFormat="0" applyProtection="0">
      <alignment horizontal="left" vertical="top" indent="1"/>
    </xf>
    <xf numFmtId="186" fontId="27" fillId="15" borderId="198" applyNumberFormat="0" applyProtection="0">
      <alignment horizontal="left" vertical="center" indent="1"/>
    </xf>
    <xf numFmtId="4" fontId="62" fillId="48" borderId="198" applyNumberFormat="0" applyProtection="0">
      <alignment vertical="center"/>
    </xf>
    <xf numFmtId="186" fontId="27" fillId="14" borderId="18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63" borderId="188" applyNumberFormat="0" applyProtection="0">
      <alignment horizontal="left" vertical="top" indent="1"/>
    </xf>
    <xf numFmtId="4" fontId="27" fillId="21" borderId="194" applyNumberFormat="0" applyProtection="0">
      <alignment horizontal="left" vertical="center" indent="1"/>
    </xf>
    <xf numFmtId="186" fontId="56" fillId="63" borderId="188" applyNumberFormat="0" applyProtection="0">
      <alignment horizontal="left" vertical="top" indent="1"/>
    </xf>
    <xf numFmtId="186" fontId="28" fillId="49" borderId="185">
      <alignment vertical="center"/>
    </xf>
    <xf numFmtId="186" fontId="56" fillId="15" borderId="188" applyNumberFormat="0" applyProtection="0">
      <alignment horizontal="left" vertical="top" indent="1"/>
    </xf>
    <xf numFmtId="186" fontId="62" fillId="48" borderId="198" applyNumberFormat="0" applyProtection="0">
      <alignment horizontal="left" vertical="top" indent="1"/>
    </xf>
    <xf numFmtId="186" fontId="27" fillId="15" borderId="198" applyNumberFormat="0" applyProtection="0">
      <alignment horizontal="left" vertical="center" indent="1"/>
    </xf>
    <xf numFmtId="4" fontId="56" fillId="61" borderId="204" applyNumberFormat="0" applyProtection="0">
      <alignment horizontal="left" vertical="center" indent="1"/>
    </xf>
    <xf numFmtId="188" fontId="5" fillId="13" borderId="196">
      <alignment vertical="center"/>
    </xf>
    <xf numFmtId="186" fontId="57" fillId="44" borderId="201" applyNumberFormat="0" applyAlignment="0" applyProtection="0"/>
    <xf numFmtId="4" fontId="56" fillId="56" borderId="200" applyNumberFormat="0" applyProtection="0">
      <alignment horizontal="right" vertical="center"/>
    </xf>
    <xf numFmtId="186" fontId="56" fillId="11" borderId="190" applyNumberFormat="0" applyProtection="0">
      <alignment horizontal="left" vertical="center" indent="1"/>
    </xf>
    <xf numFmtId="186" fontId="44" fillId="0" borderId="195" applyNumberFormat="0" applyFill="0" applyAlignment="0" applyProtection="0"/>
    <xf numFmtId="186" fontId="44" fillId="0" borderId="205" applyNumberFormat="0" applyFill="0" applyAlignment="0" applyProtection="0"/>
    <xf numFmtId="186" fontId="56" fillId="21" borderId="188" applyNumberFormat="0" applyProtection="0">
      <alignment horizontal="left" vertical="top" indent="1"/>
    </xf>
    <xf numFmtId="186" fontId="56" fillId="40" borderId="190" applyNumberFormat="0" applyFont="0" applyAlignment="0" applyProtection="0"/>
    <xf numFmtId="186" fontId="27" fillId="15" borderId="198" applyNumberFormat="0" applyProtection="0">
      <alignment horizontal="left" vertical="center" indent="1"/>
    </xf>
    <xf numFmtId="4" fontId="56" fillId="53" borderId="190" applyNumberFormat="0" applyProtection="0">
      <alignment horizontal="left" vertical="center" indent="1"/>
    </xf>
    <xf numFmtId="186" fontId="56" fillId="63" borderId="198" applyNumberFormat="0" applyProtection="0">
      <alignment horizontal="left" vertical="top" indent="1"/>
    </xf>
    <xf numFmtId="186" fontId="56" fillId="63" borderId="188" applyNumberFormat="0" applyProtection="0">
      <alignment horizontal="left" vertical="top" indent="1"/>
    </xf>
    <xf numFmtId="191" fontId="5" fillId="70" borderId="176">
      <alignment horizontal="right" vertical="center"/>
      <protection locked="0"/>
    </xf>
    <xf numFmtId="186" fontId="57" fillId="44" borderId="191" applyNumberFormat="0" applyAlignment="0" applyProtection="0"/>
    <xf numFmtId="4" fontId="56" fillId="23" borderId="178" applyNumberFormat="0" applyProtection="0">
      <alignment horizontal="right" vertical="center"/>
    </xf>
    <xf numFmtId="4" fontId="27" fillId="21" borderId="181" applyNumberFormat="0" applyProtection="0">
      <alignment horizontal="left" vertical="center" indent="1"/>
    </xf>
    <xf numFmtId="186" fontId="56" fillId="40" borderId="190" applyNumberFormat="0" applyFont="0" applyAlignment="0" applyProtection="0"/>
    <xf numFmtId="186" fontId="56" fillId="21" borderId="188" applyNumberFormat="0" applyProtection="0">
      <alignment horizontal="left" vertical="top" indent="1"/>
    </xf>
    <xf numFmtId="191" fontId="28" fillId="51" borderId="196">
      <alignment horizontal="right" vertical="center"/>
      <protection locked="0"/>
    </xf>
    <xf numFmtId="186" fontId="56" fillId="40" borderId="190" applyNumberFormat="0" applyFont="0" applyAlignment="0" applyProtection="0"/>
    <xf numFmtId="186" fontId="27" fillId="15" borderId="188" applyNumberFormat="0" applyProtection="0">
      <alignment horizontal="left" vertical="top" indent="1"/>
    </xf>
    <xf numFmtId="186" fontId="56" fillId="67" borderId="185"/>
    <xf numFmtId="186" fontId="44" fillId="0" borderId="184" applyNumberFormat="0" applyFill="0" applyAlignment="0" applyProtection="0"/>
    <xf numFmtId="193" fontId="28" fillId="12" borderId="185">
      <alignment vertical="center"/>
      <protection locked="0"/>
    </xf>
    <xf numFmtId="186" fontId="56" fillId="21" borderId="188" applyNumberFormat="0" applyProtection="0">
      <alignment horizontal="left" vertical="top" indent="1"/>
    </xf>
    <xf numFmtId="4" fontId="56" fillId="57" borderId="181" applyNumberFormat="0" applyProtection="0">
      <alignment horizontal="right" vertical="center"/>
    </xf>
    <xf numFmtId="186" fontId="56" fillId="21" borderId="198" applyNumberFormat="0" applyProtection="0">
      <alignment horizontal="left" vertical="top" indent="1"/>
    </xf>
    <xf numFmtId="186" fontId="27" fillId="15" borderId="188" applyNumberFormat="0" applyProtection="0">
      <alignment horizontal="left" vertical="center" indent="1"/>
    </xf>
    <xf numFmtId="186" fontId="56" fillId="21" borderId="198" applyNumberFormat="0" applyProtection="0">
      <alignment horizontal="left" vertical="top" indent="1"/>
    </xf>
    <xf numFmtId="4" fontId="70" fillId="53" borderId="198" applyNumberFormat="0" applyProtection="0">
      <alignment vertical="center"/>
    </xf>
    <xf numFmtId="186" fontId="56" fillId="63" borderId="190" applyNumberFormat="0" applyProtection="0">
      <alignment horizontal="left" vertical="center" indent="1"/>
    </xf>
    <xf numFmtId="186" fontId="56" fillId="40" borderId="190" applyNumberFormat="0" applyFont="0" applyAlignment="0" applyProtection="0"/>
    <xf numFmtId="4" fontId="75" fillId="88" borderId="189" applyNumberFormat="0" applyProtection="0">
      <alignment horizontal="left" vertical="center" indent="1"/>
    </xf>
    <xf numFmtId="0" fontId="27" fillId="15" borderId="188" applyNumberFormat="0" applyProtection="0">
      <alignment horizontal="left" vertical="center" indent="1"/>
    </xf>
    <xf numFmtId="188" fontId="5" fillId="7" borderId="196">
      <alignment vertical="center"/>
      <protection locked="0"/>
    </xf>
    <xf numFmtId="186" fontId="62" fillId="48" borderId="198" applyNumberFormat="0" applyProtection="0">
      <alignment horizontal="left" vertical="top" indent="1"/>
    </xf>
    <xf numFmtId="4" fontId="56" fillId="14" borderId="204" applyNumberFormat="0" applyProtection="0">
      <alignment horizontal="left" vertical="center" indent="1"/>
    </xf>
    <xf numFmtId="186" fontId="56" fillId="14" borderId="188" applyNumberFormat="0" applyProtection="0">
      <alignment horizontal="left" vertical="top" indent="1"/>
    </xf>
    <xf numFmtId="188" fontId="5" fillId="69" borderId="185">
      <alignment vertical="center"/>
    </xf>
    <xf numFmtId="186" fontId="56" fillId="14" borderId="180" applyNumberFormat="0" applyProtection="0">
      <alignment horizontal="left" vertical="top" indent="1"/>
    </xf>
    <xf numFmtId="186" fontId="27" fillId="14" borderId="188" applyNumberFormat="0" applyProtection="0">
      <alignment horizontal="left" vertical="center" indent="1"/>
    </xf>
    <xf numFmtId="186" fontId="44" fillId="0" borderId="195" applyNumberFormat="0" applyFill="0" applyAlignment="0" applyProtection="0"/>
    <xf numFmtId="188" fontId="5" fillId="13" borderId="185">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4" fontId="56" fillId="14" borderId="194" applyNumberFormat="0" applyProtection="0">
      <alignment horizontal="left" vertical="center"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72" fontId="28" fillId="12" borderId="196">
      <alignment vertical="center"/>
      <protection locked="0"/>
    </xf>
    <xf numFmtId="186" fontId="56" fillId="14" borderId="188"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186" fontId="56" fillId="21" borderId="188" applyNumberFormat="0" applyProtection="0">
      <alignment horizontal="left" vertical="top" indent="1"/>
    </xf>
    <xf numFmtId="186" fontId="27" fillId="15" borderId="188" applyNumberFormat="0" applyProtection="0">
      <alignment horizontal="left" vertical="top" indent="1"/>
    </xf>
    <xf numFmtId="0" fontId="5" fillId="13" borderId="196">
      <alignment vertical="center"/>
    </xf>
    <xf numFmtId="0" fontId="5" fillId="69" borderId="196">
      <alignment vertical="center"/>
    </xf>
    <xf numFmtId="0" fontId="5" fillId="7" borderId="196">
      <alignment vertical="center"/>
      <protection locked="0"/>
    </xf>
    <xf numFmtId="4" fontId="56" fillId="23" borderId="190" applyNumberFormat="0" applyProtection="0">
      <alignment horizontal="right" vertical="center"/>
    </xf>
    <xf numFmtId="186" fontId="56" fillId="40" borderId="200" applyNumberFormat="0" applyFont="0" applyAlignment="0" applyProtection="0"/>
    <xf numFmtId="186" fontId="56" fillId="40" borderId="190" applyNumberFormat="0" applyFont="0" applyAlignment="0" applyProtection="0"/>
    <xf numFmtId="186" fontId="56" fillId="40" borderId="190" applyNumberFormat="0" applyFont="0" applyAlignment="0" applyProtection="0"/>
    <xf numFmtId="191" fontId="5" fillId="69" borderId="185">
      <alignment vertical="center"/>
    </xf>
    <xf numFmtId="0" fontId="27" fillId="15" borderId="198" applyNumberFormat="0" applyProtection="0">
      <alignment horizontal="left" vertical="center" indent="1"/>
    </xf>
    <xf numFmtId="186" fontId="42" fillId="44" borderId="190" applyNumberFormat="0" applyAlignment="0" applyProtection="0"/>
    <xf numFmtId="186" fontId="56" fillId="62" borderId="190" applyNumberFormat="0" applyProtection="0">
      <alignment horizontal="left" vertical="center" indent="1"/>
    </xf>
    <xf numFmtId="186" fontId="27" fillId="14" borderId="188" applyNumberFormat="0" applyProtection="0">
      <alignment horizontal="left" vertical="center" indent="1"/>
    </xf>
    <xf numFmtId="186" fontId="28" fillId="12" borderId="196">
      <alignment vertical="center"/>
      <protection locked="0"/>
    </xf>
    <xf numFmtId="186" fontId="27" fillId="21" borderId="188" applyNumberFormat="0" applyProtection="0">
      <alignment horizontal="left" vertical="top" indent="1"/>
    </xf>
    <xf numFmtId="186" fontId="56" fillId="40" borderId="178" applyNumberFormat="0" applyFont="0" applyAlignment="0" applyProtection="0"/>
    <xf numFmtId="4" fontId="56" fillId="53" borderId="178" applyNumberFormat="0" applyProtection="0">
      <alignment horizontal="left" vertical="center" indent="1"/>
    </xf>
    <xf numFmtId="186" fontId="56" fillId="15" borderId="188" applyNumberFormat="0" applyProtection="0">
      <alignment horizontal="left" vertical="top" indent="1"/>
    </xf>
    <xf numFmtId="4" fontId="27" fillId="21" borderId="194" applyNumberFormat="0" applyProtection="0">
      <alignment horizontal="left" vertical="center" indent="1"/>
    </xf>
    <xf numFmtId="186" fontId="56" fillId="15" borderId="188" applyNumberFormat="0" applyProtection="0">
      <alignment horizontal="left" vertical="top" indent="1"/>
    </xf>
    <xf numFmtId="186" fontId="60" fillId="52" borderId="19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62" fillId="48" borderId="188" applyNumberFormat="0" applyProtection="0">
      <alignment horizontal="left" vertical="top" indent="1"/>
    </xf>
    <xf numFmtId="186" fontId="28" fillId="12" borderId="196">
      <alignment vertical="center"/>
      <protection locked="0"/>
    </xf>
    <xf numFmtId="4" fontId="56" fillId="52" borderId="190" applyNumberFormat="0" applyProtection="0">
      <alignmen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88" fontId="5" fillId="70" borderId="185">
      <alignment horizontal="right" vertical="center"/>
      <protection locked="0"/>
    </xf>
    <xf numFmtId="186" fontId="50" fillId="41" borderId="200" applyNumberFormat="0" applyAlignment="0" applyProtection="0"/>
    <xf numFmtId="4" fontId="56" fillId="15" borderId="200" applyNumberFormat="0" applyProtection="0">
      <alignment horizontal="right" vertical="center"/>
    </xf>
    <xf numFmtId="196" fontId="5" fillId="13" borderId="176">
      <alignment vertical="center"/>
    </xf>
    <xf numFmtId="4" fontId="70" fillId="86" borderId="188" applyNumberFormat="0" applyProtection="0">
      <alignment horizontal="left" vertical="center" indent="1"/>
    </xf>
    <xf numFmtId="191" fontId="5" fillId="70" borderId="196">
      <alignment horizontal="right" vertical="center"/>
      <protection locked="0"/>
    </xf>
    <xf numFmtId="186" fontId="27" fillId="21" borderId="198" applyNumberFormat="0" applyProtection="0">
      <alignment horizontal="left" vertical="center" indent="1"/>
    </xf>
    <xf numFmtId="186" fontId="56" fillId="14" borderId="198" applyNumberFormat="0" applyProtection="0">
      <alignment horizontal="left" vertical="top" indent="1"/>
    </xf>
    <xf numFmtId="4" fontId="56" fillId="53" borderId="190" applyNumberFormat="0" applyProtection="0">
      <alignment horizontal="left" vertical="center" indent="1"/>
    </xf>
    <xf numFmtId="186" fontId="56" fillId="15" borderId="188" applyNumberFormat="0" applyProtection="0">
      <alignment horizontal="left" vertical="top" indent="1"/>
    </xf>
    <xf numFmtId="4" fontId="56" fillId="16" borderId="190" applyNumberFormat="0" applyProtection="0">
      <alignment horizontal="right" vertical="center"/>
    </xf>
    <xf numFmtId="186" fontId="56" fillId="40" borderId="190" applyNumberFormat="0" applyFont="0" applyAlignment="0" applyProtection="0"/>
    <xf numFmtId="0" fontId="27" fillId="63" borderId="188" applyNumberFormat="0" applyProtection="0">
      <alignment horizontal="left" vertical="center" indent="1"/>
    </xf>
    <xf numFmtId="4" fontId="64" fillId="64" borderId="190" applyNumberFormat="0" applyProtection="0">
      <alignment horizontal="right" vertical="center"/>
    </xf>
    <xf numFmtId="188" fontId="5" fillId="69" borderId="196">
      <alignment vertical="center"/>
    </xf>
    <xf numFmtId="0" fontId="5" fillId="70" borderId="196">
      <alignment horizontal="right" vertical="center"/>
      <protection locked="0"/>
    </xf>
    <xf numFmtId="186" fontId="56" fillId="40" borderId="190" applyNumberFormat="0" applyFont="0" applyAlignment="0" applyProtection="0"/>
    <xf numFmtId="4" fontId="56" fillId="53" borderId="200" applyNumberFormat="0" applyProtection="0">
      <alignment horizontal="left" vertical="center" indent="1"/>
    </xf>
    <xf numFmtId="4" fontId="56" fillId="59" borderId="200" applyNumberFormat="0" applyProtection="0">
      <alignment horizontal="right" vertical="center"/>
    </xf>
    <xf numFmtId="186" fontId="27" fillId="14" borderId="198" applyNumberFormat="0" applyProtection="0">
      <alignment horizontal="left" vertical="top" indent="1"/>
    </xf>
    <xf numFmtId="186" fontId="56" fillId="21" borderId="198" applyNumberFormat="0" applyProtection="0">
      <alignment horizontal="left" vertical="top" indent="1"/>
    </xf>
    <xf numFmtId="186" fontId="27" fillId="63"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6" borderId="190" applyNumberFormat="0" applyProtection="0">
      <alignment horizontal="right" vertical="center"/>
    </xf>
    <xf numFmtId="191" fontId="5" fillId="13" borderId="176">
      <alignment vertical="center"/>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28" fillId="51" borderId="196">
      <alignment horizontal="right" vertical="center"/>
      <protection locked="0"/>
    </xf>
    <xf numFmtId="186" fontId="50" fillId="41" borderId="190" applyNumberFormat="0" applyAlignment="0" applyProtection="0"/>
    <xf numFmtId="186" fontId="56" fillId="14" borderId="188" applyNumberFormat="0" applyProtection="0">
      <alignment horizontal="left" vertical="top" indent="1"/>
    </xf>
    <xf numFmtId="190" fontId="28" fillId="51" borderId="196">
      <alignment horizontal="right" vertical="center"/>
      <protection locked="0"/>
    </xf>
    <xf numFmtId="4" fontId="62" fillId="11" borderId="180" applyNumberFormat="0" applyProtection="0">
      <alignment horizontal="left" vertical="center" indent="1"/>
    </xf>
    <xf numFmtId="0" fontId="5" fillId="70" borderId="185">
      <alignment horizontal="right" vertical="center"/>
      <protection locked="0"/>
    </xf>
    <xf numFmtId="4" fontId="56" fillId="60" borderId="178" applyNumberFormat="0" applyProtection="0">
      <alignment horizontal="right" vertical="center"/>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44" fillId="0" borderId="205" applyNumberFormat="0" applyFill="0" applyAlignment="0" applyProtection="0"/>
    <xf numFmtId="4" fontId="63" fillId="66" borderId="204" applyNumberFormat="0" applyProtection="0">
      <alignment horizontal="left" vertical="center" indent="1"/>
    </xf>
    <xf numFmtId="186" fontId="56" fillId="15" borderId="188" applyNumberFormat="0" applyProtection="0">
      <alignment horizontal="left" vertical="top" indent="1"/>
    </xf>
    <xf numFmtId="186" fontId="28" fillId="12" borderId="196">
      <alignment vertical="center"/>
      <protection locked="0"/>
    </xf>
    <xf numFmtId="4" fontId="56" fillId="16" borderId="200" applyNumberFormat="0" applyProtection="0">
      <alignment horizontal="right" vertical="center"/>
    </xf>
    <xf numFmtId="186" fontId="50" fillId="41" borderId="190" applyNumberFormat="0" applyAlignment="0" applyProtection="0"/>
    <xf numFmtId="186" fontId="42" fillId="44" borderId="190" applyNumberFormat="0" applyAlignment="0" applyProtection="0"/>
    <xf numFmtId="186" fontId="56" fillId="21" borderId="180" applyNumberFormat="0" applyProtection="0">
      <alignment horizontal="left" vertical="top" indent="1"/>
    </xf>
    <xf numFmtId="190" fontId="28" fillId="49" borderId="185">
      <alignment vertical="center"/>
    </xf>
    <xf numFmtId="186" fontId="42" fillId="44" borderId="190" applyNumberFormat="0" applyAlignment="0" applyProtection="0"/>
    <xf numFmtId="4" fontId="56" fillId="0" borderId="190" applyNumberFormat="0" applyProtection="0">
      <alignment horizontal="right" vertical="center"/>
    </xf>
    <xf numFmtId="186" fontId="27" fillId="15" borderId="180" applyNumberFormat="0" applyProtection="0">
      <alignment horizontal="left" vertical="center" indent="1"/>
    </xf>
    <xf numFmtId="186" fontId="56" fillId="40" borderId="190" applyNumberFormat="0" applyFont="0" applyAlignment="0" applyProtection="0"/>
    <xf numFmtId="4" fontId="62" fillId="11" borderId="188" applyNumberFormat="0" applyProtection="0">
      <alignment horizontal="left" vertical="center" indent="1"/>
    </xf>
    <xf numFmtId="186" fontId="50" fillId="41" borderId="190" applyNumberFormat="0" applyAlignment="0" applyProtection="0"/>
    <xf numFmtId="186" fontId="27" fillId="15" borderId="188" applyNumberFormat="0" applyProtection="0">
      <alignment horizontal="left" vertical="center"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93" fontId="28" fillId="12" borderId="196">
      <alignment vertical="center"/>
      <protection locked="0"/>
    </xf>
    <xf numFmtId="186" fontId="61" fillId="21" borderId="182" applyBorder="0"/>
    <xf numFmtId="0" fontId="5" fillId="69" borderId="185">
      <alignment vertical="center"/>
    </xf>
    <xf numFmtId="4" fontId="56" fillId="54" borderId="178" applyNumberFormat="0" applyProtection="0">
      <alignment horizontal="left" vertical="center" indent="1"/>
    </xf>
    <xf numFmtId="186" fontId="56" fillId="14" borderId="180" applyNumberFormat="0" applyProtection="0">
      <alignment horizontal="left" vertical="top" indent="1"/>
    </xf>
    <xf numFmtId="186" fontId="56" fillId="40" borderId="178" applyNumberFormat="0" applyFont="0" applyAlignment="0" applyProtection="0"/>
    <xf numFmtId="186" fontId="56" fillId="14" borderId="198" applyNumberFormat="0" applyProtection="0">
      <alignment horizontal="left" vertical="top" indent="1"/>
    </xf>
    <xf numFmtId="186" fontId="56" fillId="63" borderId="198" applyNumberFormat="0" applyProtection="0">
      <alignment horizontal="left" vertical="top" indent="1"/>
    </xf>
    <xf numFmtId="4" fontId="27" fillId="21" borderId="194" applyNumberFormat="0" applyProtection="0">
      <alignment horizontal="left" vertical="center" indent="1"/>
    </xf>
    <xf numFmtId="186" fontId="27" fillId="14" borderId="198" applyNumberFormat="0" applyProtection="0">
      <alignment horizontal="left" vertical="center" indent="1"/>
    </xf>
    <xf numFmtId="186" fontId="27" fillId="15" borderId="198" applyNumberFormat="0" applyProtection="0">
      <alignment horizontal="left" vertical="top" indent="1"/>
    </xf>
    <xf numFmtId="186" fontId="56" fillId="63" borderId="190" applyNumberFormat="0" applyProtection="0">
      <alignment horizontal="left" vertical="center" indent="1"/>
    </xf>
    <xf numFmtId="186" fontId="42" fillId="44" borderId="178" applyNumberFormat="0" applyAlignment="0" applyProtection="0"/>
    <xf numFmtId="4" fontId="63" fillId="66" borderId="194" applyNumberFormat="0" applyProtection="0">
      <alignment horizontal="left" vertical="center" indent="1"/>
    </xf>
    <xf numFmtId="191" fontId="28" fillId="49" borderId="176">
      <alignment vertical="center"/>
    </xf>
    <xf numFmtId="186" fontId="27" fillId="63" borderId="180" applyNumberFormat="0" applyProtection="0">
      <alignment horizontal="left" vertical="center" indent="1"/>
    </xf>
    <xf numFmtId="4" fontId="56" fillId="15" borderId="204" applyNumberFormat="0" applyProtection="0">
      <alignment horizontal="left" vertical="center"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4" fontId="56" fillId="15" borderId="190" applyNumberFormat="0" applyProtection="0">
      <alignment horizontal="right" vertical="center"/>
    </xf>
    <xf numFmtId="4" fontId="56" fillId="15" borderId="204" applyNumberFormat="0" applyProtection="0">
      <alignment horizontal="left" vertical="center" indent="1"/>
    </xf>
    <xf numFmtId="186" fontId="56" fillId="21" borderId="198" applyNumberFormat="0" applyProtection="0">
      <alignment horizontal="left" vertical="top" indent="1"/>
    </xf>
    <xf numFmtId="4" fontId="72" fillId="53" borderId="198" applyNumberFormat="0" applyProtection="0">
      <alignment horizontal="left" vertical="center" indent="1"/>
    </xf>
    <xf numFmtId="4" fontId="62" fillId="48" borderId="198" applyNumberFormat="0" applyProtection="0">
      <alignment vertical="center"/>
    </xf>
    <xf numFmtId="186" fontId="56" fillId="63" borderId="188" applyNumberFormat="0" applyProtection="0">
      <alignment horizontal="left" vertical="top" indent="1"/>
    </xf>
    <xf numFmtId="191" fontId="28" fillId="50" borderId="206">
      <alignment vertical="center"/>
    </xf>
    <xf numFmtId="186" fontId="56" fillId="40" borderId="190" applyNumberFormat="0" applyFont="0" applyAlignment="0" applyProtection="0"/>
    <xf numFmtId="186" fontId="56" fillId="63" borderId="188" applyNumberFormat="0" applyProtection="0">
      <alignment horizontal="left" vertical="top" indent="1"/>
    </xf>
    <xf numFmtId="4" fontId="56" fillId="19" borderId="190" applyNumberFormat="0" applyProtection="0">
      <alignment horizontal="right" vertical="center"/>
    </xf>
    <xf numFmtId="4" fontId="56" fillId="60" borderId="200" applyNumberFormat="0" applyProtection="0">
      <alignment horizontal="right" vertical="center"/>
    </xf>
    <xf numFmtId="191" fontId="28" fillId="50" borderId="206">
      <alignment vertical="center"/>
    </xf>
    <xf numFmtId="4" fontId="76" fillId="87" borderId="188" applyNumberFormat="0" applyProtection="0">
      <alignment horizontal="right" vertical="center"/>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56" fillId="21" borderId="188" applyNumberFormat="0" applyProtection="0">
      <alignment horizontal="left" vertical="top" indent="1"/>
    </xf>
    <xf numFmtId="4" fontId="56" fillId="52" borderId="200" applyNumberFormat="0" applyProtection="0">
      <alignment vertical="center"/>
    </xf>
    <xf numFmtId="4" fontId="56" fillId="56" borderId="190" applyNumberFormat="0" applyProtection="0">
      <alignment horizontal="right" vertical="center"/>
    </xf>
    <xf numFmtId="186" fontId="56" fillId="21" borderId="188" applyNumberFormat="0" applyProtection="0">
      <alignment horizontal="left" vertical="top" indent="1"/>
    </xf>
    <xf numFmtId="186" fontId="50" fillId="41" borderId="200" applyNumberFormat="0" applyAlignment="0" applyProtection="0"/>
    <xf numFmtId="186" fontId="56" fillId="40" borderId="178" applyNumberFormat="0" applyFont="0" applyAlignment="0" applyProtection="0"/>
    <xf numFmtId="4" fontId="72" fillId="49" borderId="198" applyNumberFormat="0" applyProtection="0">
      <alignment horizontal="right" vertical="center"/>
    </xf>
    <xf numFmtId="186" fontId="56" fillId="14" borderId="188" applyNumberFormat="0" applyProtection="0">
      <alignment horizontal="left" vertical="top" indent="1"/>
    </xf>
    <xf numFmtId="4" fontId="56" fillId="57" borderId="181" applyNumberFormat="0" applyProtection="0">
      <alignment horizontal="right" vertical="center"/>
    </xf>
    <xf numFmtId="186" fontId="27" fillId="63" borderId="188" applyNumberFormat="0" applyProtection="0">
      <alignment horizontal="left" vertical="center"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6" fontId="56" fillId="40" borderId="178" applyNumberFormat="0" applyFont="0" applyAlignment="0" applyProtection="0"/>
    <xf numFmtId="193" fontId="28" fillId="12" borderId="196">
      <alignment vertical="center"/>
      <protection locked="0"/>
    </xf>
    <xf numFmtId="186" fontId="56" fillId="14" borderId="18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93" fontId="5" fillId="7" borderId="176">
      <alignment vertical="center"/>
      <protection locked="0"/>
    </xf>
    <xf numFmtId="4" fontId="56" fillId="54" borderId="19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72" fillId="81" borderId="188" applyNumberFormat="0" applyProtection="0">
      <alignment horizontal="right" vertical="center"/>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5" fillId="88" borderId="199" applyNumberFormat="0" applyProtection="0">
      <alignment horizontal="left" vertical="center" indent="1"/>
    </xf>
    <xf numFmtId="186" fontId="27" fillId="63" borderId="198" applyNumberFormat="0" applyProtection="0">
      <alignment horizontal="left" vertical="top" indent="1"/>
    </xf>
    <xf numFmtId="186" fontId="44" fillId="0" borderId="195" applyNumberFormat="0" applyFill="0" applyAlignment="0" applyProtection="0"/>
    <xf numFmtId="186" fontId="56" fillId="15" borderId="180" applyNumberFormat="0" applyProtection="0">
      <alignment horizontal="left" vertical="top" indent="1"/>
    </xf>
    <xf numFmtId="4" fontId="27" fillId="21" borderId="194" applyNumberFormat="0" applyProtection="0">
      <alignment horizontal="left" vertical="center" indent="1"/>
    </xf>
    <xf numFmtId="4" fontId="56" fillId="54" borderId="190" applyNumberFormat="0" applyProtection="0">
      <alignment horizontal="left" vertical="center" indent="1"/>
    </xf>
    <xf numFmtId="4" fontId="56" fillId="52" borderId="178" applyNumberFormat="0" applyProtection="0">
      <alignment vertical="center"/>
    </xf>
    <xf numFmtId="186" fontId="27" fillId="14" borderId="180" applyNumberFormat="0" applyProtection="0">
      <alignment horizontal="left" vertical="center" indent="1"/>
    </xf>
    <xf numFmtId="186" fontId="56" fillId="15" borderId="198" applyNumberFormat="0" applyProtection="0">
      <alignment horizontal="left" vertical="top" indent="1"/>
    </xf>
    <xf numFmtId="186" fontId="56" fillId="63" borderId="180" applyNumberFormat="0" applyProtection="0">
      <alignment horizontal="left" vertical="top" indent="1"/>
    </xf>
    <xf numFmtId="4" fontId="56" fillId="52" borderId="190" applyNumberFormat="0" applyProtection="0">
      <alignment vertical="center"/>
    </xf>
    <xf numFmtId="188" fontId="28" fillId="49" borderId="196">
      <alignment vertical="center"/>
    </xf>
    <xf numFmtId="188" fontId="5" fillId="7" borderId="196">
      <alignment vertical="center"/>
      <protection locked="0"/>
    </xf>
    <xf numFmtId="4" fontId="56" fillId="15" borderId="190" applyNumberFormat="0" applyProtection="0">
      <alignment horizontal="right" vertical="center"/>
    </xf>
    <xf numFmtId="186" fontId="56" fillId="15" borderId="188" applyNumberFormat="0" applyProtection="0">
      <alignment horizontal="left" vertical="top" indent="1"/>
    </xf>
    <xf numFmtId="4" fontId="56" fillId="58" borderId="178" applyNumberFormat="0" applyProtection="0">
      <alignment horizontal="right" vertical="center"/>
    </xf>
    <xf numFmtId="4" fontId="56" fillId="60" borderId="190" applyNumberFormat="0" applyProtection="0">
      <alignment horizontal="right" vertical="center"/>
    </xf>
    <xf numFmtId="186" fontId="56" fillId="15" borderId="180" applyNumberFormat="0" applyProtection="0">
      <alignment horizontal="left" vertical="top" indent="1"/>
    </xf>
    <xf numFmtId="4" fontId="72" fillId="80" borderId="180" applyNumberFormat="0" applyProtection="0">
      <alignment horizontal="right" vertical="center"/>
    </xf>
    <xf numFmtId="191" fontId="5" fillId="7" borderId="185">
      <alignment vertical="center"/>
      <protection locked="0"/>
    </xf>
    <xf numFmtId="186" fontId="56" fillId="62" borderId="178" applyNumberFormat="0" applyProtection="0">
      <alignment horizontal="left" vertical="center" indent="1"/>
    </xf>
    <xf numFmtId="186" fontId="56" fillId="15" borderId="180" applyNumberFormat="0" applyProtection="0">
      <alignment horizontal="left" vertical="top" indent="1"/>
    </xf>
    <xf numFmtId="186" fontId="56" fillId="67" borderId="185"/>
    <xf numFmtId="186" fontId="56" fillId="40" borderId="178" applyNumberFormat="0" applyFont="0" applyAlignment="0" applyProtection="0"/>
    <xf numFmtId="186" fontId="56" fillId="14" borderId="188" applyNumberFormat="0" applyProtection="0">
      <alignment horizontal="left" vertical="top" indent="1"/>
    </xf>
    <xf numFmtId="4" fontId="56" fillId="53" borderId="190" applyNumberFormat="0" applyProtection="0">
      <alignment horizontal="left" vertical="center" indent="1"/>
    </xf>
    <xf numFmtId="4" fontId="59" fillId="65" borderId="190" applyNumberFormat="0" applyProtection="0">
      <alignment horizontal="right" vertical="center"/>
    </xf>
    <xf numFmtId="186" fontId="56" fillId="14" borderId="19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9" fillId="12" borderId="196" applyNumberFormat="0" applyProtection="0">
      <alignment vertical="center"/>
    </xf>
    <xf numFmtId="186" fontId="56" fillId="14" borderId="188" applyNumberFormat="0" applyProtection="0">
      <alignment horizontal="left" vertical="top" indent="1"/>
    </xf>
    <xf numFmtId="4" fontId="56" fillId="61" borderId="194" applyNumberFormat="0" applyProtection="0">
      <alignment horizontal="left" vertical="center" indent="1"/>
    </xf>
    <xf numFmtId="4" fontId="63" fillId="66" borderId="194" applyNumberFormat="0" applyProtection="0">
      <alignment horizontal="left" vertical="center" indent="1"/>
    </xf>
    <xf numFmtId="186" fontId="61" fillId="21" borderId="192" applyBorder="0"/>
    <xf numFmtId="4" fontId="56" fillId="53" borderId="190" applyNumberFormat="0" applyProtection="0">
      <alignment horizontal="left" vertical="center" indent="1"/>
    </xf>
    <xf numFmtId="186" fontId="56" fillId="21" borderId="188" applyNumberFormat="0" applyProtection="0">
      <alignment horizontal="left" vertical="top" indent="1"/>
    </xf>
    <xf numFmtId="188" fontId="5" fillId="13" borderId="176">
      <alignment vertical="center"/>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57" fillId="44" borderId="191" applyNumberFormat="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90" fontId="28" fillId="50" borderId="196">
      <alignment vertical="center"/>
    </xf>
    <xf numFmtId="191" fontId="5" fillId="70" borderId="185">
      <alignment horizontal="right" vertical="center"/>
      <protection locked="0"/>
    </xf>
    <xf numFmtId="186" fontId="44" fillId="0" borderId="195" applyNumberFormat="0" applyFill="0" applyAlignment="0" applyProtection="0"/>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63" borderId="198" applyNumberFormat="0" applyProtection="0">
      <alignment horizontal="left" vertical="top" indent="1"/>
    </xf>
    <xf numFmtId="186" fontId="56" fillId="14" borderId="180" applyNumberFormat="0" applyProtection="0">
      <alignment horizontal="left" vertical="top" indent="1"/>
    </xf>
    <xf numFmtId="186" fontId="56" fillId="14" borderId="180" applyNumberFormat="0" applyProtection="0">
      <alignment horizontal="left" vertical="top" indent="1"/>
    </xf>
    <xf numFmtId="186" fontId="60" fillId="52" borderId="180" applyNumberFormat="0" applyProtection="0">
      <alignment horizontal="left" vertical="top" indent="1"/>
    </xf>
    <xf numFmtId="186" fontId="62" fillId="15" borderId="180"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28" fillId="50" borderId="185">
      <alignment vertical="center"/>
    </xf>
    <xf numFmtId="186" fontId="27" fillId="14" borderId="188" applyNumberFormat="0" applyProtection="0">
      <alignment horizontal="left" vertical="center"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27" fillId="15" borderId="188" applyNumberFormat="0" applyProtection="0">
      <alignment horizontal="left" vertical="center" indent="1"/>
    </xf>
    <xf numFmtId="186" fontId="28" fillId="12" borderId="176">
      <alignment vertical="center"/>
      <protection locked="0"/>
    </xf>
    <xf numFmtId="186" fontId="56" fillId="14" borderId="190"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0" fontId="5" fillId="7" borderId="185">
      <alignment vertical="center"/>
      <protection locked="0"/>
    </xf>
    <xf numFmtId="186" fontId="44" fillId="0" borderId="184" applyNumberFormat="0" applyFill="0" applyAlignment="0" applyProtection="0"/>
    <xf numFmtId="186" fontId="56" fillId="15" borderId="180" applyNumberFormat="0" applyProtection="0">
      <alignment horizontal="left" vertical="top" indent="1"/>
    </xf>
    <xf numFmtId="186" fontId="27" fillId="15" borderId="180" applyNumberFormat="0" applyProtection="0">
      <alignment horizontal="left" vertical="center" indent="1"/>
    </xf>
    <xf numFmtId="186" fontId="27" fillId="15" borderId="180" applyNumberFormat="0" applyProtection="0">
      <alignment horizontal="left" vertical="center" indent="1"/>
    </xf>
    <xf numFmtId="186" fontId="56" fillId="40" borderId="178" applyNumberFormat="0" applyFont="0" applyAlignment="0" applyProtection="0"/>
    <xf numFmtId="186" fontId="56" fillId="21" borderId="180" applyNumberFormat="0" applyProtection="0">
      <alignment horizontal="left" vertical="top" indent="1"/>
    </xf>
    <xf numFmtId="186" fontId="56" fillId="14" borderId="180" applyNumberFormat="0" applyProtection="0">
      <alignment horizontal="left" vertical="top" indent="1"/>
    </xf>
    <xf numFmtId="191" fontId="28" fillId="51" borderId="185">
      <alignment horizontal="right" vertical="center"/>
      <protection locked="0"/>
    </xf>
    <xf numFmtId="186" fontId="56" fillId="63" borderId="188" applyNumberFormat="0" applyProtection="0">
      <alignment horizontal="left" vertical="top" indent="1"/>
    </xf>
    <xf numFmtId="186" fontId="56" fillId="15" borderId="188" applyNumberFormat="0" applyProtection="0">
      <alignment horizontal="left" vertical="top" indent="1"/>
    </xf>
    <xf numFmtId="4" fontId="56" fillId="16" borderId="190" applyNumberFormat="0" applyProtection="0">
      <alignment horizontal="right" vertical="center"/>
    </xf>
    <xf numFmtId="188" fontId="5" fillId="69" borderId="176">
      <alignment vertical="center"/>
    </xf>
    <xf numFmtId="186" fontId="56" fillId="14" borderId="188" applyNumberFormat="0" applyProtection="0">
      <alignment horizontal="left" vertical="top" indent="1"/>
    </xf>
    <xf numFmtId="186" fontId="50" fillId="41" borderId="190" applyNumberFormat="0" applyAlignment="0" applyProtection="0"/>
    <xf numFmtId="194" fontId="33" fillId="0" borderId="197" applyFill="0"/>
    <xf numFmtId="186" fontId="56" fillId="40" borderId="190" applyNumberFormat="0" applyFont="0" applyAlignment="0" applyProtection="0"/>
    <xf numFmtId="186" fontId="56" fillId="14" borderId="188" applyNumberFormat="0" applyProtection="0">
      <alignment horizontal="left" vertical="top" indent="1"/>
    </xf>
    <xf numFmtId="186" fontId="44" fillId="0" borderId="195" applyNumberFormat="0" applyFill="0" applyAlignment="0" applyProtection="0"/>
    <xf numFmtId="186" fontId="56" fillId="14" borderId="198" applyNumberFormat="0" applyProtection="0">
      <alignment horizontal="left" vertical="top" indent="1"/>
    </xf>
    <xf numFmtId="0" fontId="5" fillId="7" borderId="185">
      <alignment vertical="center"/>
      <protection locked="0"/>
    </xf>
    <xf numFmtId="186" fontId="56" fillId="21" borderId="188" applyNumberFormat="0" applyProtection="0">
      <alignment horizontal="left" vertical="top" indent="1"/>
    </xf>
    <xf numFmtId="190" fontId="28" fillId="49" borderId="176">
      <alignment vertical="center"/>
    </xf>
    <xf numFmtId="172" fontId="28" fillId="12" borderId="176">
      <alignment vertical="center"/>
      <protection locked="0"/>
    </xf>
    <xf numFmtId="193" fontId="5" fillId="7" borderId="176">
      <alignment vertical="center"/>
      <protection locked="0"/>
    </xf>
    <xf numFmtId="4" fontId="64" fillId="64" borderId="178" applyNumberFormat="0" applyProtection="0">
      <alignment horizontal="right" vertical="center"/>
    </xf>
    <xf numFmtId="37" fontId="33" fillId="0" borderId="183" applyNumberFormat="0"/>
    <xf numFmtId="186" fontId="56" fillId="40" borderId="190" applyNumberFormat="0" applyFont="0" applyAlignment="0" applyProtection="0"/>
    <xf numFmtId="186" fontId="56" fillId="21" borderId="198" applyNumberFormat="0" applyProtection="0">
      <alignment horizontal="left" vertical="top" indent="1"/>
    </xf>
    <xf numFmtId="186" fontId="56" fillId="40" borderId="178" applyNumberFormat="0" applyFont="0" applyAlignment="0" applyProtection="0"/>
    <xf numFmtId="4" fontId="62" fillId="11" borderId="188" applyNumberFormat="0" applyProtection="0">
      <alignment horizontal="left" vertical="center" indent="1"/>
    </xf>
    <xf numFmtId="4" fontId="56" fillId="60" borderId="190" applyNumberFormat="0" applyProtection="0">
      <alignment horizontal="right" vertical="center"/>
    </xf>
    <xf numFmtId="186" fontId="27" fillId="63" borderId="180" applyNumberFormat="0" applyProtection="0">
      <alignment horizontal="left" vertical="top" indent="1"/>
    </xf>
    <xf numFmtId="186" fontId="62" fillId="15" borderId="180" applyNumberFormat="0" applyProtection="0">
      <alignment horizontal="left" vertical="top" indent="1"/>
    </xf>
    <xf numFmtId="186" fontId="56" fillId="14" borderId="180" applyNumberFormat="0" applyProtection="0">
      <alignment horizontal="left" vertical="top" indent="1"/>
    </xf>
    <xf numFmtId="186" fontId="56" fillId="21" borderId="198" applyNumberFormat="0" applyProtection="0">
      <alignment horizontal="left" vertical="top" indent="1"/>
    </xf>
    <xf numFmtId="193" fontId="5" fillId="69" borderId="185">
      <alignment vertical="center"/>
    </xf>
    <xf numFmtId="0" fontId="5" fillId="7" borderId="185">
      <alignment vertical="center"/>
      <protection locked="0"/>
    </xf>
    <xf numFmtId="186" fontId="62" fillId="48" borderId="198" applyNumberFormat="0" applyProtection="0">
      <alignment horizontal="left" vertical="top"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40" borderId="200" applyNumberFormat="0" applyFont="0" applyAlignment="0" applyProtection="0"/>
    <xf numFmtId="186" fontId="57" fillId="44" borderId="191" applyNumberFormat="0" applyAlignment="0" applyProtection="0"/>
    <xf numFmtId="186" fontId="28" fillId="49" borderId="185">
      <alignment vertical="center"/>
    </xf>
    <xf numFmtId="186" fontId="56" fillId="14" borderId="188" applyNumberFormat="0" applyProtection="0">
      <alignment horizontal="left" vertical="top" indent="1"/>
    </xf>
    <xf numFmtId="186" fontId="56" fillId="63" borderId="198" applyNumberFormat="0" applyProtection="0">
      <alignment horizontal="left" vertical="top" indent="1"/>
    </xf>
    <xf numFmtId="4" fontId="56" fillId="23" borderId="190" applyNumberFormat="0" applyProtection="0">
      <alignment horizontal="right" vertical="center"/>
    </xf>
    <xf numFmtId="186" fontId="56" fillId="14" borderId="188" applyNumberFormat="0" applyProtection="0">
      <alignment horizontal="left" vertical="top" indent="1"/>
    </xf>
    <xf numFmtId="191" fontId="28" fillId="51" borderId="185">
      <alignment horizontal="right" vertical="center"/>
      <protection locked="0"/>
    </xf>
    <xf numFmtId="186" fontId="56" fillId="40" borderId="190" applyNumberFormat="0" applyFont="0" applyAlignment="0" applyProtection="0"/>
    <xf numFmtId="4" fontId="56" fillId="53" borderId="178" applyNumberFormat="0" applyProtection="0">
      <alignment horizontal="left" vertical="center" indent="1"/>
    </xf>
    <xf numFmtId="186" fontId="56" fillId="63" borderId="180" applyNumberFormat="0" applyProtection="0">
      <alignment horizontal="left" vertical="top" indent="1"/>
    </xf>
    <xf numFmtId="4" fontId="56" fillId="58" borderId="178" applyNumberFormat="0" applyProtection="0">
      <alignment horizontal="right" vertical="center"/>
    </xf>
    <xf numFmtId="186" fontId="28" fillId="12" borderId="176">
      <alignment vertical="center"/>
      <protection locked="0"/>
    </xf>
    <xf numFmtId="186" fontId="57" fillId="44" borderId="191" applyNumberFormat="0" applyAlignment="0" applyProtection="0"/>
    <xf numFmtId="186" fontId="56" fillId="15" borderId="188" applyNumberFormat="0" applyProtection="0">
      <alignment horizontal="left" vertical="top" indent="1"/>
    </xf>
    <xf numFmtId="186" fontId="56" fillId="15" borderId="198" applyNumberFormat="0" applyProtection="0">
      <alignment horizontal="left" vertical="top" indent="1"/>
    </xf>
    <xf numFmtId="4" fontId="56" fillId="59" borderId="200" applyNumberFormat="0" applyProtection="0">
      <alignment horizontal="right" vertical="center"/>
    </xf>
    <xf numFmtId="186" fontId="56" fillId="14" borderId="188" applyNumberFormat="0" applyProtection="0">
      <alignment horizontal="left" vertical="top" indent="1"/>
    </xf>
    <xf numFmtId="186" fontId="27" fillId="21" borderId="198" applyNumberFormat="0" applyProtection="0">
      <alignment horizontal="left" vertical="center" indent="1"/>
    </xf>
    <xf numFmtId="186" fontId="56" fillId="40" borderId="200" applyNumberFormat="0" applyFont="0" applyAlignment="0" applyProtection="0"/>
    <xf numFmtId="186" fontId="27" fillId="21" borderId="188" applyNumberFormat="0" applyProtection="0">
      <alignment horizontal="left" vertical="top" indent="1"/>
    </xf>
    <xf numFmtId="186" fontId="56" fillId="21" borderId="198" applyNumberFormat="0" applyProtection="0">
      <alignment horizontal="left" vertical="top" indent="1"/>
    </xf>
    <xf numFmtId="4" fontId="56" fillId="58" borderId="190" applyNumberFormat="0" applyProtection="0">
      <alignment horizontal="right" vertical="center"/>
    </xf>
    <xf numFmtId="186" fontId="61" fillId="21" borderId="192" applyBorder="0"/>
    <xf numFmtId="186" fontId="27" fillId="14" borderId="198"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center" indent="1"/>
    </xf>
    <xf numFmtId="186" fontId="56" fillId="21" borderId="198" applyNumberFormat="0" applyProtection="0">
      <alignment horizontal="left" vertical="top" indent="1"/>
    </xf>
    <xf numFmtId="191" fontId="5" fillId="70" borderId="185">
      <alignment horizontal="right" vertical="center"/>
      <protection locked="0"/>
    </xf>
    <xf numFmtId="186" fontId="56" fillId="40" borderId="19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62" borderId="190" applyNumberFormat="0" applyProtection="0">
      <alignment horizontal="left" vertical="center" indent="1"/>
    </xf>
    <xf numFmtId="186" fontId="56" fillId="40" borderId="190" applyNumberFormat="0" applyFont="0" applyAlignment="0" applyProtection="0"/>
    <xf numFmtId="196" fontId="5" fillId="13" borderId="185">
      <alignmen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27" fillId="21" borderId="194" applyNumberFormat="0" applyProtection="0">
      <alignment horizontal="left" vertical="center" indent="1"/>
    </xf>
    <xf numFmtId="191" fontId="5" fillId="13" borderId="196">
      <alignment vertical="center"/>
    </xf>
    <xf numFmtId="186" fontId="56" fillId="40" borderId="200" applyNumberFormat="0" applyFont="0" applyAlignment="0" applyProtection="0"/>
    <xf numFmtId="186" fontId="56" fillId="14" borderId="198" applyNumberFormat="0" applyProtection="0">
      <alignment horizontal="left" vertical="top" indent="1"/>
    </xf>
    <xf numFmtId="4" fontId="59" fillId="65" borderId="178" applyNumberFormat="0" applyProtection="0">
      <alignment horizontal="right" vertical="center"/>
    </xf>
    <xf numFmtId="4" fontId="62" fillId="11" borderId="188" applyNumberFormat="0" applyProtection="0">
      <alignment horizontal="left" vertical="center" indent="1"/>
    </xf>
    <xf numFmtId="186" fontId="56" fillId="63" borderId="188" applyNumberFormat="0" applyProtection="0">
      <alignment horizontal="left" vertical="top" indent="1"/>
    </xf>
    <xf numFmtId="186" fontId="57" fillId="44" borderId="201" applyNumberFormat="0" applyAlignment="0" applyProtection="0"/>
    <xf numFmtId="186" fontId="56" fillId="62" borderId="200" applyNumberFormat="0" applyProtection="0">
      <alignment horizontal="left" vertical="center"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186" fontId="28" fillId="12" borderId="196">
      <alignment vertical="center"/>
      <protection locked="0"/>
    </xf>
    <xf numFmtId="4" fontId="56" fillId="16" borderId="200" applyNumberFormat="0" applyProtection="0">
      <alignment horizontal="right" vertical="center"/>
    </xf>
    <xf numFmtId="186" fontId="27" fillId="15" borderId="180" applyNumberFormat="0" applyProtection="0">
      <alignment horizontal="left" vertical="top" indent="1"/>
    </xf>
    <xf numFmtId="4" fontId="70" fillId="86" borderId="198" applyNumberFormat="0" applyProtection="0">
      <alignment horizontal="left" vertical="center" indent="1"/>
    </xf>
    <xf numFmtId="4" fontId="72" fillId="49" borderId="188" applyNumberFormat="0" applyProtection="0">
      <alignment horizontal="right" vertical="center"/>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4" fontId="56" fillId="59" borderId="200" applyNumberFormat="0" applyProtection="0">
      <alignment horizontal="right" vertical="center"/>
    </xf>
    <xf numFmtId="186" fontId="56" fillId="14"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93" fontId="5" fillId="7" borderId="196">
      <alignment vertical="center"/>
      <protection locked="0"/>
    </xf>
    <xf numFmtId="186" fontId="27" fillId="63" borderId="180" applyNumberFormat="0" applyProtection="0">
      <alignment horizontal="left" vertical="top" indent="1"/>
    </xf>
    <xf numFmtId="186" fontId="56" fillId="15" borderId="198" applyNumberFormat="0" applyProtection="0">
      <alignment horizontal="left" vertical="top" indent="1"/>
    </xf>
    <xf numFmtId="191" fontId="5" fillId="70" borderId="176">
      <alignment horizontal="right" vertical="center"/>
      <protection locked="0"/>
    </xf>
    <xf numFmtId="37" fontId="33" fillId="0" borderId="193" applyNumberFormat="0"/>
    <xf numFmtId="191" fontId="28" fillId="51" borderId="196">
      <alignment horizontal="right" vertical="center"/>
      <protection locked="0"/>
    </xf>
    <xf numFmtId="4" fontId="56" fillId="15" borderId="200" applyNumberFormat="0" applyProtection="0">
      <alignment horizontal="right" vertical="center"/>
    </xf>
    <xf numFmtId="186" fontId="56" fillId="15" borderId="198" applyNumberFormat="0" applyProtection="0">
      <alignment horizontal="left" vertical="top" indent="1"/>
    </xf>
    <xf numFmtId="193" fontId="5" fillId="7" borderId="185">
      <alignment vertical="center"/>
      <protection locked="0"/>
    </xf>
    <xf numFmtId="4" fontId="59" fillId="53" borderId="200" applyNumberFormat="0" applyProtection="0">
      <alignment vertical="center"/>
    </xf>
    <xf numFmtId="186" fontId="56" fillId="15" borderId="198" applyNumberFormat="0" applyProtection="0">
      <alignment horizontal="left" vertical="top" indent="1"/>
    </xf>
    <xf numFmtId="186" fontId="56" fillId="63" borderId="190" applyNumberFormat="0" applyProtection="0">
      <alignment horizontal="left" vertical="center" indent="1"/>
    </xf>
    <xf numFmtId="4" fontId="56" fillId="55" borderId="190" applyNumberFormat="0" applyProtection="0">
      <alignment horizontal="right" vertical="center"/>
    </xf>
    <xf numFmtId="4" fontId="56" fillId="60" borderId="190" applyNumberFormat="0" applyProtection="0">
      <alignment horizontal="right" vertical="center"/>
    </xf>
    <xf numFmtId="186" fontId="27" fillId="21" borderId="180" applyNumberFormat="0" applyProtection="0">
      <alignment horizontal="left" vertical="center" indent="1"/>
    </xf>
    <xf numFmtId="186" fontId="28" fillId="50" borderId="196">
      <alignment vertical="center"/>
    </xf>
    <xf numFmtId="4" fontId="56" fillId="23" borderId="200" applyNumberFormat="0" applyProtection="0">
      <alignment horizontal="righ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4" fontId="56" fillId="23" borderId="200" applyNumberFormat="0" applyProtection="0">
      <alignment horizontal="right" vertical="center"/>
    </xf>
    <xf numFmtId="186" fontId="56" fillId="15" borderId="198" applyNumberFormat="0" applyProtection="0">
      <alignment horizontal="left" vertical="top" indent="1"/>
    </xf>
    <xf numFmtId="191" fontId="5" fillId="13" borderId="176">
      <alignment vertical="center"/>
    </xf>
    <xf numFmtId="186" fontId="57" fillId="44" borderId="201" applyNumberFormat="0" applyAlignment="0" applyProtection="0"/>
    <xf numFmtId="186" fontId="56" fillId="14" borderId="198" applyNumberFormat="0" applyProtection="0">
      <alignment horizontal="left" vertical="top" indent="1"/>
    </xf>
    <xf numFmtId="186" fontId="56" fillId="21" borderId="188" applyNumberFormat="0" applyProtection="0">
      <alignment horizontal="left" vertical="top" indent="1"/>
    </xf>
    <xf numFmtId="4" fontId="63" fillId="66" borderId="204" applyNumberFormat="0" applyProtection="0">
      <alignment horizontal="left" vertical="center" indent="1"/>
    </xf>
    <xf numFmtId="4" fontId="56" fillId="58" borderId="190" applyNumberFormat="0" applyProtection="0">
      <alignment horizontal="right" vertical="center"/>
    </xf>
    <xf numFmtId="186" fontId="57" fillId="44" borderId="191" applyNumberFormat="0" applyAlignment="0" applyProtection="0"/>
    <xf numFmtId="186" fontId="57" fillId="44" borderId="201" applyNumberFormat="0" applyAlignment="0" applyProtection="0"/>
    <xf numFmtId="37" fontId="33" fillId="0" borderId="203" applyNumberFormat="0"/>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28" fillId="51" borderId="196">
      <alignment horizontal="right" vertical="center"/>
      <protection locked="0"/>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44" fillId="0" borderId="195" applyNumberFormat="0" applyFill="0" applyAlignment="0" applyProtection="0"/>
    <xf numFmtId="4" fontId="56" fillId="60" borderId="190" applyNumberFormat="0" applyProtection="0">
      <alignment horizontal="righ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4" fontId="56" fillId="15" borderId="204" applyNumberFormat="0" applyProtection="0">
      <alignment horizontal="left" vertical="center" indent="1"/>
    </xf>
    <xf numFmtId="4" fontId="72" fillId="82" borderId="188" applyNumberFormat="0" applyProtection="0">
      <alignment horizontal="right" vertical="center"/>
    </xf>
    <xf numFmtId="4" fontId="56" fillId="57" borderId="204" applyNumberFormat="0" applyProtection="0">
      <alignment horizontal="right" vertical="center"/>
    </xf>
    <xf numFmtId="193" fontId="28" fillId="50" borderId="196">
      <alignment vertical="center"/>
    </xf>
    <xf numFmtId="0" fontId="27" fillId="63" borderId="188" applyNumberFormat="0" applyProtection="0">
      <alignment horizontal="left" vertical="top" indent="1"/>
    </xf>
    <xf numFmtId="186" fontId="56" fillId="67" borderId="206"/>
    <xf numFmtId="188" fontId="5" fillId="69" borderId="196">
      <alignment vertical="center"/>
    </xf>
    <xf numFmtId="196" fontId="5" fillId="70" borderId="196">
      <alignment horizontal="right" vertical="center"/>
      <protection locked="0"/>
    </xf>
    <xf numFmtId="172" fontId="5" fillId="7" borderId="196">
      <alignment vertical="center"/>
      <protection locked="0"/>
    </xf>
    <xf numFmtId="191" fontId="28" fillId="49" borderId="196">
      <alignment vertical="center"/>
    </xf>
    <xf numFmtId="186" fontId="56" fillId="40" borderId="190" applyNumberFormat="0" applyFont="0" applyAlignment="0" applyProtection="0"/>
    <xf numFmtId="186" fontId="60" fillId="52" borderId="188" applyNumberFormat="0" applyProtection="0">
      <alignment horizontal="left" vertical="top" indent="1"/>
    </xf>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91" fontId="28" fillId="49" borderId="196">
      <alignment vertical="center"/>
    </xf>
    <xf numFmtId="186" fontId="60" fillId="52" borderId="198" applyNumberFormat="0" applyProtection="0">
      <alignment horizontal="left" vertical="top" indent="1"/>
    </xf>
    <xf numFmtId="4" fontId="59" fillId="65" borderId="190" applyNumberFormat="0" applyProtection="0">
      <alignment horizontal="right" vertical="center"/>
    </xf>
    <xf numFmtId="186" fontId="27" fillId="14" borderId="188" applyNumberFormat="0" applyProtection="0">
      <alignment horizontal="left" vertical="center"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4" fontId="56" fillId="61" borderId="19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186" fontId="27" fillId="63" borderId="188" applyNumberFormat="0" applyProtection="0">
      <alignment horizontal="left" vertical="top" indent="1"/>
    </xf>
    <xf numFmtId="193" fontId="28" fillId="50" borderId="176">
      <alignment vertical="center"/>
    </xf>
    <xf numFmtId="186" fontId="57" fillId="44" borderId="191" applyNumberFormat="0" applyAlignment="0" applyProtection="0"/>
    <xf numFmtId="4" fontId="27" fillId="21" borderId="204" applyNumberFormat="0" applyProtection="0">
      <alignment horizontal="left" vertical="center" indent="1"/>
    </xf>
    <xf numFmtId="4" fontId="72" fillId="87" borderId="198" applyNumberFormat="0" applyProtection="0">
      <alignment horizontal="right" vertical="center"/>
    </xf>
    <xf numFmtId="4" fontId="70" fillId="53" borderId="198" applyNumberFormat="0" applyProtection="0">
      <alignment vertical="center"/>
    </xf>
    <xf numFmtId="4" fontId="56" fillId="55" borderId="190" applyNumberFormat="0" applyProtection="0">
      <alignment horizontal="right" vertical="center"/>
    </xf>
    <xf numFmtId="186" fontId="27" fillId="15" borderId="188" applyNumberFormat="0" applyProtection="0">
      <alignment horizontal="left" vertical="center" indent="1"/>
    </xf>
    <xf numFmtId="186" fontId="56" fillId="67" borderId="196"/>
    <xf numFmtId="4" fontId="59" fillId="53" borderId="190" applyNumberFormat="0" applyProtection="0">
      <alignment vertical="center"/>
    </xf>
    <xf numFmtId="186" fontId="27" fillId="14" borderId="188"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5" borderId="188" applyNumberFormat="0" applyProtection="0">
      <alignment horizontal="left" vertical="top" indent="1"/>
    </xf>
    <xf numFmtId="4" fontId="56" fillId="56" borderId="190" applyNumberFormat="0" applyProtection="0">
      <alignment horizontal="right" vertical="center"/>
    </xf>
    <xf numFmtId="186" fontId="57" fillId="44" borderId="201" applyNumberFormat="0" applyAlignment="0" applyProtection="0"/>
    <xf numFmtId="186" fontId="56" fillId="63" borderId="198" applyNumberFormat="0" applyProtection="0">
      <alignment horizontal="left" vertical="top" indent="1"/>
    </xf>
    <xf numFmtId="4" fontId="56" fillId="16" borderId="190" applyNumberFormat="0" applyProtection="0">
      <alignment horizontal="right" vertical="center"/>
    </xf>
    <xf numFmtId="186" fontId="56" fillId="14" borderId="190" applyNumberFormat="0" applyProtection="0">
      <alignment horizontal="left" vertical="center" indent="1"/>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0" fillId="41" borderId="190" applyNumberFormat="0" applyAlignment="0" applyProtection="0"/>
    <xf numFmtId="4" fontId="72" fillId="79" borderId="188" applyNumberFormat="0" applyProtection="0">
      <alignment horizontal="right" vertical="center"/>
    </xf>
    <xf numFmtId="191" fontId="5" fillId="13" borderId="176">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42" fillId="44" borderId="200" applyNumberFormat="0" applyAlignment="0" applyProtection="0"/>
    <xf numFmtId="4" fontId="63" fillId="66" borderId="194" applyNumberFormat="0" applyProtection="0">
      <alignment horizontal="left" vertical="center" indent="1"/>
    </xf>
    <xf numFmtId="186" fontId="56" fillId="40" borderId="190" applyNumberFormat="0" applyFont="0" applyAlignment="0" applyProtection="0"/>
    <xf numFmtId="186" fontId="56" fillId="11" borderId="190" applyNumberFormat="0" applyProtection="0">
      <alignment horizontal="left" vertical="center" indent="1"/>
    </xf>
    <xf numFmtId="186" fontId="27" fillId="63" borderId="180" applyNumberFormat="0" applyProtection="0">
      <alignment horizontal="left" vertical="center" indent="1"/>
    </xf>
    <xf numFmtId="4" fontId="56" fillId="23" borderId="190" applyNumberFormat="0" applyProtection="0">
      <alignment horizontal="right" vertical="center"/>
    </xf>
    <xf numFmtId="186" fontId="56" fillId="14" borderId="180" applyNumberFormat="0" applyProtection="0">
      <alignment horizontal="left" vertical="top" indent="1"/>
    </xf>
    <xf numFmtId="4" fontId="56" fillId="23" borderId="190" applyNumberFormat="0" applyProtection="0">
      <alignment horizontal="right" vertical="center"/>
    </xf>
    <xf numFmtId="188" fontId="5" fillId="70" borderId="185">
      <alignment horizontal="right" vertical="center"/>
      <protection locked="0"/>
    </xf>
    <xf numFmtId="186" fontId="56" fillId="14" borderId="188" applyNumberFormat="0" applyProtection="0">
      <alignment horizontal="left" vertical="top" indent="1"/>
    </xf>
    <xf numFmtId="186" fontId="28" fillId="50" borderId="196">
      <alignment vertical="center"/>
    </xf>
    <xf numFmtId="4" fontId="56" fillId="15" borderId="181" applyNumberFormat="0" applyProtection="0">
      <alignment horizontal="left" vertical="center"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4" fontId="56" fillId="0" borderId="178" applyNumberFormat="0" applyProtection="0">
      <alignment horizontal="right" vertical="center"/>
    </xf>
    <xf numFmtId="186" fontId="27" fillId="21" borderId="188" applyNumberFormat="0" applyProtection="0">
      <alignment horizontal="left" vertical="center" indent="1"/>
    </xf>
    <xf numFmtId="186" fontId="27" fillId="63" borderId="198" applyNumberFormat="0" applyProtection="0">
      <alignment horizontal="left" vertical="top" indent="1"/>
    </xf>
    <xf numFmtId="186" fontId="56" fillId="40" borderId="178" applyNumberFormat="0" applyFont="0" applyAlignment="0" applyProtection="0"/>
    <xf numFmtId="193" fontId="28" fillId="12" borderId="176">
      <alignment vertical="center"/>
      <protection locked="0"/>
    </xf>
    <xf numFmtId="193" fontId="28" fillId="50" borderId="185">
      <alignment vertical="center"/>
    </xf>
    <xf numFmtId="191" fontId="5" fillId="69" borderId="206">
      <alignment vertical="center"/>
    </xf>
    <xf numFmtId="186" fontId="50" fillId="41" borderId="190" applyNumberFormat="0" applyAlignment="0" applyProtection="0"/>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56" fillId="40" borderId="178" applyNumberFormat="0" applyFont="0" applyAlignment="0" applyProtection="0"/>
    <xf numFmtId="4" fontId="27" fillId="21" borderId="194" applyNumberFormat="0" applyProtection="0">
      <alignment horizontal="left" vertical="center" indent="1"/>
    </xf>
    <xf numFmtId="186" fontId="56" fillId="15" borderId="188" applyNumberFormat="0" applyProtection="0">
      <alignment horizontal="left" vertical="top" indent="1"/>
    </xf>
    <xf numFmtId="37" fontId="33" fillId="0" borderId="193" applyNumberFormat="0"/>
    <xf numFmtId="186" fontId="56" fillId="14" borderId="180" applyNumberFormat="0" applyProtection="0">
      <alignment horizontal="left" vertical="top" indent="1"/>
    </xf>
    <xf numFmtId="4" fontId="62" fillId="48" borderId="188" applyNumberFormat="0" applyProtection="0">
      <alignment vertical="center"/>
    </xf>
    <xf numFmtId="4" fontId="63" fillId="66" borderId="181" applyNumberFormat="0" applyProtection="0">
      <alignment horizontal="left" vertical="center" indent="1"/>
    </xf>
    <xf numFmtId="186" fontId="56" fillId="21" borderId="188" applyNumberFormat="0" applyProtection="0">
      <alignment horizontal="left" vertical="top" indent="1"/>
    </xf>
    <xf numFmtId="191" fontId="28" fillId="50" borderId="185">
      <alignment vertical="center"/>
    </xf>
    <xf numFmtId="186" fontId="61" fillId="21" borderId="182" applyBorder="0"/>
    <xf numFmtId="186" fontId="56" fillId="21" borderId="180" applyNumberFormat="0" applyProtection="0">
      <alignment horizontal="left" vertical="top" indent="1"/>
    </xf>
    <xf numFmtId="4" fontId="56" fillId="15" borderId="181" applyNumberFormat="0" applyProtection="0">
      <alignment horizontal="left" vertical="center" indent="1"/>
    </xf>
    <xf numFmtId="186" fontId="56" fillId="14" borderId="180" applyNumberFormat="0" applyProtection="0">
      <alignment horizontal="left" vertical="top" indent="1"/>
    </xf>
    <xf numFmtId="186" fontId="28" fillId="51" borderId="185">
      <alignment horizontal="right" vertical="center"/>
      <protection locked="0"/>
    </xf>
    <xf numFmtId="4" fontId="56" fillId="15" borderId="181" applyNumberFormat="0" applyProtection="0">
      <alignment horizontal="left" vertical="center" indent="1"/>
    </xf>
    <xf numFmtId="186" fontId="42" fillId="44" borderId="178" applyNumberFormat="0" applyAlignment="0" applyProtection="0"/>
    <xf numFmtId="194" fontId="33" fillId="0" borderId="186" applyFill="0"/>
    <xf numFmtId="186" fontId="56" fillId="15" borderId="180" applyNumberFormat="0" applyProtection="0">
      <alignment horizontal="left" vertical="top" indent="1"/>
    </xf>
    <xf numFmtId="4" fontId="27" fillId="21" borderId="194" applyNumberFormat="0" applyProtection="0">
      <alignment horizontal="left" vertical="center" indent="1"/>
    </xf>
    <xf numFmtId="186" fontId="56" fillId="63" borderId="198" applyNumberFormat="0" applyProtection="0">
      <alignment horizontal="left" vertical="top" indent="1"/>
    </xf>
    <xf numFmtId="191" fontId="28" fillId="12" borderId="196">
      <alignment vertical="center"/>
      <protection locked="0"/>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91" fontId="28" fillId="51" borderId="196">
      <alignment horizontal="right" vertical="center"/>
      <protection locked="0"/>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190" applyNumberFormat="0" applyFont="0" applyAlignment="0" applyProtection="0"/>
    <xf numFmtId="186" fontId="27" fillId="64" borderId="176" applyNumberFormat="0">
      <protection locked="0"/>
    </xf>
    <xf numFmtId="4" fontId="72" fillId="83" borderId="198" applyNumberFormat="0" applyProtection="0">
      <alignment horizontal="right" vertical="center"/>
    </xf>
    <xf numFmtId="186" fontId="56" fillId="63" borderId="188" applyNumberFormat="0" applyProtection="0">
      <alignment horizontal="left" vertical="top" indent="1"/>
    </xf>
    <xf numFmtId="186" fontId="62" fillId="48" borderId="198" applyNumberFormat="0" applyProtection="0">
      <alignment horizontal="left" vertical="top" indent="1"/>
    </xf>
    <xf numFmtId="4" fontId="56" fillId="16" borderId="200" applyNumberFormat="0" applyProtection="0">
      <alignment horizontal="right" vertical="center"/>
    </xf>
    <xf numFmtId="4" fontId="56" fillId="59" borderId="200" applyNumberFormat="0" applyProtection="0">
      <alignment horizontal="right" vertical="center"/>
    </xf>
    <xf numFmtId="4" fontId="56" fillId="19" borderId="190" applyNumberFormat="0" applyProtection="0">
      <alignment horizontal="right" vertical="center"/>
    </xf>
    <xf numFmtId="4" fontId="62" fillId="11" borderId="188" applyNumberFormat="0" applyProtection="0">
      <alignment horizontal="left" vertical="center" indent="1"/>
    </xf>
    <xf numFmtId="186" fontId="56" fillId="14" borderId="198" applyNumberFormat="0" applyProtection="0">
      <alignment horizontal="left" vertical="top" indent="1"/>
    </xf>
    <xf numFmtId="4" fontId="56" fillId="59" borderId="190" applyNumberFormat="0" applyProtection="0">
      <alignment horizontal="righ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90" fontId="5" fillId="13" borderId="176">
      <alignment vertical="center"/>
    </xf>
    <xf numFmtId="186" fontId="56" fillId="15" borderId="188" applyNumberFormat="0" applyProtection="0">
      <alignment horizontal="left" vertical="top" indent="1"/>
    </xf>
    <xf numFmtId="188" fontId="5" fillId="13" borderId="176">
      <alignment vertical="center"/>
    </xf>
    <xf numFmtId="186" fontId="56" fillId="63" borderId="188" applyNumberFormat="0" applyProtection="0">
      <alignment horizontal="left" vertical="top" indent="1"/>
    </xf>
    <xf numFmtId="4" fontId="62" fillId="48" borderId="198" applyNumberFormat="0" applyProtection="0">
      <alignment vertical="center"/>
    </xf>
    <xf numFmtId="186" fontId="56" fillId="21" borderId="198" applyNumberFormat="0" applyProtection="0">
      <alignment horizontal="left" vertical="top" indent="1"/>
    </xf>
    <xf numFmtId="186" fontId="56" fillId="62" borderId="200" applyNumberFormat="0" applyProtection="0">
      <alignment horizontal="left" vertical="center"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186" fontId="56" fillId="63" borderId="188" applyNumberFormat="0" applyProtection="0">
      <alignment horizontal="left" vertical="top" indent="1"/>
    </xf>
    <xf numFmtId="191" fontId="28" fillId="12" borderId="196">
      <alignment vertical="center"/>
      <protection locked="0"/>
    </xf>
    <xf numFmtId="188" fontId="5" fillId="70" borderId="176">
      <alignment horizontal="right" vertical="center"/>
      <protection locked="0"/>
    </xf>
    <xf numFmtId="4" fontId="59" fillId="65" borderId="190" applyNumberFormat="0" applyProtection="0">
      <alignment horizontal="right" vertical="center"/>
    </xf>
    <xf numFmtId="4" fontId="27" fillId="21" borderId="204" applyNumberFormat="0" applyProtection="0">
      <alignment horizontal="left" vertical="center" indent="1"/>
    </xf>
    <xf numFmtId="186" fontId="56" fillId="15" borderId="188" applyNumberFormat="0" applyProtection="0">
      <alignment horizontal="left" vertical="top" indent="1"/>
    </xf>
    <xf numFmtId="186" fontId="56" fillId="14" borderId="190" applyNumberFormat="0" applyProtection="0">
      <alignment horizontal="left" vertical="center" indent="1"/>
    </xf>
    <xf numFmtId="4" fontId="56" fillId="57" borderId="194" applyNumberFormat="0" applyProtection="0">
      <alignment horizontal="right" vertical="center"/>
    </xf>
    <xf numFmtId="4" fontId="56" fillId="56" borderId="190" applyNumberFormat="0" applyProtection="0">
      <alignment horizontal="right" vertical="center"/>
    </xf>
    <xf numFmtId="186" fontId="56" fillId="21" borderId="180" applyNumberFormat="0" applyProtection="0">
      <alignment horizontal="left" vertical="top" indent="1"/>
    </xf>
    <xf numFmtId="4" fontId="56" fillId="61" borderId="194"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0" fontId="5" fillId="69" borderId="185">
      <alignment vertical="center"/>
    </xf>
    <xf numFmtId="186" fontId="56" fillId="40" borderId="200" applyNumberFormat="0" applyFont="0" applyAlignment="0" applyProtection="0"/>
    <xf numFmtId="186" fontId="62" fillId="15" borderId="180" applyNumberFormat="0" applyProtection="0">
      <alignment horizontal="left" vertical="top" indent="1"/>
    </xf>
    <xf numFmtId="4" fontId="56" fillId="55" borderId="178" applyNumberFormat="0" applyProtection="0">
      <alignment horizontal="right" vertical="center"/>
    </xf>
    <xf numFmtId="186" fontId="44" fillId="0" borderId="195" applyNumberFormat="0" applyFill="0" applyAlignment="0" applyProtection="0"/>
    <xf numFmtId="186" fontId="56" fillId="15" borderId="180" applyNumberFormat="0" applyProtection="0">
      <alignment horizontal="left" vertical="top" indent="1"/>
    </xf>
    <xf numFmtId="186" fontId="56" fillId="14" borderId="178" applyNumberFormat="0" applyProtection="0">
      <alignment horizontal="left" vertical="center" indent="1"/>
    </xf>
    <xf numFmtId="186" fontId="42" fillId="44" borderId="190" applyNumberFormat="0" applyAlignment="0" applyProtection="0"/>
    <xf numFmtId="186" fontId="56" fillId="40" borderId="190" applyNumberFormat="0" applyFont="0" applyAlignment="0" applyProtection="0"/>
    <xf numFmtId="188" fontId="5" fillId="13" borderId="185">
      <alignment vertical="center"/>
    </xf>
    <xf numFmtId="186" fontId="56" fillId="15" borderId="180" applyNumberFormat="0" applyProtection="0">
      <alignment horizontal="left" vertical="top" indent="1"/>
    </xf>
    <xf numFmtId="193" fontId="28" fillId="12" borderId="185">
      <alignment vertical="center"/>
      <protection locked="0"/>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44" fillId="0" borderId="195" applyNumberFormat="0" applyFill="0" applyAlignment="0" applyProtection="0"/>
    <xf numFmtId="193" fontId="28" fillId="12" borderId="196">
      <alignment vertical="center"/>
      <protection locked="0"/>
    </xf>
    <xf numFmtId="186" fontId="42" fillId="44" borderId="190" applyNumberFormat="0" applyAlignment="0" applyProtection="0"/>
    <xf numFmtId="186" fontId="44" fillId="0" borderId="195" applyNumberFormat="0" applyFill="0" applyAlignment="0" applyProtection="0"/>
    <xf numFmtId="186" fontId="56" fillId="63" borderId="180"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14" borderId="180" applyNumberFormat="0" applyProtection="0">
      <alignment horizontal="left" vertical="top" indent="1"/>
    </xf>
    <xf numFmtId="4" fontId="56" fillId="16" borderId="178" applyNumberFormat="0" applyProtection="0">
      <alignment horizontal="right" vertical="center"/>
    </xf>
    <xf numFmtId="186" fontId="56" fillId="21" borderId="180" applyNumberFormat="0" applyProtection="0">
      <alignment horizontal="left" vertical="top" indent="1"/>
    </xf>
    <xf numFmtId="186" fontId="62" fillId="15" borderId="180" applyNumberFormat="0" applyProtection="0">
      <alignment horizontal="left" vertical="top" indent="1"/>
    </xf>
    <xf numFmtId="4" fontId="56" fillId="55" borderId="178" applyNumberFormat="0" applyProtection="0">
      <alignment horizontal="right" vertical="center"/>
    </xf>
    <xf numFmtId="186" fontId="56" fillId="63" borderId="180" applyNumberFormat="0" applyProtection="0">
      <alignment horizontal="left" vertical="top" indent="1"/>
    </xf>
    <xf numFmtId="193" fontId="28" fillId="50" borderId="185">
      <alignment vertical="center"/>
    </xf>
    <xf numFmtId="188" fontId="5" fillId="13" borderId="185">
      <alignment vertical="center"/>
    </xf>
    <xf numFmtId="186" fontId="56" fillId="63" borderId="198" applyNumberFormat="0" applyProtection="0">
      <alignment horizontal="left" vertical="top" indent="1"/>
    </xf>
    <xf numFmtId="4" fontId="56" fillId="16" borderId="190" applyNumberFormat="0" applyProtection="0">
      <alignment horizontal="right" vertical="center"/>
    </xf>
    <xf numFmtId="186" fontId="27" fillId="21" borderId="188" applyNumberFormat="0" applyProtection="0">
      <alignment horizontal="left" vertical="top" indent="1"/>
    </xf>
    <xf numFmtId="186" fontId="56" fillId="40" borderId="178" applyNumberFormat="0" applyFont="0" applyAlignment="0" applyProtection="0"/>
    <xf numFmtId="0" fontId="27" fillId="14" borderId="198" applyNumberFormat="0" applyProtection="0">
      <alignment horizontal="left" vertical="top" indent="1"/>
    </xf>
    <xf numFmtId="186" fontId="56" fillId="63" borderId="19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27" fillId="14" borderId="188" applyNumberFormat="0" applyProtection="0">
      <alignment horizontal="left" vertical="center" indent="1"/>
    </xf>
    <xf numFmtId="186" fontId="57" fillId="44" borderId="191" applyNumberFormat="0" applyAlignment="0" applyProtection="0"/>
    <xf numFmtId="186" fontId="56" fillId="21" borderId="188" applyNumberFormat="0" applyProtection="0">
      <alignment horizontal="left" vertical="top" indent="1"/>
    </xf>
    <xf numFmtId="186" fontId="56" fillId="40" borderId="178" applyNumberFormat="0" applyFon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4" fontId="63" fillId="66" borderId="194" applyNumberFormat="0" applyProtection="0">
      <alignment horizontal="left" vertical="center" indent="1"/>
    </xf>
    <xf numFmtId="186" fontId="56" fillId="15" borderId="188" applyNumberFormat="0" applyProtection="0">
      <alignment horizontal="left" vertical="top" indent="1"/>
    </xf>
    <xf numFmtId="4" fontId="56" fillId="54" borderId="190" applyNumberFormat="0" applyProtection="0">
      <alignment horizontal="left" vertical="center" indent="1"/>
    </xf>
    <xf numFmtId="191" fontId="5" fillId="13" borderId="176">
      <alignment vertical="center"/>
    </xf>
    <xf numFmtId="186" fontId="56" fillId="14" borderId="198" applyNumberFormat="0" applyProtection="0">
      <alignment horizontal="left" vertical="top" indent="1"/>
    </xf>
    <xf numFmtId="186" fontId="56" fillId="40" borderId="190" applyNumberFormat="0" applyFont="0" applyAlignment="0" applyProtection="0"/>
    <xf numFmtId="4" fontId="56" fillId="54" borderId="178" applyNumberFormat="0" applyProtection="0">
      <alignment horizontal="left" vertical="center" indent="1"/>
    </xf>
    <xf numFmtId="4" fontId="56" fillId="52" borderId="200" applyNumberFormat="0" applyProtection="0">
      <alignment vertical="center"/>
    </xf>
    <xf numFmtId="186" fontId="56" fillId="63" borderId="198" applyNumberFormat="0" applyProtection="0">
      <alignment horizontal="left" vertical="top" indent="1"/>
    </xf>
    <xf numFmtId="4" fontId="27" fillId="21" borderId="194" applyNumberFormat="0" applyProtection="0">
      <alignment horizontal="left" vertical="center" indent="1"/>
    </xf>
    <xf numFmtId="186" fontId="56" fillId="14" borderId="190" applyNumberFormat="0" applyProtection="0">
      <alignment horizontal="left" vertical="center" indent="1"/>
    </xf>
    <xf numFmtId="186" fontId="56" fillId="40" borderId="190" applyNumberFormat="0" applyFont="0" applyAlignment="0" applyProtection="0"/>
    <xf numFmtId="4" fontId="62" fillId="48" borderId="188" applyNumberFormat="0" applyProtection="0">
      <alignment vertical="center"/>
    </xf>
    <xf numFmtId="4" fontId="59" fillId="65" borderId="200" applyNumberFormat="0" applyProtection="0">
      <alignment horizontal="right" vertical="center"/>
    </xf>
    <xf numFmtId="4" fontId="56" fillId="53" borderId="190" applyNumberFormat="0" applyProtection="0">
      <alignment horizontal="left" vertical="center" indent="1"/>
    </xf>
    <xf numFmtId="186" fontId="56" fillId="40" borderId="190" applyNumberFormat="0" applyFont="0" applyAlignment="0" applyProtection="0"/>
    <xf numFmtId="186" fontId="42" fillId="44" borderId="190" applyNumberFormat="0" applyAlignment="0" applyProtection="0"/>
    <xf numFmtId="186" fontId="56" fillId="40" borderId="200" applyNumberFormat="0" applyFont="0" applyAlignment="0" applyProtection="0"/>
    <xf numFmtId="191" fontId="28" fillId="49" borderId="196">
      <alignment vertical="center"/>
    </xf>
    <xf numFmtId="193" fontId="28" fillId="12" borderId="176">
      <alignment vertical="center"/>
      <protection locked="0"/>
    </xf>
    <xf numFmtId="186" fontId="56" fillId="62" borderId="190" applyNumberFormat="0" applyProtection="0">
      <alignment horizontal="left" vertical="center" indent="1"/>
    </xf>
    <xf numFmtId="4" fontId="56" fillId="52" borderId="200" applyNumberFormat="0" applyProtection="0">
      <alignment vertical="center"/>
    </xf>
    <xf numFmtId="4" fontId="56" fillId="55" borderId="190" applyNumberFormat="0" applyProtection="0">
      <alignment horizontal="right" vertical="center"/>
    </xf>
    <xf numFmtId="186" fontId="28" fillId="51" borderId="176">
      <alignment horizontal="right" vertical="center"/>
      <protection locked="0"/>
    </xf>
    <xf numFmtId="186" fontId="44" fillId="0" borderId="184" applyNumberFormat="0" applyFill="0" applyAlignment="0" applyProtection="0"/>
    <xf numFmtId="4" fontId="56" fillId="57" borderId="194"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93" fontId="5" fillId="7" borderId="176">
      <alignment vertical="center"/>
      <protection locked="0"/>
    </xf>
    <xf numFmtId="4" fontId="56" fillId="56" borderId="200" applyNumberFormat="0" applyProtection="0">
      <alignment horizontal="right" vertical="center"/>
    </xf>
    <xf numFmtId="186" fontId="57" fillId="44" borderId="191" applyNumberFormat="0" applyAlignment="0" applyProtection="0"/>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4" fontId="56" fillId="57" borderId="204" applyNumberFormat="0" applyProtection="0">
      <alignment horizontal="right" vertical="center"/>
    </xf>
    <xf numFmtId="186" fontId="44" fillId="0" borderId="205" applyNumberFormat="0" applyFill="0" applyAlignment="0" applyProtection="0"/>
    <xf numFmtId="4" fontId="56" fillId="0" borderId="190" applyNumberFormat="0" applyProtection="0">
      <alignment horizontal="right" vertical="center"/>
    </xf>
    <xf numFmtId="186" fontId="56" fillId="40" borderId="200" applyNumberFormat="0" applyFont="0" applyAlignment="0" applyProtection="0"/>
    <xf numFmtId="186" fontId="57" fillId="44" borderId="191" applyNumberFormat="0" applyAlignment="0" applyProtection="0"/>
    <xf numFmtId="186" fontId="56" fillId="40" borderId="178" applyNumberFormat="0" applyFont="0" applyAlignment="0" applyProtection="0"/>
    <xf numFmtId="4" fontId="56" fillId="16" borderId="200" applyNumberFormat="0" applyProtection="0">
      <alignment horizontal="right" vertical="center"/>
    </xf>
    <xf numFmtId="4" fontId="56" fillId="56" borderId="190" applyNumberFormat="0" applyProtection="0">
      <alignment horizontal="right" vertical="center"/>
    </xf>
    <xf numFmtId="186" fontId="27" fillId="14" borderId="188" applyNumberFormat="0" applyProtection="0">
      <alignment horizontal="left" vertical="top" indent="1"/>
    </xf>
    <xf numFmtId="172" fontId="28" fillId="12" borderId="206">
      <alignment vertical="center"/>
      <protection locked="0"/>
    </xf>
    <xf numFmtId="193" fontId="28" fillId="12" borderId="176">
      <alignment vertical="center"/>
      <protection locked="0"/>
    </xf>
    <xf numFmtId="186" fontId="56" fillId="63" borderId="198" applyNumberFormat="0" applyProtection="0">
      <alignment horizontal="left" vertical="top" indent="1"/>
    </xf>
    <xf numFmtId="186" fontId="60" fillId="52" borderId="188" applyNumberFormat="0" applyProtection="0">
      <alignment horizontal="left" vertical="top" indent="1"/>
    </xf>
    <xf numFmtId="4" fontId="76" fillId="87" borderId="188" applyNumberFormat="0" applyProtection="0">
      <alignment horizontal="right" vertical="center"/>
    </xf>
    <xf numFmtId="172" fontId="28" fillId="12" borderId="196">
      <alignment vertical="center"/>
      <protection locked="0"/>
    </xf>
    <xf numFmtId="186" fontId="27" fillId="21" borderId="198" applyNumberFormat="0" applyProtection="0">
      <alignment horizontal="left" vertical="top" indent="1"/>
    </xf>
    <xf numFmtId="186" fontId="56" fillId="63" borderId="188" applyNumberFormat="0" applyProtection="0">
      <alignment horizontal="left" vertical="top" indent="1"/>
    </xf>
    <xf numFmtId="37" fontId="33" fillId="0" borderId="193" applyNumberFormat="0"/>
    <xf numFmtId="4" fontId="56" fillId="58" borderId="200" applyNumberFormat="0" applyProtection="0">
      <alignment horizontal="right" vertical="center"/>
    </xf>
    <xf numFmtId="186" fontId="56" fillId="21" borderId="188" applyNumberFormat="0" applyProtection="0">
      <alignment horizontal="left" vertical="top" indent="1"/>
    </xf>
    <xf numFmtId="4" fontId="62" fillId="11" borderId="188" applyNumberFormat="0" applyProtection="0">
      <alignment horizontal="left" vertical="center" indent="1"/>
    </xf>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2" borderId="200" applyNumberFormat="0" applyProtection="0">
      <alignment vertical="center"/>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42" fillId="44" borderId="190" applyNumberFormat="0" applyAlignment="0" applyProtection="0"/>
    <xf numFmtId="191" fontId="5" fillId="7" borderId="176">
      <alignment vertical="center"/>
      <protection locked="0"/>
    </xf>
    <xf numFmtId="4" fontId="59" fillId="65" borderId="190" applyNumberFormat="0" applyProtection="0">
      <alignment horizontal="right" vertical="center"/>
    </xf>
    <xf numFmtId="186" fontId="61" fillId="21" borderId="192" applyBorder="0"/>
    <xf numFmtId="186" fontId="56" fillId="40" borderId="190" applyNumberFormat="0" applyFon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44" fillId="0" borderId="205" applyNumberFormat="0" applyFill="0" applyAlignment="0" applyProtection="0"/>
    <xf numFmtId="4" fontId="72" fillId="84" borderId="188"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186" fontId="62" fillId="48" borderId="188" applyNumberFormat="0" applyProtection="0">
      <alignment horizontal="left" vertical="top" indent="1"/>
    </xf>
    <xf numFmtId="186" fontId="42" fillId="44" borderId="200" applyNumberForma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6" fontId="60" fillId="52" borderId="198" applyNumberFormat="0" applyProtection="0">
      <alignment horizontal="left" vertical="top" indent="1"/>
    </xf>
    <xf numFmtId="4" fontId="56" fillId="16" borderId="190" applyNumberFormat="0" applyProtection="0">
      <alignment horizontal="right" vertical="center"/>
    </xf>
    <xf numFmtId="186" fontId="56" fillId="63" borderId="188" applyNumberFormat="0" applyProtection="0">
      <alignment horizontal="left" vertical="top" indent="1"/>
    </xf>
    <xf numFmtId="186" fontId="56" fillId="15" borderId="180" applyNumberFormat="0" applyProtection="0">
      <alignment horizontal="left" vertical="top" indent="1"/>
    </xf>
    <xf numFmtId="4" fontId="59" fillId="65" borderId="190" applyNumberFormat="0" applyProtection="0">
      <alignment horizontal="right" vertical="center"/>
    </xf>
    <xf numFmtId="186" fontId="56" fillId="21" borderId="188" applyNumberFormat="0" applyProtection="0">
      <alignment horizontal="left" vertical="top" indent="1"/>
    </xf>
    <xf numFmtId="186" fontId="60" fillId="52" borderId="180" applyNumberFormat="0" applyProtection="0">
      <alignment horizontal="left" vertical="top" indent="1"/>
    </xf>
    <xf numFmtId="186" fontId="56" fillId="40" borderId="178" applyNumberFormat="0" applyFont="0" applyAlignment="0" applyProtection="0"/>
    <xf numFmtId="186" fontId="56" fillId="40" borderId="190" applyNumberFormat="0" applyFont="0" applyAlignment="0" applyProtection="0"/>
    <xf numFmtId="186" fontId="56" fillId="63" borderId="180" applyNumberFormat="0" applyProtection="0">
      <alignment horizontal="left" vertical="top" indent="1"/>
    </xf>
    <xf numFmtId="4" fontId="56" fillId="52" borderId="178" applyNumberFormat="0" applyProtection="0">
      <alignment vertical="center"/>
    </xf>
    <xf numFmtId="186" fontId="27" fillId="15" borderId="188" applyNumberFormat="0" applyProtection="0">
      <alignment horizontal="left" vertical="top" indent="1"/>
    </xf>
    <xf numFmtId="4" fontId="56" fillId="61" borderId="194" applyNumberFormat="0" applyProtection="0">
      <alignment horizontal="left" vertical="center" indent="1"/>
    </xf>
    <xf numFmtId="4" fontId="56" fillId="55" borderId="178" applyNumberFormat="0" applyProtection="0">
      <alignment horizontal="right" vertical="center"/>
    </xf>
    <xf numFmtId="186" fontId="56" fillId="15"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63" fillId="66" borderId="194" applyNumberFormat="0" applyProtection="0">
      <alignment horizontal="left" vertical="center" indent="1"/>
    </xf>
    <xf numFmtId="4" fontId="56" fillId="16" borderId="178" applyNumberFormat="0" applyProtection="0">
      <alignment horizontal="right" vertical="center"/>
    </xf>
    <xf numFmtId="194" fontId="33" fillId="0" borderId="186" applyFill="0"/>
    <xf numFmtId="186" fontId="56" fillId="15" borderId="180" applyNumberFormat="0" applyProtection="0">
      <alignment horizontal="left" vertical="top" indent="1"/>
    </xf>
    <xf numFmtId="4" fontId="72" fillId="81" borderId="180" applyNumberFormat="0" applyProtection="0">
      <alignment horizontal="right" vertical="center"/>
    </xf>
    <xf numFmtId="172" fontId="5" fillId="7" borderId="185">
      <alignment vertical="center"/>
      <protection locked="0"/>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56" fillId="16" borderId="178" applyNumberFormat="0" applyProtection="0">
      <alignment horizontal="right" vertical="center"/>
    </xf>
    <xf numFmtId="186" fontId="56" fillId="40" borderId="178" applyNumberFormat="0" applyFont="0" applyAlignment="0" applyProtection="0"/>
    <xf numFmtId="186" fontId="27" fillId="63" borderId="198" applyNumberFormat="0" applyProtection="0">
      <alignment horizontal="left" vertical="center" indent="1"/>
    </xf>
    <xf numFmtId="186" fontId="56" fillId="21" borderId="188" applyNumberFormat="0" applyProtection="0">
      <alignment horizontal="left" vertical="top" indent="1"/>
    </xf>
    <xf numFmtId="186" fontId="28" fillId="49" borderId="176">
      <alignment vertical="center"/>
    </xf>
    <xf numFmtId="186" fontId="56" fillId="15"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42" fillId="44" borderId="190" applyNumberFormat="0" applyAlignment="0" applyProtection="0"/>
    <xf numFmtId="186" fontId="27" fillId="14" borderId="198" applyNumberFormat="0" applyProtection="0">
      <alignment horizontal="left" vertical="top" indent="1"/>
    </xf>
    <xf numFmtId="186" fontId="56" fillId="21" borderId="188" applyNumberFormat="0" applyProtection="0">
      <alignment horizontal="left" vertical="top" indent="1"/>
    </xf>
    <xf numFmtId="186" fontId="28" fillId="12" borderId="196">
      <alignment vertical="center"/>
      <protection locked="0"/>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62" fillId="48" borderId="188" applyNumberFormat="0" applyProtection="0">
      <alignment vertical="center"/>
    </xf>
    <xf numFmtId="0" fontId="5" fillId="69" borderId="176">
      <alignment vertical="center"/>
    </xf>
    <xf numFmtId="191" fontId="28" fillId="12" borderId="176">
      <alignment vertical="center"/>
      <protection locked="0"/>
    </xf>
    <xf numFmtId="186" fontId="56" fillId="11" borderId="190" applyNumberFormat="0" applyProtection="0">
      <alignment horizontal="left" vertical="center" indent="1"/>
    </xf>
    <xf numFmtId="186" fontId="56" fillId="11" borderId="190" applyNumberFormat="0" applyProtection="0">
      <alignment horizontal="left" vertical="center" indent="1"/>
    </xf>
    <xf numFmtId="191" fontId="28" fillId="51" borderId="196">
      <alignment horizontal="right" vertical="center"/>
      <protection locked="0"/>
    </xf>
    <xf numFmtId="186" fontId="27" fillId="14" borderId="188" applyNumberFormat="0" applyProtection="0">
      <alignment horizontal="left" vertical="top" indent="1"/>
    </xf>
    <xf numFmtId="186" fontId="27" fillId="21" borderId="188" applyNumberFormat="0" applyProtection="0">
      <alignment horizontal="left" vertical="center" indent="1"/>
    </xf>
    <xf numFmtId="4" fontId="62" fillId="48" borderId="188" applyNumberFormat="0" applyProtection="0">
      <alignment vertical="center"/>
    </xf>
    <xf numFmtId="186" fontId="56" fillId="21" borderId="180" applyNumberFormat="0" applyProtection="0">
      <alignment horizontal="left" vertical="top" indent="1"/>
    </xf>
    <xf numFmtId="4" fontId="56" fillId="56" borderId="190" applyNumberFormat="0" applyProtection="0">
      <alignment horizontal="right" vertical="center"/>
    </xf>
    <xf numFmtId="186" fontId="56" fillId="40" borderId="190" applyNumberFormat="0" applyFont="0" applyAlignment="0" applyProtection="0"/>
    <xf numFmtId="4" fontId="70" fillId="86" borderId="188" applyNumberFormat="0" applyProtection="0">
      <alignment horizontal="left" vertical="center" indent="1"/>
    </xf>
    <xf numFmtId="191" fontId="5" fillId="7" borderId="185">
      <alignment vertical="center"/>
      <protection locked="0"/>
    </xf>
    <xf numFmtId="191" fontId="28" fillId="50" borderId="196">
      <alignment vertical="center"/>
    </xf>
    <xf numFmtId="186" fontId="56" fillId="14" borderId="180" applyNumberFormat="0" applyProtection="0">
      <alignment horizontal="left" vertical="top" indent="1"/>
    </xf>
    <xf numFmtId="4" fontId="56" fillId="54" borderId="190"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27" fillId="15" borderId="188" applyNumberFormat="0" applyProtection="0">
      <alignment horizontal="left" vertical="center" indent="1"/>
    </xf>
    <xf numFmtId="4" fontId="56" fillId="56" borderId="190" applyNumberFormat="0" applyProtection="0">
      <alignment horizontal="right" vertical="center"/>
    </xf>
    <xf numFmtId="4" fontId="56" fillId="54" borderId="178" applyNumberFormat="0" applyProtection="0">
      <alignment horizontal="left" vertical="center" indent="1"/>
    </xf>
    <xf numFmtId="186" fontId="56" fillId="21" borderId="180" applyNumberFormat="0" applyProtection="0">
      <alignment horizontal="left" vertical="top" indent="1"/>
    </xf>
    <xf numFmtId="191" fontId="28" fillId="49" borderId="185">
      <alignment vertical="center"/>
    </xf>
    <xf numFmtId="193" fontId="28" fillId="12" borderId="176">
      <alignment vertical="center"/>
      <protection locked="0"/>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7" fillId="44" borderId="191" applyNumberFormat="0" applyAlignment="0" applyProtection="0"/>
    <xf numFmtId="186" fontId="56" fillId="63" borderId="188" applyNumberFormat="0" applyProtection="0">
      <alignment horizontal="left" vertical="top" indent="1"/>
    </xf>
    <xf numFmtId="186" fontId="56" fillId="63" borderId="190" applyNumberFormat="0" applyProtection="0">
      <alignment horizontal="left" vertical="center" indent="1"/>
    </xf>
    <xf numFmtId="4" fontId="56" fillId="56" borderId="190" applyNumberFormat="0" applyProtection="0">
      <alignment horizontal="right" vertical="center"/>
    </xf>
    <xf numFmtId="186" fontId="56" fillId="40" borderId="190" applyNumberFormat="0" applyFont="0" applyAlignment="0" applyProtection="0"/>
    <xf numFmtId="186" fontId="56" fillId="15" borderId="180" applyNumberFormat="0" applyProtection="0">
      <alignment horizontal="left" vertical="top" indent="1"/>
    </xf>
    <xf numFmtId="4" fontId="56" fillId="0" borderId="200" applyNumberFormat="0" applyProtection="0">
      <alignment horizontal="right" vertical="center"/>
    </xf>
    <xf numFmtId="186" fontId="27" fillId="14" borderId="188" applyNumberFormat="0" applyProtection="0">
      <alignment horizontal="left" vertical="center" indent="1"/>
    </xf>
    <xf numFmtId="186" fontId="56" fillId="15" borderId="198" applyNumberFormat="0" applyProtection="0">
      <alignment horizontal="left" vertical="top" indent="1"/>
    </xf>
    <xf numFmtId="0" fontId="37" fillId="48" borderId="180" applyNumberFormat="0" applyProtection="0">
      <alignment horizontal="left" vertical="top" indent="1"/>
    </xf>
    <xf numFmtId="186" fontId="56" fillId="63" borderId="180" applyNumberFormat="0" applyProtection="0">
      <alignment horizontal="left" vertical="top" indent="1"/>
    </xf>
    <xf numFmtId="186" fontId="44" fillId="0" borderId="184" applyNumberFormat="0" applyFill="0" applyAlignment="0" applyProtection="0"/>
    <xf numFmtId="186" fontId="56" fillId="21" borderId="180" applyNumberFormat="0" applyProtection="0">
      <alignment horizontal="left" vertical="top" indent="1"/>
    </xf>
    <xf numFmtId="186" fontId="56" fillId="14" borderId="180" applyNumberFormat="0" applyProtection="0">
      <alignment horizontal="left" vertical="top" indent="1"/>
    </xf>
    <xf numFmtId="186" fontId="56" fillId="40" borderId="178" applyNumberFormat="0" applyFont="0" applyAlignment="0" applyProtection="0"/>
    <xf numFmtId="186" fontId="56" fillId="15" borderId="180" applyNumberFormat="0" applyProtection="0">
      <alignment horizontal="left" vertical="top" indent="1"/>
    </xf>
    <xf numFmtId="193" fontId="28" fillId="12" borderId="185">
      <alignment vertical="center"/>
      <protection locked="0"/>
    </xf>
    <xf numFmtId="186" fontId="56" fillId="63" borderId="188" applyNumberFormat="0" applyProtection="0">
      <alignment horizontal="left" vertical="top" indent="1"/>
    </xf>
    <xf numFmtId="186" fontId="56" fillId="40" borderId="178" applyNumberFormat="0" applyFont="0" applyAlignment="0" applyProtection="0"/>
    <xf numFmtId="4" fontId="56" fillId="57" borderId="204" applyNumberFormat="0" applyProtection="0">
      <alignment horizontal="right" vertical="center"/>
    </xf>
    <xf numFmtId="4" fontId="56" fillId="14" borderId="194" applyNumberFormat="0" applyProtection="0">
      <alignment horizontal="left" vertical="center" indent="1"/>
    </xf>
    <xf numFmtId="186" fontId="56" fillId="21" borderId="188" applyNumberFormat="0" applyProtection="0">
      <alignment horizontal="left" vertical="top" indent="1"/>
    </xf>
    <xf numFmtId="4" fontId="27" fillId="21" borderId="181" applyNumberFormat="0" applyProtection="0">
      <alignment horizontal="left" vertical="center" indent="1"/>
    </xf>
    <xf numFmtId="4" fontId="70" fillId="86" borderId="189" applyNumberFormat="0" applyProtection="0">
      <alignment horizontal="left" vertical="center" indent="1"/>
    </xf>
    <xf numFmtId="186" fontId="27" fillId="14" borderId="180" applyNumberFormat="0" applyProtection="0">
      <alignment horizontal="left" vertical="center" indent="1"/>
    </xf>
    <xf numFmtId="186" fontId="27" fillId="64" borderId="206" applyNumberFormat="0">
      <protection locked="0"/>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53" borderId="190" applyNumberFormat="0" applyProtection="0">
      <alignment horizontal="left" vertical="center" indent="1"/>
    </xf>
    <xf numFmtId="172" fontId="28" fillId="12" borderId="196">
      <alignment vertical="center"/>
      <protection locked="0"/>
    </xf>
    <xf numFmtId="4" fontId="59" fillId="53" borderId="200" applyNumberFormat="0" applyProtection="0">
      <alignment vertical="center"/>
    </xf>
    <xf numFmtId="4" fontId="56" fillId="19" borderId="190" applyNumberFormat="0" applyProtection="0">
      <alignment horizontal="right" vertical="center"/>
    </xf>
    <xf numFmtId="186" fontId="56" fillId="40" borderId="190" applyNumberFormat="0" applyFont="0" applyAlignment="0" applyProtection="0"/>
    <xf numFmtId="186" fontId="27" fillId="63" borderId="198" applyNumberFormat="0" applyProtection="0">
      <alignment horizontal="left" vertical="top" indent="1"/>
    </xf>
    <xf numFmtId="191" fontId="5" fillId="13" borderId="185">
      <alignment vertical="center"/>
    </xf>
    <xf numFmtId="186" fontId="28" fillId="12" borderId="196">
      <alignment vertical="center"/>
      <protection locked="0"/>
    </xf>
    <xf numFmtId="186" fontId="57" fillId="44" borderId="191" applyNumberFormat="0" applyAlignment="0" applyProtection="0"/>
    <xf numFmtId="186" fontId="27" fillId="15" borderId="188" applyNumberFormat="0" applyProtection="0">
      <alignment horizontal="left" vertical="top" indent="1"/>
    </xf>
    <xf numFmtId="0" fontId="5" fillId="69" borderId="185">
      <alignment vertical="center"/>
    </xf>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50" fillId="41" borderId="190" applyNumberFormat="0" applyAlignment="0" applyProtection="0"/>
    <xf numFmtId="172" fontId="28" fillId="12" borderId="206">
      <alignment vertical="center"/>
      <protection locked="0"/>
    </xf>
    <xf numFmtId="186" fontId="44" fillId="0" borderId="205" applyNumberFormat="0" applyFill="0" applyAlignment="0" applyProtection="0"/>
    <xf numFmtId="186" fontId="27" fillId="14" borderId="188" applyNumberFormat="0" applyProtection="0">
      <alignment horizontal="left" vertical="center" indent="1"/>
    </xf>
    <xf numFmtId="186" fontId="27" fillId="15" borderId="180" applyNumberFormat="0" applyProtection="0">
      <alignment horizontal="left" vertical="top" indent="1"/>
    </xf>
    <xf numFmtId="186" fontId="56" fillId="14" borderId="188" applyNumberFormat="0" applyProtection="0">
      <alignment horizontal="left" vertical="top" indent="1"/>
    </xf>
    <xf numFmtId="186" fontId="56" fillId="40" borderId="178" applyNumberFormat="0" applyFont="0" applyAlignment="0" applyProtection="0"/>
    <xf numFmtId="186" fontId="56" fillId="15" borderId="198" applyNumberFormat="0" applyProtection="0">
      <alignment horizontal="left" vertical="top" indent="1"/>
    </xf>
    <xf numFmtId="4" fontId="62" fillId="11" borderId="198" applyNumberFormat="0" applyProtection="0">
      <alignment horizontal="left" vertical="center" indent="1"/>
    </xf>
    <xf numFmtId="186" fontId="28" fillId="50" borderId="196">
      <alignment vertical="center"/>
    </xf>
    <xf numFmtId="190" fontId="28" fillId="50" borderId="176">
      <alignment vertical="center"/>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91" fontId="5" fillId="7" borderId="196">
      <alignment vertical="center"/>
      <protection locked="0"/>
    </xf>
    <xf numFmtId="186" fontId="56" fillId="63" borderId="198" applyNumberFormat="0" applyProtection="0">
      <alignment horizontal="left" vertical="top" indent="1"/>
    </xf>
    <xf numFmtId="186" fontId="56" fillId="14" borderId="178" applyNumberFormat="0" applyProtection="0">
      <alignment horizontal="left" vertical="center" indent="1"/>
    </xf>
    <xf numFmtId="186" fontId="56" fillId="14" borderId="188" applyNumberFormat="0" applyProtection="0">
      <alignment horizontal="left" vertical="top" indent="1"/>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0" fillId="41" borderId="190" applyNumberFormat="0" applyAlignment="0" applyProtection="0"/>
    <xf numFmtId="4" fontId="56" fillId="59" borderId="190" applyNumberFormat="0" applyProtection="0">
      <alignment horizontal="right" vertical="center"/>
    </xf>
    <xf numFmtId="186" fontId="27" fillId="14" borderId="188" applyNumberFormat="0" applyProtection="0">
      <alignment horizontal="left" vertical="center" indent="1"/>
    </xf>
    <xf numFmtId="4" fontId="56" fillId="0" borderId="200" applyNumberFormat="0" applyProtection="0">
      <alignment horizontal="right" vertical="center"/>
    </xf>
    <xf numFmtId="186" fontId="56" fillId="21" borderId="180" applyNumberFormat="0" applyProtection="0">
      <alignment horizontal="left" vertical="top" indent="1"/>
    </xf>
    <xf numFmtId="186" fontId="56" fillId="63" borderId="188" applyNumberFormat="0" applyProtection="0">
      <alignment horizontal="left" vertical="top" indent="1"/>
    </xf>
    <xf numFmtId="4" fontId="64" fillId="64" borderId="178" applyNumberFormat="0" applyProtection="0">
      <alignment horizontal="right" vertical="center"/>
    </xf>
    <xf numFmtId="186" fontId="56" fillId="21" borderId="188" applyNumberFormat="0" applyProtection="0">
      <alignment horizontal="left" vertical="top" indent="1"/>
    </xf>
    <xf numFmtId="186" fontId="56" fillId="40" borderId="178" applyNumberFormat="0" applyFont="0" applyAlignment="0" applyProtection="0"/>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61" fillId="21" borderId="192" applyBorder="0"/>
    <xf numFmtId="4" fontId="27" fillId="21" borderId="194" applyNumberFormat="0" applyProtection="0">
      <alignment horizontal="left" vertical="center" indent="1"/>
    </xf>
    <xf numFmtId="186" fontId="56" fillId="21" borderId="198" applyNumberFormat="0" applyProtection="0">
      <alignment horizontal="left" vertical="top" indent="1"/>
    </xf>
    <xf numFmtId="186" fontId="56" fillId="21" borderId="180" applyNumberFormat="0" applyProtection="0">
      <alignment horizontal="left" vertical="top" indent="1"/>
    </xf>
    <xf numFmtId="4" fontId="56" fillId="14" borderId="194" applyNumberFormat="0" applyProtection="0">
      <alignment horizontal="left" vertical="center" indent="1"/>
    </xf>
    <xf numFmtId="186" fontId="27" fillId="63"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42" fillId="44" borderId="190" applyNumberFormat="0" applyAlignment="0" applyProtection="0"/>
    <xf numFmtId="4" fontId="56" fillId="0" borderId="200" applyNumberFormat="0" applyProtection="0">
      <alignment horizontal="right" vertical="center"/>
    </xf>
    <xf numFmtId="4" fontId="27" fillId="21" borderId="204" applyNumberFormat="0" applyProtection="0">
      <alignment horizontal="left" vertical="center" indent="1"/>
    </xf>
    <xf numFmtId="186" fontId="27" fillId="14" borderId="198"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4" fontId="56" fillId="0" borderId="190" applyNumberFormat="0" applyProtection="0">
      <alignment horizontal="right" vertical="center"/>
    </xf>
    <xf numFmtId="4" fontId="59" fillId="53" borderId="190" applyNumberFormat="0" applyProtection="0">
      <alignment vertical="center"/>
    </xf>
    <xf numFmtId="186" fontId="56" fillId="14" borderId="198" applyNumberFormat="0" applyProtection="0">
      <alignment horizontal="left" vertical="top" indent="1"/>
    </xf>
    <xf numFmtId="4" fontId="56" fillId="58" borderId="190" applyNumberFormat="0" applyProtection="0">
      <alignment horizontal="right" vertical="center"/>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186" fontId="56" fillId="21" borderId="188" applyNumberFormat="0" applyProtection="0">
      <alignment horizontal="left" vertical="top" indent="1"/>
    </xf>
    <xf numFmtId="186" fontId="57" fillId="44" borderId="201" applyNumberFormat="0" applyAlignment="0" applyProtection="0"/>
    <xf numFmtId="186" fontId="56" fillId="11" borderId="200" applyNumberFormat="0" applyProtection="0">
      <alignment horizontal="left" vertical="center" indent="1"/>
    </xf>
    <xf numFmtId="186" fontId="56" fillId="15" borderId="198" applyNumberFormat="0" applyProtection="0">
      <alignment horizontal="left" vertical="top" indent="1"/>
    </xf>
    <xf numFmtId="4" fontId="56" fillId="23" borderId="190" applyNumberFormat="0" applyProtection="0">
      <alignment horizontal="right" vertical="center"/>
    </xf>
    <xf numFmtId="186" fontId="56" fillId="63"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4" fontId="75" fillId="88" borderId="189" applyNumberFormat="0" applyProtection="0">
      <alignment horizontal="left" vertical="center" indent="1"/>
    </xf>
    <xf numFmtId="193" fontId="5" fillId="69" borderId="176">
      <alignment vertical="center"/>
    </xf>
    <xf numFmtId="4" fontId="56" fillId="57" borderId="194" applyNumberFormat="0" applyProtection="0">
      <alignment horizontal="right" vertical="center"/>
    </xf>
    <xf numFmtId="37" fontId="33" fillId="0" borderId="193" applyNumberFormat="0"/>
    <xf numFmtId="4" fontId="56" fillId="54" borderId="190" applyNumberFormat="0" applyProtection="0">
      <alignment horizontal="left" vertical="center" indent="1"/>
    </xf>
    <xf numFmtId="186" fontId="56" fillId="14" borderId="190" applyNumberFormat="0" applyProtection="0">
      <alignment horizontal="left" vertical="center" indent="1"/>
    </xf>
    <xf numFmtId="186" fontId="56" fillId="63" borderId="188" applyNumberFormat="0" applyProtection="0">
      <alignment horizontal="left" vertical="top" indent="1"/>
    </xf>
    <xf numFmtId="186" fontId="27" fillId="63" borderId="198" applyNumberFormat="0" applyProtection="0">
      <alignment horizontal="left" vertical="top" indent="1"/>
    </xf>
    <xf numFmtId="186" fontId="56" fillId="14" borderId="188" applyNumberFormat="0" applyProtection="0">
      <alignment horizontal="left" vertical="top" indent="1"/>
    </xf>
    <xf numFmtId="186" fontId="42" fillId="44" borderId="178" applyNumberFormat="0" applyAlignment="0" applyProtection="0"/>
    <xf numFmtId="186" fontId="27" fillId="14" borderId="188" applyNumberFormat="0" applyProtection="0">
      <alignment horizontal="left" vertical="top" indent="1"/>
    </xf>
    <xf numFmtId="193" fontId="28" fillId="50" borderId="196">
      <alignment vertical="center"/>
    </xf>
    <xf numFmtId="0" fontId="27" fillId="63" borderId="188" applyNumberFormat="0" applyProtection="0">
      <alignment horizontal="left" vertical="center" indent="1"/>
    </xf>
    <xf numFmtId="193" fontId="5" fillId="7" borderId="185">
      <alignment vertical="center"/>
      <protection locked="0"/>
    </xf>
    <xf numFmtId="186" fontId="56" fillId="11" borderId="190" applyNumberFormat="0" applyProtection="0">
      <alignment horizontal="left" vertical="center" indent="1"/>
    </xf>
    <xf numFmtId="186" fontId="56" fillId="63" borderId="180" applyNumberFormat="0" applyProtection="0">
      <alignment horizontal="left" vertical="top" indent="1"/>
    </xf>
    <xf numFmtId="191" fontId="28" fillId="50" borderId="185">
      <alignment vertical="center"/>
    </xf>
    <xf numFmtId="186" fontId="62" fillId="15" borderId="180" applyNumberFormat="0" applyProtection="0">
      <alignment horizontal="left" vertical="top" indent="1"/>
    </xf>
    <xf numFmtId="4" fontId="56" fillId="61" borderId="181" applyNumberFormat="0" applyProtection="0">
      <alignment horizontal="left" vertical="center" indent="1"/>
    </xf>
    <xf numFmtId="186" fontId="56" fillId="21" borderId="180" applyNumberFormat="0" applyProtection="0">
      <alignment horizontal="left" vertical="top" indent="1"/>
    </xf>
    <xf numFmtId="37" fontId="33" fillId="0" borderId="193" applyNumberFormat="0"/>
    <xf numFmtId="4" fontId="56" fillId="57" borderId="204" applyNumberFormat="0" applyProtection="0">
      <alignment horizontal="right" vertical="center"/>
    </xf>
    <xf numFmtId="186" fontId="56" fillId="14" borderId="180" applyNumberFormat="0" applyProtection="0">
      <alignment horizontal="left" vertical="top" indent="1"/>
    </xf>
    <xf numFmtId="4" fontId="56" fillId="19" borderId="178" applyNumberFormat="0" applyProtection="0">
      <alignment horizontal="right" vertical="center"/>
    </xf>
    <xf numFmtId="186" fontId="56" fillId="40" borderId="178" applyNumberFormat="0" applyFont="0" applyAlignment="0" applyProtection="0"/>
    <xf numFmtId="186" fontId="56" fillId="63" borderId="188" applyNumberFormat="0" applyProtection="0">
      <alignment horizontal="left" vertical="top" indent="1"/>
    </xf>
    <xf numFmtId="4" fontId="56" fillId="0" borderId="178" applyNumberFormat="0" applyProtection="0">
      <alignment horizontal="right" vertical="center"/>
    </xf>
    <xf numFmtId="4" fontId="27" fillId="21" borderId="181" applyNumberFormat="0" applyProtection="0">
      <alignment horizontal="left" vertical="center"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top" indent="1"/>
    </xf>
    <xf numFmtId="4" fontId="56" fillId="56" borderId="190" applyNumberFormat="0" applyProtection="0">
      <alignment horizontal="right" vertical="center"/>
    </xf>
    <xf numFmtId="186" fontId="27" fillId="21" borderId="180" applyNumberFormat="0" applyProtection="0">
      <alignment horizontal="left" vertical="top" indent="1"/>
    </xf>
    <xf numFmtId="4" fontId="56" fillId="52" borderId="190" applyNumberFormat="0" applyProtection="0">
      <alignment vertical="center"/>
    </xf>
    <xf numFmtId="186" fontId="61" fillId="21" borderId="192" applyBorder="0"/>
    <xf numFmtId="186" fontId="27" fillId="14" borderId="180" applyNumberFormat="0" applyProtection="0">
      <alignment horizontal="left" vertical="center" indent="1"/>
    </xf>
    <xf numFmtId="0" fontId="27" fillId="21" borderId="180" applyNumberFormat="0" applyProtection="0">
      <alignment horizontal="left" vertical="top" indent="1"/>
    </xf>
    <xf numFmtId="191" fontId="5" fillId="69" borderId="185">
      <alignment vertical="center"/>
    </xf>
    <xf numFmtId="186" fontId="56" fillId="14" borderId="180" applyNumberFormat="0" applyProtection="0">
      <alignment horizontal="left" vertical="top" indent="1"/>
    </xf>
    <xf numFmtId="186" fontId="56" fillId="63" borderId="178" applyNumberFormat="0" applyProtection="0">
      <alignment horizontal="left" vertical="center" indent="1"/>
    </xf>
    <xf numFmtId="186" fontId="56" fillId="14" borderId="180" applyNumberFormat="0" applyProtection="0">
      <alignment horizontal="left" vertical="top" indent="1"/>
    </xf>
    <xf numFmtId="186" fontId="57" fillId="44" borderId="179" applyNumberFormat="0" applyAlignment="0" applyProtection="0"/>
    <xf numFmtId="186" fontId="56" fillId="63" borderId="180" applyNumberFormat="0" applyProtection="0">
      <alignment horizontal="left" vertical="top" indent="1"/>
    </xf>
    <xf numFmtId="191" fontId="5" fillId="7" borderId="185">
      <alignment vertical="center"/>
      <protection locked="0"/>
    </xf>
    <xf numFmtId="186" fontId="27" fillId="21" borderId="180" applyNumberFormat="0" applyProtection="0">
      <alignment horizontal="left" vertical="top" indent="1"/>
    </xf>
    <xf numFmtId="186" fontId="28" fillId="49" borderId="185">
      <alignment vertical="center"/>
    </xf>
    <xf numFmtId="186" fontId="50" fillId="41" borderId="190" applyNumberFormat="0" applyAlignment="0" applyProtection="0"/>
    <xf numFmtId="186" fontId="44" fillId="0" borderId="184" applyNumberFormat="0" applyFill="0" applyAlignment="0" applyProtection="0"/>
    <xf numFmtId="186" fontId="56" fillId="15" borderId="188" applyNumberFormat="0" applyProtection="0">
      <alignment horizontal="left" vertical="top" indent="1"/>
    </xf>
    <xf numFmtId="190" fontId="5" fillId="13" borderId="196">
      <alignment vertical="center"/>
    </xf>
    <xf numFmtId="186" fontId="44" fillId="0" borderId="205" applyNumberFormat="0" applyFill="0" applyAlignment="0" applyProtection="0"/>
    <xf numFmtId="186" fontId="56" fillId="14" borderId="188" applyNumberFormat="0" applyProtection="0">
      <alignment horizontal="left" vertical="top" indent="1"/>
    </xf>
    <xf numFmtId="186" fontId="57" fillId="44" borderId="191" applyNumberFormat="0" applyAlignment="0" applyProtection="0"/>
    <xf numFmtId="186" fontId="56" fillId="40" borderId="178" applyNumberFormat="0" applyFont="0" applyAlignment="0" applyProtection="0"/>
    <xf numFmtId="186" fontId="56" fillId="40" borderId="190" applyNumberFormat="0" applyFont="0" applyAlignment="0" applyProtection="0"/>
    <xf numFmtId="186" fontId="61" fillId="21" borderId="202" applyBorder="0"/>
    <xf numFmtId="186" fontId="28" fillId="50" borderId="185">
      <alignment vertical="center"/>
    </xf>
    <xf numFmtId="186" fontId="56" fillId="63" borderId="188" applyNumberFormat="0" applyProtection="0">
      <alignment horizontal="left" vertical="top" indent="1"/>
    </xf>
    <xf numFmtId="186" fontId="56" fillId="62" borderId="178" applyNumberFormat="0" applyProtection="0">
      <alignment horizontal="left" vertical="center" indent="1"/>
    </xf>
    <xf numFmtId="186" fontId="61" fillId="21" borderId="192" applyBorder="0"/>
    <xf numFmtId="186" fontId="56" fillId="40" borderId="190" applyNumberFormat="0" applyFont="0" applyAlignment="0" applyProtection="0"/>
    <xf numFmtId="186" fontId="56" fillId="14" borderId="198" applyNumberFormat="0" applyProtection="0">
      <alignment horizontal="left" vertical="top" indent="1"/>
    </xf>
    <xf numFmtId="186" fontId="61" fillId="21" borderId="192" applyBorder="0"/>
    <xf numFmtId="186" fontId="27" fillId="63" borderId="180" applyNumberFormat="0" applyProtection="0">
      <alignment horizontal="left" vertical="top" indent="1"/>
    </xf>
    <xf numFmtId="190" fontId="5" fillId="13" borderId="185">
      <alignment vertical="center"/>
    </xf>
    <xf numFmtId="186" fontId="56" fillId="14" borderId="180" applyNumberFormat="0" applyProtection="0">
      <alignment horizontal="left" vertical="top" indent="1"/>
    </xf>
    <xf numFmtId="186" fontId="28" fillId="49" borderId="196">
      <alignment vertical="center"/>
    </xf>
    <xf numFmtId="186" fontId="27" fillId="14" borderId="188" applyNumberFormat="0" applyProtection="0">
      <alignment horizontal="left" vertical="center" indent="1"/>
    </xf>
    <xf numFmtId="4" fontId="56" fillId="19" borderId="190" applyNumberFormat="0" applyProtection="0">
      <alignment horizontal="right" vertical="center"/>
    </xf>
    <xf numFmtId="186" fontId="28" fillId="49" borderId="176">
      <alignment vertical="center"/>
    </xf>
    <xf numFmtId="4" fontId="56" fillId="19" borderId="200" applyNumberFormat="0" applyProtection="0">
      <alignment horizontal="right" vertical="center"/>
    </xf>
    <xf numFmtId="186" fontId="28" fillId="51" borderId="196">
      <alignment horizontal="right" vertical="center"/>
      <protection locked="0"/>
    </xf>
    <xf numFmtId="193" fontId="28" fillId="12" borderId="176">
      <alignment vertical="center"/>
      <protection locked="0"/>
    </xf>
    <xf numFmtId="0" fontId="5" fillId="70" borderId="185">
      <alignment horizontal="right" vertical="center"/>
      <protection locked="0"/>
    </xf>
    <xf numFmtId="186" fontId="56" fillId="15" borderId="180" applyNumberFormat="0" applyProtection="0">
      <alignment horizontal="left" vertical="top" indent="1"/>
    </xf>
    <xf numFmtId="186" fontId="56" fillId="40" borderId="190" applyNumberFormat="0" applyFont="0" applyAlignment="0" applyProtection="0"/>
    <xf numFmtId="4" fontId="56" fillId="0" borderId="190" applyNumberFormat="0" applyProtection="0">
      <alignment horizontal="right" vertical="center"/>
    </xf>
    <xf numFmtId="186" fontId="56" fillId="63" borderId="188" applyNumberFormat="0" applyProtection="0">
      <alignment horizontal="left" vertical="top" indent="1"/>
    </xf>
    <xf numFmtId="186" fontId="56" fillId="63" borderId="198" applyNumberFormat="0" applyProtection="0">
      <alignment horizontal="left" vertical="top" indent="1"/>
    </xf>
    <xf numFmtId="191" fontId="28" fillId="12" borderId="176">
      <alignment vertical="center"/>
      <protection locked="0"/>
    </xf>
    <xf numFmtId="172" fontId="28" fillId="12" borderId="185">
      <alignment vertical="center"/>
      <protection locked="0"/>
    </xf>
    <xf numFmtId="186" fontId="27" fillId="15" borderId="198" applyNumberFormat="0" applyProtection="0">
      <alignment horizontal="left" vertical="center" indent="1"/>
    </xf>
    <xf numFmtId="0" fontId="5" fillId="13" borderId="196">
      <alignment vertical="center"/>
    </xf>
    <xf numFmtId="4" fontId="56" fillId="58" borderId="190" applyNumberFormat="0" applyProtection="0">
      <alignment horizontal="right" vertical="center"/>
    </xf>
    <xf numFmtId="186" fontId="27" fillId="21" borderId="198" applyNumberFormat="0" applyProtection="0">
      <alignment horizontal="left" vertical="top" indent="1"/>
    </xf>
    <xf numFmtId="4" fontId="56" fillId="19" borderId="178" applyNumberFormat="0" applyProtection="0">
      <alignment horizontal="right" vertical="center"/>
    </xf>
    <xf numFmtId="186" fontId="27" fillId="14" borderId="188" applyNumberFormat="0" applyProtection="0">
      <alignment horizontal="left" vertical="top" indent="1"/>
    </xf>
    <xf numFmtId="0" fontId="5" fillId="13" borderId="185">
      <alignment vertical="center"/>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4" fontId="56" fillId="61" borderId="204" applyNumberFormat="0" applyProtection="0">
      <alignment horizontal="left" vertical="center" indent="1"/>
    </xf>
    <xf numFmtId="186" fontId="56" fillId="14" borderId="198" applyNumberFormat="0" applyProtection="0">
      <alignment horizontal="left" vertical="top" indent="1"/>
    </xf>
    <xf numFmtId="186" fontId="61" fillId="21" borderId="202" applyBorder="0"/>
    <xf numFmtId="4" fontId="56" fillId="23" borderId="190" applyNumberFormat="0" applyProtection="0">
      <alignment horizontal="right" vertical="center"/>
    </xf>
    <xf numFmtId="4" fontId="59" fillId="65" borderId="200" applyNumberFormat="0" applyProtection="0">
      <alignment horizontal="right" vertical="center"/>
    </xf>
    <xf numFmtId="186" fontId="56" fillId="63" borderId="188" applyNumberFormat="0" applyProtection="0">
      <alignment horizontal="left" vertical="top" indent="1"/>
    </xf>
    <xf numFmtId="186" fontId="27" fillId="14" borderId="180" applyNumberFormat="0" applyProtection="0">
      <alignment horizontal="left" vertical="center" indent="1"/>
    </xf>
    <xf numFmtId="186" fontId="62" fillId="15" borderId="188" applyNumberFormat="0" applyProtection="0">
      <alignment horizontal="left" vertical="top" indent="1"/>
    </xf>
    <xf numFmtId="186" fontId="56" fillId="63" borderId="188" applyNumberFormat="0" applyProtection="0">
      <alignment horizontal="left" vertical="top" indent="1"/>
    </xf>
    <xf numFmtId="4" fontId="70" fillId="53" borderId="188" applyNumberFormat="0" applyProtection="0">
      <alignment vertical="center"/>
    </xf>
    <xf numFmtId="186" fontId="27" fillId="15" borderId="18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44" fillId="0" borderId="184" applyNumberFormat="0" applyFill="0" applyAlignment="0" applyProtection="0"/>
    <xf numFmtId="186" fontId="56" fillId="40" borderId="190" applyNumberFormat="0" applyFont="0" applyAlignment="0" applyProtection="0"/>
    <xf numFmtId="186" fontId="42" fillId="44" borderId="190" applyNumberFormat="0" applyAlignment="0" applyProtection="0"/>
    <xf numFmtId="0" fontId="5" fillId="70" borderId="196">
      <alignment horizontal="right" vertical="center"/>
      <protection locked="0"/>
    </xf>
    <xf numFmtId="4" fontId="56" fillId="54" borderId="200" applyNumberFormat="0" applyProtection="0">
      <alignment horizontal="left" vertical="center" indent="1"/>
    </xf>
    <xf numFmtId="186" fontId="56" fillId="63" borderId="190" applyNumberFormat="0" applyProtection="0">
      <alignment horizontal="left" vertical="center"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62" fillId="48" borderId="188" applyNumberFormat="0" applyProtection="0">
      <alignment vertical="center"/>
    </xf>
    <xf numFmtId="4" fontId="56" fillId="56"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94" fontId="33" fillId="0" borderId="197" applyFill="0"/>
    <xf numFmtId="186" fontId="42" fillId="44" borderId="200" applyNumberFormat="0" applyAlignment="0" applyProtection="0"/>
    <xf numFmtId="186" fontId="27" fillId="15" borderId="188" applyNumberFormat="0" applyProtection="0">
      <alignment horizontal="left" vertical="center" indent="1"/>
    </xf>
    <xf numFmtId="186" fontId="56" fillId="63" borderId="188" applyNumberFormat="0" applyProtection="0">
      <alignment horizontal="left" vertical="top" indent="1"/>
    </xf>
    <xf numFmtId="186" fontId="50" fillId="41" borderId="190" applyNumberFormat="0" applyAlignment="0" applyProtection="0"/>
    <xf numFmtId="186" fontId="56" fillId="40" borderId="190" applyNumberFormat="0" applyFont="0" applyAlignment="0" applyProtection="0"/>
    <xf numFmtId="4" fontId="56" fillId="54" borderId="200" applyNumberFormat="0" applyProtection="0">
      <alignment horizontal="left" vertical="center" indent="1"/>
    </xf>
    <xf numFmtId="186" fontId="56" fillId="14" borderId="198" applyNumberFormat="0" applyProtection="0">
      <alignment horizontal="left" vertical="top" indent="1"/>
    </xf>
    <xf numFmtId="4" fontId="56" fillId="60" borderId="190" applyNumberFormat="0" applyProtection="0">
      <alignment horizontal="right" vertical="center"/>
    </xf>
    <xf numFmtId="186" fontId="56" fillId="40" borderId="190" applyNumberFormat="0" applyFont="0" applyAlignment="0" applyProtection="0"/>
    <xf numFmtId="186" fontId="56" fillId="15" borderId="188" applyNumberFormat="0" applyProtection="0">
      <alignment horizontal="left" vertical="top" indent="1"/>
    </xf>
    <xf numFmtId="4" fontId="72" fillId="87" borderId="188" applyNumberFormat="0" applyProtection="0">
      <alignment horizontal="right" vertical="center"/>
    </xf>
    <xf numFmtId="4" fontId="27" fillId="21" borderId="194" applyNumberFormat="0" applyProtection="0">
      <alignment horizontal="left" vertical="center" indent="1"/>
    </xf>
    <xf numFmtId="186" fontId="56" fillId="14" borderId="190" applyNumberFormat="0" applyProtection="0">
      <alignment horizontal="left" vertical="center" indent="1"/>
    </xf>
    <xf numFmtId="191" fontId="5" fillId="13" borderId="196">
      <alignment vertical="center"/>
    </xf>
    <xf numFmtId="193" fontId="5" fillId="69" borderId="196">
      <alignment vertical="center"/>
    </xf>
    <xf numFmtId="188" fontId="5" fillId="69" borderId="196">
      <alignment vertical="center"/>
    </xf>
    <xf numFmtId="0" fontId="5" fillId="7" borderId="196">
      <alignment vertical="center"/>
      <protection locked="0"/>
    </xf>
    <xf numFmtId="191" fontId="28" fillId="50" borderId="196">
      <alignment vertical="center"/>
    </xf>
    <xf numFmtId="186" fontId="44" fillId="0" borderId="205" applyNumberFormat="0" applyFill="0" applyAlignment="0" applyProtection="0"/>
    <xf numFmtId="186" fontId="56" fillId="14" borderId="190" applyNumberFormat="0" applyProtection="0">
      <alignment horizontal="left" vertical="center" indent="1"/>
    </xf>
    <xf numFmtId="186" fontId="27" fillId="14" borderId="188" applyNumberFormat="0" applyProtection="0">
      <alignment horizontal="left" vertical="center" indent="1"/>
    </xf>
    <xf numFmtId="191" fontId="5" fillId="69" borderId="196">
      <alignment vertical="center"/>
    </xf>
    <xf numFmtId="186" fontId="56" fillId="14" borderId="198" applyNumberFormat="0" applyProtection="0">
      <alignment horizontal="left" vertical="top" indent="1"/>
    </xf>
    <xf numFmtId="186" fontId="42" fillId="44" borderId="190"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8" fontId="28" fillId="51" borderId="196">
      <alignment horizontal="right" vertical="center"/>
      <protection locked="0"/>
    </xf>
    <xf numFmtId="186" fontId="27" fillId="63" borderId="198" applyNumberFormat="0" applyProtection="0">
      <alignment horizontal="left" vertical="center" indent="1"/>
    </xf>
    <xf numFmtId="188" fontId="28" fillId="49" borderId="196">
      <alignment vertical="center"/>
    </xf>
    <xf numFmtId="37" fontId="33" fillId="0" borderId="193" applyNumberFormat="0"/>
    <xf numFmtId="186" fontId="56" fillId="62" borderId="190" applyNumberFormat="0" applyProtection="0">
      <alignment horizontal="left" vertical="center" indent="1"/>
    </xf>
    <xf numFmtId="37" fontId="33" fillId="0" borderId="203" applyNumberFormat="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56" fillId="14" borderId="204" applyNumberFormat="0" applyProtection="0">
      <alignment horizontal="left" vertical="center" indent="1"/>
    </xf>
    <xf numFmtId="186" fontId="56" fillId="63" borderId="188" applyNumberFormat="0" applyProtection="0">
      <alignment horizontal="left" vertical="top" indent="1"/>
    </xf>
    <xf numFmtId="4" fontId="56" fillId="15" borderId="190" applyNumberFormat="0" applyProtection="0">
      <alignment horizontal="right" vertical="center"/>
    </xf>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62" fillId="15" borderId="188" applyNumberFormat="0" applyProtection="0">
      <alignment horizontal="left" vertical="top" indent="1"/>
    </xf>
    <xf numFmtId="4" fontId="56" fillId="16" borderId="200" applyNumberFormat="0" applyProtection="0">
      <alignment horizontal="right" vertical="center"/>
    </xf>
    <xf numFmtId="186" fontId="57" fillId="44" borderId="191" applyNumberFormat="0" applyAlignment="0" applyProtection="0"/>
    <xf numFmtId="4" fontId="56" fillId="0" borderId="190" applyNumberFormat="0" applyProtection="0">
      <alignment horizontal="right" vertical="center"/>
    </xf>
    <xf numFmtId="0" fontId="27" fillId="14" borderId="198" applyNumberFormat="0" applyProtection="0">
      <alignment horizontal="left" vertical="center" indent="1"/>
    </xf>
    <xf numFmtId="4" fontId="76" fillId="87" borderId="198" applyNumberFormat="0" applyProtection="0">
      <alignment horizontal="right" vertical="center"/>
    </xf>
    <xf numFmtId="186" fontId="42" fillId="44" borderId="190" applyNumberFormat="0" applyAlignment="0" applyProtection="0"/>
    <xf numFmtId="4" fontId="72" fillId="78" borderId="198"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27" fillId="64" borderId="196" applyNumberFormat="0">
      <protection locked="0"/>
    </xf>
    <xf numFmtId="4" fontId="64" fillId="64" borderId="190" applyNumberFormat="0" applyProtection="0">
      <alignment horizontal="right" vertical="center"/>
    </xf>
    <xf numFmtId="186" fontId="57" fillId="44" borderId="191" applyNumberFormat="0" applyAlignment="0" applyProtection="0"/>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1" borderId="190" applyNumberFormat="0" applyProtection="0">
      <alignment horizontal="left" vertical="center" indent="1"/>
    </xf>
    <xf numFmtId="4" fontId="56" fillId="54" borderId="200" applyNumberFormat="0" applyProtection="0">
      <alignment horizontal="left" vertical="center" indent="1"/>
    </xf>
    <xf numFmtId="186" fontId="56" fillId="15" borderId="188" applyNumberFormat="0" applyProtection="0">
      <alignment horizontal="left" vertical="top" indent="1"/>
    </xf>
    <xf numFmtId="4" fontId="63" fillId="66" borderId="194"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4" fontId="56" fillId="58" borderId="190" applyNumberFormat="0" applyProtection="0">
      <alignment horizontal="right" vertical="center"/>
    </xf>
    <xf numFmtId="186" fontId="56" fillId="21" borderId="188" applyNumberFormat="0" applyProtection="0">
      <alignment horizontal="left" vertical="top" indent="1"/>
    </xf>
    <xf numFmtId="0" fontId="27" fillId="14" borderId="188" applyNumberFormat="0" applyProtection="0">
      <alignment horizontal="left" vertical="center" indent="1"/>
    </xf>
    <xf numFmtId="186" fontId="28" fillId="51" borderId="176">
      <alignment horizontal="right" vertical="center"/>
      <protection locked="0"/>
    </xf>
    <xf numFmtId="4" fontId="56" fillId="23" borderId="200" applyNumberFormat="0" applyProtection="0">
      <alignment horizontal="right" vertical="center"/>
    </xf>
    <xf numFmtId="186" fontId="56" fillId="21" borderId="188" applyNumberFormat="0" applyProtection="0">
      <alignment horizontal="left" vertical="top" indent="1"/>
    </xf>
    <xf numFmtId="4" fontId="56" fillId="60" borderId="178" applyNumberFormat="0" applyProtection="0">
      <alignment horizontal="right" vertical="center"/>
    </xf>
    <xf numFmtId="186" fontId="50" fillId="41" borderId="190" applyNumberFormat="0" applyAlignment="0" applyProtection="0"/>
    <xf numFmtId="186" fontId="56" fillId="15" borderId="188" applyNumberFormat="0" applyProtection="0">
      <alignment horizontal="left" vertical="top" indent="1"/>
    </xf>
    <xf numFmtId="186" fontId="60" fillId="52" borderId="180" applyNumberFormat="0" applyProtection="0">
      <alignment horizontal="left" vertical="top" indent="1"/>
    </xf>
    <xf numFmtId="186" fontId="27" fillId="63" borderId="180" applyNumberFormat="0" applyProtection="0">
      <alignment horizontal="left" vertical="top" indent="1"/>
    </xf>
    <xf numFmtId="186" fontId="56" fillId="21" borderId="180" applyNumberFormat="0" applyProtection="0">
      <alignment horizontal="left" vertical="top" indent="1"/>
    </xf>
    <xf numFmtId="4" fontId="56" fillId="0" borderId="200" applyNumberFormat="0" applyProtection="0">
      <alignment horizontal="right" vertical="center"/>
    </xf>
    <xf numFmtId="186" fontId="56" fillId="14" borderId="198" applyNumberFormat="0" applyProtection="0">
      <alignment horizontal="left" vertical="top" indent="1"/>
    </xf>
    <xf numFmtId="4" fontId="62" fillId="48" borderId="198" applyNumberFormat="0" applyProtection="0">
      <alignment vertical="center"/>
    </xf>
    <xf numFmtId="4" fontId="56" fillId="19" borderId="200" applyNumberFormat="0" applyProtection="0">
      <alignment horizontal="right" vertical="center"/>
    </xf>
    <xf numFmtId="186" fontId="56" fillId="40" borderId="178" applyNumberFormat="0" applyFont="0" applyAlignment="0" applyProtection="0"/>
    <xf numFmtId="186" fontId="56" fillId="15" borderId="188" applyNumberFormat="0" applyProtection="0">
      <alignment horizontal="left" vertical="top" indent="1"/>
    </xf>
    <xf numFmtId="4" fontId="56" fillId="56" borderId="190" applyNumberFormat="0" applyProtection="0">
      <alignment horizontal="right" vertical="center"/>
    </xf>
    <xf numFmtId="186" fontId="57" fillId="44" borderId="191" applyNumberFormat="0" applyAlignment="0" applyProtection="0"/>
    <xf numFmtId="186" fontId="27" fillId="63" borderId="188" applyNumberFormat="0" applyProtection="0">
      <alignment horizontal="left" vertical="center" indent="1"/>
    </xf>
    <xf numFmtId="186" fontId="62" fillId="48" borderId="188" applyNumberFormat="0" applyProtection="0">
      <alignment horizontal="left" vertical="top" indent="1"/>
    </xf>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14" borderId="188" applyNumberFormat="0" applyProtection="0">
      <alignment horizontal="left" vertical="top" indent="1"/>
    </xf>
    <xf numFmtId="193" fontId="28" fillId="12" borderId="196">
      <alignment vertical="center"/>
      <protection locked="0"/>
    </xf>
    <xf numFmtId="190" fontId="28" fillId="49" borderId="196">
      <alignment vertical="center"/>
    </xf>
    <xf numFmtId="186" fontId="50" fillId="41" borderId="190" applyNumberFormat="0" applyAlignment="0" applyProtection="0"/>
    <xf numFmtId="4" fontId="56" fillId="16"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8" fontId="5" fillId="7" borderId="196">
      <alignment vertical="center"/>
      <protection locked="0"/>
    </xf>
    <xf numFmtId="191" fontId="5" fillId="70" borderId="176">
      <alignment horizontal="right" vertical="center"/>
      <protection locked="0"/>
    </xf>
    <xf numFmtId="186" fontId="56" fillId="15" borderId="198" applyNumberFormat="0" applyProtection="0">
      <alignment horizontal="left" vertical="top" indent="1"/>
    </xf>
    <xf numFmtId="4" fontId="64" fillId="64" borderId="200" applyNumberFormat="0" applyProtection="0">
      <alignment horizontal="right" vertical="center"/>
    </xf>
    <xf numFmtId="186" fontId="56" fillId="14" borderId="188" applyNumberFormat="0" applyProtection="0">
      <alignment horizontal="left" vertical="top" indent="1"/>
    </xf>
    <xf numFmtId="186" fontId="27" fillId="21" borderId="180" applyNumberFormat="0" applyProtection="0">
      <alignment horizontal="left" vertical="center" indent="1"/>
    </xf>
    <xf numFmtId="4" fontId="56" fillId="52" borderId="178" applyNumberFormat="0" applyProtection="0">
      <alignment vertical="center"/>
    </xf>
    <xf numFmtId="186" fontId="56" fillId="15" borderId="198" applyNumberFormat="0" applyProtection="0">
      <alignment horizontal="left" vertical="top" indent="1"/>
    </xf>
    <xf numFmtId="4" fontId="72" fillId="79" borderId="180" applyNumberFormat="0" applyProtection="0">
      <alignment horizontal="right" vertical="center"/>
    </xf>
    <xf numFmtId="4" fontId="27" fillId="21" borderId="194" applyNumberFormat="0" applyProtection="0">
      <alignment horizontal="left" vertical="center" indent="1"/>
    </xf>
    <xf numFmtId="190" fontId="28" fillId="51" borderId="185">
      <alignment horizontal="right" vertical="center"/>
      <protection locked="0"/>
    </xf>
    <xf numFmtId="186" fontId="56" fillId="15" borderId="188" applyNumberFormat="0" applyProtection="0">
      <alignment horizontal="left" vertical="top" indent="1"/>
    </xf>
    <xf numFmtId="37" fontId="33" fillId="0" borderId="193" applyNumberFormat="0"/>
    <xf numFmtId="186" fontId="56" fillId="63" borderId="190" applyNumberFormat="0" applyProtection="0">
      <alignment horizontal="left" vertical="center" indent="1"/>
    </xf>
    <xf numFmtId="186" fontId="56" fillId="15" borderId="188" applyNumberFormat="0" applyProtection="0">
      <alignment horizontal="left" vertical="top" indent="1"/>
    </xf>
    <xf numFmtId="4" fontId="56" fillId="54" borderId="190" applyNumberFormat="0" applyProtection="0">
      <alignment horizontal="left" vertical="center" indent="1"/>
    </xf>
    <xf numFmtId="186" fontId="56" fillId="63" borderId="198" applyNumberFormat="0" applyProtection="0">
      <alignment horizontal="left" vertical="top" indent="1"/>
    </xf>
    <xf numFmtId="186" fontId="56" fillId="63" borderId="188" applyNumberFormat="0" applyProtection="0">
      <alignment horizontal="left" vertical="top" indent="1"/>
    </xf>
    <xf numFmtId="4" fontId="56" fillId="54" borderId="190" applyNumberFormat="0" applyProtection="0">
      <alignment horizontal="left" vertical="center" indent="1"/>
    </xf>
    <xf numFmtId="186" fontId="56" fillId="15" borderId="180" applyNumberFormat="0" applyProtection="0">
      <alignment horizontal="left" vertical="top" indent="1"/>
    </xf>
    <xf numFmtId="186" fontId="56" fillId="15" borderId="198" applyNumberFormat="0" applyProtection="0">
      <alignment horizontal="left" vertical="top" indent="1"/>
    </xf>
    <xf numFmtId="191" fontId="5" fillId="13" borderId="176">
      <alignment vertical="center"/>
    </xf>
    <xf numFmtId="186" fontId="56" fillId="21" borderId="188" applyNumberFormat="0" applyProtection="0">
      <alignment horizontal="left" vertical="top" indent="1"/>
    </xf>
    <xf numFmtId="4" fontId="56" fillId="59" borderId="178" applyNumberFormat="0" applyProtection="0">
      <alignment horizontal="right" vertical="center"/>
    </xf>
    <xf numFmtId="4" fontId="56" fillId="59" borderId="200" applyNumberFormat="0" applyProtection="0">
      <alignment horizontal="right" vertical="center"/>
    </xf>
    <xf numFmtId="4" fontId="64" fillId="64" borderId="190" applyNumberFormat="0" applyProtection="0">
      <alignment horizontal="right" vertical="center"/>
    </xf>
    <xf numFmtId="186" fontId="56" fillId="40" borderId="190" applyNumberFormat="0" applyFont="0" applyAlignment="0" applyProtection="0"/>
    <xf numFmtId="193" fontId="28" fillId="12" borderId="196">
      <alignment vertical="center"/>
      <protection locked="0"/>
    </xf>
    <xf numFmtId="186" fontId="28" fillId="12" borderId="206">
      <alignment vertical="center"/>
      <protection locked="0"/>
    </xf>
    <xf numFmtId="4" fontId="56" fillId="14" borderId="194" applyNumberFormat="0" applyProtection="0">
      <alignment horizontal="left" vertical="center" indent="1"/>
    </xf>
    <xf numFmtId="186" fontId="44" fillId="0" borderId="184" applyNumberFormat="0" applyFill="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9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83" borderId="198" applyNumberFormat="0" applyProtection="0">
      <alignment horizontal="right" vertical="center"/>
    </xf>
    <xf numFmtId="4" fontId="56" fillId="19" borderId="200" applyNumberFormat="0" applyProtection="0">
      <alignment horizontal="right" vertical="center"/>
    </xf>
    <xf numFmtId="186" fontId="56" fillId="63"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27" fillId="15" borderId="188" applyNumberFormat="0" applyProtection="0">
      <alignment horizontal="left" vertical="top"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91" fontId="5" fillId="13" borderId="185">
      <alignment vertical="center"/>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14" borderId="180" applyNumberFormat="0" applyProtection="0">
      <alignment horizontal="left" vertical="top" indent="1"/>
    </xf>
    <xf numFmtId="186" fontId="62" fillId="48" borderId="180" applyNumberFormat="0" applyProtection="0">
      <alignment horizontal="left" vertical="top" indent="1"/>
    </xf>
    <xf numFmtId="186" fontId="27" fillId="14" borderId="188" applyNumberFormat="0" applyProtection="0">
      <alignment horizontal="left" vertical="center" indent="1"/>
    </xf>
    <xf numFmtId="186" fontId="27" fillId="63" borderId="180" applyNumberFormat="0" applyProtection="0">
      <alignment horizontal="left" vertical="center" indent="1"/>
    </xf>
    <xf numFmtId="191" fontId="28" fillId="51" borderId="185">
      <alignment horizontal="right" vertical="center"/>
      <protection locked="0"/>
    </xf>
    <xf numFmtId="186" fontId="56" fillId="40" borderId="190" applyNumberFormat="0" applyFont="0" applyAlignment="0" applyProtection="0"/>
    <xf numFmtId="186" fontId="56" fillId="63" borderId="198" applyNumberFormat="0" applyProtection="0">
      <alignment horizontal="left" vertical="top" indent="1"/>
    </xf>
    <xf numFmtId="186" fontId="56" fillId="14" borderId="180" applyNumberFormat="0" applyProtection="0">
      <alignment horizontal="left" vertical="top"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27" fillId="64" borderId="196" applyNumberFormat="0">
      <protection locked="0"/>
    </xf>
    <xf numFmtId="186" fontId="56" fillId="21" borderId="188" applyNumberFormat="0" applyProtection="0">
      <alignment horizontal="left" vertical="top" indent="1"/>
    </xf>
    <xf numFmtId="191" fontId="5" fillId="7" borderId="196">
      <alignment vertical="center"/>
      <protection locked="0"/>
    </xf>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27" fillId="15" borderId="180" applyNumberFormat="0" applyProtection="0">
      <alignment horizontal="left" vertical="center" indent="1"/>
    </xf>
    <xf numFmtId="4" fontId="71" fillId="53" borderId="180" applyNumberFormat="0" applyProtection="0">
      <alignment vertical="center"/>
    </xf>
    <xf numFmtId="0" fontId="5" fillId="7" borderId="185">
      <alignment vertical="center"/>
      <protection locked="0"/>
    </xf>
    <xf numFmtId="186" fontId="56" fillId="15" borderId="180" applyNumberFormat="0" applyProtection="0">
      <alignment horizontal="left" vertical="top" indent="1"/>
    </xf>
    <xf numFmtId="186" fontId="42" fillId="44" borderId="178" applyNumberFormat="0" applyAlignment="0" applyProtection="0"/>
    <xf numFmtId="186" fontId="56" fillId="21" borderId="180" applyNumberFormat="0" applyProtection="0">
      <alignment horizontal="left" vertical="top" indent="1"/>
    </xf>
    <xf numFmtId="186" fontId="62" fillId="48" borderId="180" applyNumberFormat="0" applyProtection="0">
      <alignment horizontal="left" vertical="top" indent="1"/>
    </xf>
    <xf numFmtId="186" fontId="60" fillId="52" borderId="180" applyNumberFormat="0" applyProtection="0">
      <alignment horizontal="left" vertical="top" indent="1"/>
    </xf>
    <xf numFmtId="186" fontId="50" fillId="41" borderId="178" applyNumberFormat="0" applyAlignment="0" applyProtection="0"/>
    <xf numFmtId="4" fontId="56" fillId="61" borderId="181" applyNumberFormat="0" applyProtection="0">
      <alignment horizontal="left" vertical="center" indent="1"/>
    </xf>
    <xf numFmtId="4" fontId="56" fillId="54" borderId="200"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72" fontId="5" fillId="7" borderId="185">
      <alignment vertical="center"/>
      <protection locked="0"/>
    </xf>
    <xf numFmtId="4" fontId="64" fillId="64" borderId="190" applyNumberFormat="0" applyProtection="0">
      <alignment horizontal="right" vertical="center"/>
    </xf>
    <xf numFmtId="4" fontId="62" fillId="11" borderId="180" applyNumberFormat="0" applyProtection="0">
      <alignment horizontal="left" vertical="center" indent="1"/>
    </xf>
    <xf numFmtId="186" fontId="56" fillId="15" borderId="188" applyNumberFormat="0" applyProtection="0">
      <alignment horizontal="left" vertical="top" indent="1"/>
    </xf>
    <xf numFmtId="186" fontId="56" fillId="40" borderId="200" applyNumberFormat="0" applyFont="0" applyAlignment="0" applyProtection="0"/>
    <xf numFmtId="186" fontId="56" fillId="63" borderId="178" applyNumberFormat="0" applyProtection="0">
      <alignment horizontal="left" vertical="center" indent="1"/>
    </xf>
    <xf numFmtId="191" fontId="5" fillId="69" borderId="176">
      <alignment vertical="center"/>
    </xf>
    <xf numFmtId="193" fontId="28" fillId="50" borderId="196">
      <alignment vertical="center"/>
    </xf>
    <xf numFmtId="186" fontId="27" fillId="63" borderId="188" applyNumberFormat="0" applyProtection="0">
      <alignment horizontal="left" vertical="center" indent="1"/>
    </xf>
    <xf numFmtId="190" fontId="5" fillId="70" borderId="176">
      <alignment horizontal="right" vertical="center"/>
      <protection locked="0"/>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62" fillId="48" borderId="180" applyNumberFormat="0" applyProtection="0">
      <alignment vertical="center"/>
    </xf>
    <xf numFmtId="4" fontId="59" fillId="65" borderId="200" applyNumberFormat="0" applyProtection="0">
      <alignment horizontal="right" vertical="center"/>
    </xf>
    <xf numFmtId="4" fontId="62" fillId="48" borderId="198" applyNumberFormat="0" applyProtection="0">
      <alignment vertical="center"/>
    </xf>
    <xf numFmtId="186" fontId="56" fillId="15" borderId="188" applyNumberFormat="0" applyProtection="0">
      <alignment horizontal="left" vertical="top" indent="1"/>
    </xf>
    <xf numFmtId="4" fontId="56" fillId="54" borderId="178" applyNumberFormat="0" applyProtection="0">
      <alignment horizontal="left" vertical="center" indent="1"/>
    </xf>
    <xf numFmtId="186" fontId="56" fillId="21" borderId="188" applyNumberFormat="0" applyProtection="0">
      <alignment horizontal="left" vertical="top" indent="1"/>
    </xf>
    <xf numFmtId="191" fontId="28" fillId="50" borderId="196">
      <alignment vertical="center"/>
    </xf>
    <xf numFmtId="191" fontId="5" fillId="69" borderId="196">
      <alignment vertical="center"/>
    </xf>
    <xf numFmtId="186" fontId="56" fillId="63" borderId="188" applyNumberFormat="0" applyProtection="0">
      <alignment horizontal="left" vertical="top" indent="1"/>
    </xf>
    <xf numFmtId="4" fontId="56" fillId="0" borderId="190" applyNumberFormat="0" applyProtection="0">
      <alignment horizontal="right" vertical="center"/>
    </xf>
    <xf numFmtId="186" fontId="50" fillId="41" borderId="190" applyNumberForma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56" fillId="15" borderId="180"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8" fontId="28" fillId="51" borderId="185">
      <alignment horizontal="right" vertical="center"/>
      <protection locked="0"/>
    </xf>
    <xf numFmtId="186" fontId="27" fillId="15" borderId="188" applyNumberFormat="0" applyProtection="0">
      <alignment horizontal="left" vertical="center" indent="1"/>
    </xf>
    <xf numFmtId="188" fontId="28" fillId="49" borderId="176">
      <alignment vertical="center"/>
    </xf>
    <xf numFmtId="191" fontId="5" fillId="69" borderId="185">
      <alignment vertical="center"/>
    </xf>
    <xf numFmtId="4" fontId="56" fillId="54" borderId="190" applyNumberFormat="0" applyProtection="0">
      <alignment horizontal="left" vertical="center" indent="1"/>
    </xf>
    <xf numFmtId="4" fontId="70" fillId="53" borderId="188" applyNumberFormat="0" applyProtection="0">
      <alignment vertical="center"/>
    </xf>
    <xf numFmtId="191" fontId="28" fillId="12" borderId="196">
      <alignment vertical="center"/>
      <protection locked="0"/>
    </xf>
    <xf numFmtId="186" fontId="56" fillId="21" borderId="180"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4" fontId="56" fillId="55" borderId="200"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15" borderId="190" applyNumberFormat="0" applyProtection="0">
      <alignment horizontal="right" vertical="center"/>
    </xf>
    <xf numFmtId="188" fontId="5" fillId="69" borderId="176">
      <alignment vertical="center"/>
    </xf>
    <xf numFmtId="4" fontId="63" fillId="66" borderId="181" applyNumberFormat="0" applyProtection="0">
      <alignment horizontal="left" vertical="center" indent="1"/>
    </xf>
    <xf numFmtId="186" fontId="56" fillId="21"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86" fontId="56" fillId="62" borderId="178" applyNumberFormat="0" applyProtection="0">
      <alignment horizontal="left" vertical="center" indent="1"/>
    </xf>
    <xf numFmtId="37" fontId="33" fillId="0" borderId="183" applyNumberFormat="0"/>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27" fillId="21" borderId="180" applyNumberFormat="0" applyProtection="0">
      <alignment horizontal="left" vertical="top" indent="1"/>
    </xf>
    <xf numFmtId="186" fontId="56" fillId="15" borderId="180" applyNumberFormat="0" applyProtection="0">
      <alignment horizontal="left" vertical="top" indent="1"/>
    </xf>
    <xf numFmtId="186" fontId="57" fillId="44" borderId="191" applyNumberFormat="0" applyAlignment="0" applyProtection="0"/>
    <xf numFmtId="4" fontId="72" fillId="84" borderId="188" applyNumberFormat="0" applyProtection="0">
      <alignment horizontal="right" vertical="center"/>
    </xf>
    <xf numFmtId="186" fontId="56" fillId="14" borderId="188" applyNumberFormat="0" applyProtection="0">
      <alignment horizontal="left" vertical="top" indent="1"/>
    </xf>
    <xf numFmtId="4" fontId="56" fillId="61" borderId="194" applyNumberFormat="0" applyProtection="0">
      <alignment horizontal="left" vertical="center" indent="1"/>
    </xf>
    <xf numFmtId="4" fontId="56" fillId="52" borderId="200" applyNumberFormat="0" applyProtection="0">
      <alignment vertical="center"/>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200" applyNumberFormat="0" applyProtection="0">
      <alignment horizontal="left" vertical="center" indent="1"/>
    </xf>
    <xf numFmtId="4" fontId="56" fillId="53" borderId="200" applyNumberFormat="0" applyProtection="0">
      <alignment horizontal="left" vertical="center" indent="1"/>
    </xf>
    <xf numFmtId="186" fontId="27" fillId="14" borderId="188" applyNumberFormat="0" applyProtection="0">
      <alignment horizontal="left" vertical="top" indent="1"/>
    </xf>
    <xf numFmtId="4" fontId="56" fillId="16" borderId="200" applyNumberFormat="0" applyProtection="0">
      <alignment horizontal="right" vertical="center"/>
    </xf>
    <xf numFmtId="4" fontId="56" fillId="61" borderId="194" applyNumberFormat="0" applyProtection="0">
      <alignment horizontal="left" vertical="center" indent="1"/>
    </xf>
    <xf numFmtId="4" fontId="62" fillId="11" borderId="188" applyNumberFormat="0" applyProtection="0">
      <alignment horizontal="left" vertical="center" indent="1"/>
    </xf>
    <xf numFmtId="188" fontId="5" fillId="7" borderId="176">
      <alignment vertical="center"/>
      <protection locked="0"/>
    </xf>
    <xf numFmtId="186" fontId="56" fillId="14" borderId="188" applyNumberFormat="0" applyProtection="0">
      <alignment horizontal="left" vertical="top" indent="1"/>
    </xf>
    <xf numFmtId="186" fontId="57" fillId="44" borderId="191" applyNumberForma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8" fontId="5" fillId="13" borderId="206">
      <alignment vertical="center"/>
    </xf>
    <xf numFmtId="4" fontId="72" fillId="82" borderId="188" applyNumberFormat="0" applyProtection="0">
      <alignment horizontal="right" vertical="center"/>
    </xf>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15" borderId="20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15" borderId="198" applyNumberFormat="0" applyProtection="0">
      <alignment horizontal="left" vertical="top" indent="1"/>
    </xf>
    <xf numFmtId="4" fontId="56" fillId="60" borderId="190" applyNumberFormat="0" applyProtection="0">
      <alignment horizontal="right" vertical="center"/>
    </xf>
    <xf numFmtId="4" fontId="56" fillId="59" borderId="190" applyNumberFormat="0" applyProtection="0">
      <alignment horizontal="right" vertical="center"/>
    </xf>
    <xf numFmtId="186" fontId="56" fillId="63" borderId="188" applyNumberFormat="0" applyProtection="0">
      <alignment horizontal="left" vertical="top" indent="1"/>
    </xf>
    <xf numFmtId="186" fontId="56" fillId="15" borderId="180" applyNumberFormat="0" applyProtection="0">
      <alignment horizontal="left" vertical="top" indent="1"/>
    </xf>
    <xf numFmtId="186" fontId="57" fillId="44" borderId="191" applyNumberFormat="0" applyAlignment="0" applyProtection="0"/>
    <xf numFmtId="4" fontId="56" fillId="19" borderId="190" applyNumberFormat="0" applyProtection="0">
      <alignment horizontal="right" vertical="center"/>
    </xf>
    <xf numFmtId="4" fontId="59" fillId="53" borderId="178" applyNumberFormat="0" applyProtection="0">
      <alignment vertical="center"/>
    </xf>
    <xf numFmtId="186" fontId="42" fillId="44" borderId="178" applyNumberFormat="0" applyAlignment="0" applyProtection="0"/>
    <xf numFmtId="186" fontId="27" fillId="63" borderId="198" applyNumberFormat="0" applyProtection="0">
      <alignment horizontal="left" vertical="center" indent="1"/>
    </xf>
    <xf numFmtId="186" fontId="56" fillId="63" borderId="180" applyNumberFormat="0" applyProtection="0">
      <alignment horizontal="left" vertical="top" indent="1"/>
    </xf>
    <xf numFmtId="191" fontId="28" fillId="51" borderId="185">
      <alignment horizontal="right" vertical="center"/>
      <protection locked="0"/>
    </xf>
    <xf numFmtId="186" fontId="44" fillId="0" borderId="205" applyNumberFormat="0" applyFill="0" applyAlignment="0" applyProtection="0"/>
    <xf numFmtId="186" fontId="60" fillId="52" borderId="188" applyNumberFormat="0" applyProtection="0">
      <alignment horizontal="left" vertical="top" indent="1"/>
    </xf>
    <xf numFmtId="186" fontId="60" fillId="52" borderId="180" applyNumberFormat="0" applyProtection="0">
      <alignment horizontal="left" vertical="top" indent="1"/>
    </xf>
    <xf numFmtId="191" fontId="28" fillId="49" borderId="196">
      <alignment vertical="center"/>
    </xf>
    <xf numFmtId="188" fontId="5" fillId="70" borderId="196">
      <alignment horizontal="right" vertical="center"/>
      <protection locked="0"/>
    </xf>
    <xf numFmtId="186" fontId="56" fillId="21" borderId="188" applyNumberFormat="0" applyProtection="0">
      <alignment horizontal="left" vertical="top" indent="1"/>
    </xf>
    <xf numFmtId="186" fontId="42" fillId="44" borderId="190" applyNumberFormat="0" applyAlignment="0" applyProtection="0"/>
    <xf numFmtId="4" fontId="56" fillId="59" borderId="178" applyNumberFormat="0" applyProtection="0">
      <alignment horizontal="right" vertical="center"/>
    </xf>
    <xf numFmtId="186" fontId="44" fillId="0" borderId="195" applyNumberFormat="0" applyFill="0" applyAlignment="0" applyProtection="0"/>
    <xf numFmtId="186" fontId="56" fillId="15" borderId="180" applyNumberFormat="0" applyProtection="0">
      <alignment horizontal="left" vertical="top" indent="1"/>
    </xf>
    <xf numFmtId="4" fontId="72" fillId="50" borderId="180" applyNumberFormat="0" applyProtection="0">
      <alignment horizontal="right" vertical="center"/>
    </xf>
    <xf numFmtId="186" fontId="27" fillId="15" borderId="180" applyNumberFormat="0" applyProtection="0">
      <alignment horizontal="left" vertical="center"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64" fillId="64" borderId="178" applyNumberFormat="0" applyProtection="0">
      <alignment horizontal="right" vertical="center"/>
    </xf>
    <xf numFmtId="4" fontId="56" fillId="59" borderId="178" applyNumberFormat="0" applyProtection="0">
      <alignment horizontal="right" vertical="center"/>
    </xf>
    <xf numFmtId="186" fontId="56" fillId="40" borderId="178" applyNumberFormat="0" applyFont="0" applyAlignment="0" applyProtection="0"/>
    <xf numFmtId="186" fontId="56" fillId="40" borderId="200" applyNumberFormat="0" applyFont="0" applyAlignment="0" applyProtection="0"/>
    <xf numFmtId="186" fontId="56" fillId="11" borderId="190" applyNumberFormat="0" applyProtection="0">
      <alignment horizontal="left" vertical="center" indent="1"/>
    </xf>
    <xf numFmtId="190" fontId="28" fillId="51" borderId="176">
      <alignment horizontal="right" vertical="center"/>
      <protection locked="0"/>
    </xf>
    <xf numFmtId="186" fontId="56" fillId="15" borderId="188" applyNumberFormat="0" applyProtection="0">
      <alignment horizontal="left" vertical="top" indent="1"/>
    </xf>
    <xf numFmtId="4" fontId="27" fillId="21" borderId="204" applyNumberFormat="0" applyProtection="0">
      <alignment horizontal="left" vertical="center" indent="1"/>
    </xf>
    <xf numFmtId="193" fontId="28" fillId="12" borderId="196">
      <alignment vertical="center"/>
      <protection locked="0"/>
    </xf>
    <xf numFmtId="186" fontId="42" fillId="44" borderId="200" applyNumberFormat="0" applyAlignment="0" applyProtection="0"/>
    <xf numFmtId="4" fontId="56" fillId="52" borderId="200" applyNumberFormat="0" applyProtection="0">
      <alignment vertical="center"/>
    </xf>
    <xf numFmtId="186" fontId="56" fillId="63" borderId="188" applyNumberFormat="0" applyProtection="0">
      <alignment horizontal="left" vertical="top" indent="1"/>
    </xf>
    <xf numFmtId="4" fontId="56" fillId="15" borderId="194" applyNumberFormat="0" applyProtection="0">
      <alignment horizontal="left" vertical="center" indent="1"/>
    </xf>
    <xf numFmtId="4" fontId="56" fillId="53" borderId="190" applyNumberFormat="0" applyProtection="0">
      <alignment horizontal="left" vertical="center" indent="1"/>
    </xf>
    <xf numFmtId="186" fontId="56" fillId="63" borderId="190" applyNumberFormat="0" applyProtection="0">
      <alignment horizontal="left" vertical="center" indent="1"/>
    </xf>
    <xf numFmtId="186" fontId="56" fillId="21" borderId="188" applyNumberFormat="0" applyProtection="0">
      <alignment horizontal="left" vertical="top" indent="1"/>
    </xf>
    <xf numFmtId="196" fontId="5" fillId="69" borderId="196">
      <alignment vertical="center"/>
    </xf>
    <xf numFmtId="190" fontId="5" fillId="69" borderId="176">
      <alignment vertical="center"/>
    </xf>
    <xf numFmtId="191" fontId="28" fillId="12" borderId="176">
      <alignment vertical="center"/>
      <protection locked="0"/>
    </xf>
    <xf numFmtId="186" fontId="28" fillId="12" borderId="176">
      <alignment vertical="center"/>
      <protection locked="0"/>
    </xf>
    <xf numFmtId="4" fontId="27" fillId="21" borderId="194" applyNumberFormat="0" applyProtection="0">
      <alignment horizontal="left" vertical="center" indent="1"/>
    </xf>
    <xf numFmtId="4" fontId="56" fillId="57" borderId="194" applyNumberFormat="0" applyProtection="0">
      <alignment horizontal="right" vertical="center"/>
    </xf>
    <xf numFmtId="186" fontId="27" fillId="14" borderId="188"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15" borderId="181" applyNumberFormat="0" applyProtection="0">
      <alignment horizontal="left" vertical="center" indent="1"/>
    </xf>
    <xf numFmtId="186" fontId="27" fillId="64" borderId="185" applyNumberFormat="0">
      <protection locked="0"/>
    </xf>
    <xf numFmtId="4" fontId="56" fillId="56" borderId="190" applyNumberFormat="0" applyProtection="0">
      <alignment horizontal="right" vertical="center"/>
    </xf>
    <xf numFmtId="4" fontId="72" fillId="87" borderId="188" applyNumberFormat="0" applyProtection="0">
      <alignment horizontal="right" vertical="center"/>
    </xf>
    <xf numFmtId="172" fontId="5" fillId="7" borderId="185">
      <alignment vertical="center"/>
      <protection locked="0"/>
    </xf>
    <xf numFmtId="193" fontId="28" fillId="12" borderId="185">
      <alignment vertical="center"/>
      <protection locked="0"/>
    </xf>
    <xf numFmtId="186" fontId="27" fillId="14" borderId="180" applyNumberFormat="0" applyProtection="0">
      <alignment horizontal="left" vertical="top" indent="1"/>
    </xf>
    <xf numFmtId="186" fontId="50" fillId="41" borderId="190" applyNumberFormat="0" applyAlignment="0" applyProtection="0"/>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27" fillId="15" borderId="180" applyNumberFormat="0" applyProtection="0">
      <alignment horizontal="left" vertical="top" indent="1"/>
    </xf>
    <xf numFmtId="186" fontId="50" fillId="41" borderId="190" applyNumberFormat="0" applyAlignment="0" applyProtection="0"/>
    <xf numFmtId="188" fontId="5" fillId="69" borderId="206">
      <alignment vertical="center"/>
    </xf>
    <xf numFmtId="4" fontId="56" fillId="0" borderId="178" applyNumberFormat="0" applyProtection="0">
      <alignment horizontal="right" vertical="center"/>
    </xf>
    <xf numFmtId="186" fontId="56" fillId="11" borderId="178" applyNumberFormat="0" applyProtection="0">
      <alignment horizontal="left" vertical="center" indent="1"/>
    </xf>
    <xf numFmtId="186" fontId="57" fillId="44" borderId="179" applyNumberFormat="0" applyAlignment="0" applyProtection="0"/>
    <xf numFmtId="191" fontId="28" fillId="50" borderId="196">
      <alignment vertical="center"/>
    </xf>
    <xf numFmtId="186" fontId="56" fillId="21" borderId="198" applyNumberFormat="0" applyProtection="0">
      <alignment horizontal="left" vertical="top" indent="1"/>
    </xf>
    <xf numFmtId="186" fontId="27" fillId="21" borderId="180"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186" fontId="56" fillId="14" borderId="190" applyNumberFormat="0" applyProtection="0">
      <alignment horizontal="left" vertical="center" indent="1"/>
    </xf>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62" borderId="178" applyNumberFormat="0" applyProtection="0">
      <alignment horizontal="left" vertical="center" indent="1"/>
    </xf>
    <xf numFmtId="186" fontId="56" fillId="40" borderId="190" applyNumberFormat="0" applyFont="0" applyAlignment="0" applyProtection="0"/>
    <xf numFmtId="186" fontId="27" fillId="14" borderId="188" applyNumberFormat="0" applyProtection="0">
      <alignment horizontal="left" vertical="top" indent="1"/>
    </xf>
    <xf numFmtId="4" fontId="27" fillId="21" borderId="204" applyNumberFormat="0" applyProtection="0">
      <alignment horizontal="left" vertical="center" indent="1"/>
    </xf>
    <xf numFmtId="186" fontId="56" fillId="14" borderId="180" applyNumberFormat="0" applyProtection="0">
      <alignment horizontal="left" vertical="top" indent="1"/>
    </xf>
    <xf numFmtId="4" fontId="74" fillId="87" borderId="180" applyNumberFormat="0" applyProtection="0">
      <alignment vertical="center"/>
    </xf>
    <xf numFmtId="196" fontId="5" fillId="69" borderId="185">
      <alignment vertical="center"/>
    </xf>
    <xf numFmtId="186" fontId="56" fillId="63" borderId="180" applyNumberFormat="0" applyProtection="0">
      <alignment horizontal="left" vertical="top" indent="1"/>
    </xf>
    <xf numFmtId="4" fontId="63" fillId="66" borderId="181" applyNumberFormat="0" applyProtection="0">
      <alignment horizontal="left" vertical="center" indent="1"/>
    </xf>
    <xf numFmtId="186" fontId="27" fillId="21" borderId="180" applyNumberFormat="0" applyProtection="0">
      <alignment horizontal="left" vertical="center" indent="1"/>
    </xf>
    <xf numFmtId="186" fontId="27" fillId="14" borderId="180" applyNumberFormat="0" applyProtection="0">
      <alignment horizontal="left" vertical="top" indent="1"/>
    </xf>
    <xf numFmtId="186" fontId="56" fillId="40" borderId="178" applyNumberFormat="0" applyFont="0" applyAlignment="0" applyProtection="0"/>
    <xf numFmtId="186" fontId="56" fillId="62" borderId="178" applyNumberFormat="0" applyProtection="0">
      <alignment horizontal="left" vertical="center" indent="1"/>
    </xf>
    <xf numFmtId="186" fontId="28" fillId="12" borderId="185">
      <alignment vertical="center"/>
      <protection locked="0"/>
    </xf>
    <xf numFmtId="186" fontId="56" fillId="40" borderId="178" applyNumberFormat="0" applyFont="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4" fontId="62" fillId="48" borderId="180" applyNumberFormat="0" applyProtection="0">
      <alignment vertical="center"/>
    </xf>
    <xf numFmtId="190" fontId="28" fillId="49" borderId="196">
      <alignment vertical="center"/>
    </xf>
    <xf numFmtId="186" fontId="56" fillId="63" borderId="188" applyNumberFormat="0" applyProtection="0">
      <alignment horizontal="left" vertical="top" indent="1"/>
    </xf>
    <xf numFmtId="186" fontId="56" fillId="67" borderId="185"/>
    <xf numFmtId="191" fontId="28" fillId="49" borderId="196">
      <alignment vertical="center"/>
    </xf>
    <xf numFmtId="186" fontId="57" fillId="44" borderId="201" applyNumberFormat="0" applyAlignment="0" applyProtection="0"/>
    <xf numFmtId="186" fontId="56" fillId="11" borderId="190" applyNumberFormat="0" applyProtection="0">
      <alignment horizontal="left" vertical="center"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56" fillId="40" borderId="178" applyNumberFormat="0" applyFont="0" applyAlignment="0" applyProtection="0"/>
    <xf numFmtId="186" fontId="56" fillId="14" borderId="178" applyNumberFormat="0" applyProtection="0">
      <alignment horizontal="left" vertical="center" indent="1"/>
    </xf>
    <xf numFmtId="186" fontId="27" fillId="15" borderId="188" applyNumberFormat="0" applyProtection="0">
      <alignment horizontal="left" vertical="center" indent="1"/>
    </xf>
    <xf numFmtId="186" fontId="28" fillId="49" borderId="176">
      <alignment vertical="center"/>
    </xf>
    <xf numFmtId="186" fontId="27" fillId="63" borderId="180" applyNumberFormat="0" applyProtection="0">
      <alignment horizontal="left" vertical="top" indent="1"/>
    </xf>
    <xf numFmtId="191" fontId="5" fillId="70" borderId="185">
      <alignment horizontal="right" vertical="center"/>
      <protection locked="0"/>
    </xf>
    <xf numFmtId="4" fontId="56" fillId="61" borderId="194" applyNumberFormat="0" applyProtection="0">
      <alignment horizontal="left" vertical="center" indent="1"/>
    </xf>
    <xf numFmtId="186" fontId="56" fillId="15" borderId="198" applyNumberFormat="0" applyProtection="0">
      <alignment horizontal="left" vertical="top" indent="1"/>
    </xf>
    <xf numFmtId="4" fontId="56" fillId="56" borderId="190" applyNumberFormat="0" applyProtection="0">
      <alignment horizontal="right" vertical="center"/>
    </xf>
    <xf numFmtId="186" fontId="42" fillId="44" borderId="200" applyNumberFormat="0" applyAlignment="0" applyProtection="0"/>
    <xf numFmtId="186" fontId="56" fillId="63" borderId="190" applyNumberFormat="0" applyProtection="0">
      <alignment horizontal="left" vertical="center" indent="1"/>
    </xf>
    <xf numFmtId="4" fontId="59" fillId="65" borderId="200" applyNumberFormat="0" applyProtection="0">
      <alignment horizontal="right" vertical="center"/>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27" fillId="15" borderId="198" applyNumberFormat="0" applyProtection="0">
      <alignment horizontal="left" vertical="center" indent="1"/>
    </xf>
    <xf numFmtId="186" fontId="56" fillId="15" borderId="188" applyNumberFormat="0" applyProtection="0">
      <alignment horizontal="left" vertical="top" indent="1"/>
    </xf>
    <xf numFmtId="186" fontId="61" fillId="21" borderId="202" applyBorder="0"/>
    <xf numFmtId="186" fontId="56" fillId="11" borderId="190" applyNumberFormat="0" applyProtection="0">
      <alignment horizontal="left" vertical="center" indent="1"/>
    </xf>
    <xf numFmtId="4" fontId="56" fillId="54" borderId="200" applyNumberFormat="0" applyProtection="0">
      <alignment horizontal="left" vertical="center" indent="1"/>
    </xf>
    <xf numFmtId="4" fontId="56" fillId="14" borderId="181" applyNumberFormat="0" applyProtection="0">
      <alignment horizontal="left" vertical="center" indent="1"/>
    </xf>
    <xf numFmtId="186" fontId="42" fillId="44" borderId="200" applyNumberFormat="0" applyAlignment="0" applyProtection="0"/>
    <xf numFmtId="186" fontId="56" fillId="14" borderId="188" applyNumberFormat="0" applyProtection="0">
      <alignment horizontal="left" vertical="top" indent="1"/>
    </xf>
    <xf numFmtId="186" fontId="56" fillId="40" borderId="178" applyNumberFormat="0" applyFont="0" applyAlignment="0" applyProtection="0"/>
    <xf numFmtId="4" fontId="56" fillId="19" borderId="190" applyNumberFormat="0" applyProtection="0">
      <alignment horizontal="right" vertical="center"/>
    </xf>
    <xf numFmtId="4" fontId="64" fillId="64" borderId="190" applyNumberFormat="0" applyProtection="0">
      <alignment horizontal="right" vertical="center"/>
    </xf>
    <xf numFmtId="186" fontId="56" fillId="21" borderId="188" applyNumberFormat="0" applyProtection="0">
      <alignment horizontal="left" vertical="top" indent="1"/>
    </xf>
    <xf numFmtId="186" fontId="56" fillId="40" borderId="190" applyNumberFormat="0" applyFont="0" applyAlignment="0" applyProtection="0"/>
    <xf numFmtId="4" fontId="56" fillId="23" borderId="200" applyNumberFormat="0" applyProtection="0">
      <alignment horizontal="right" vertical="center"/>
    </xf>
    <xf numFmtId="186" fontId="56" fillId="40" borderId="200" applyNumberFormat="0" applyFont="0" applyAlignment="0" applyProtection="0"/>
    <xf numFmtId="186" fontId="62" fillId="48" borderId="198" applyNumberFormat="0" applyProtection="0">
      <alignment horizontal="left" vertical="top" indent="1"/>
    </xf>
    <xf numFmtId="186" fontId="27" fillId="63" borderId="188" applyNumberFormat="0" applyProtection="0">
      <alignment horizontal="left" vertical="top" indent="1"/>
    </xf>
    <xf numFmtId="190" fontId="28" fillId="51" borderId="185">
      <alignment horizontal="right" vertical="center"/>
      <protection locked="0"/>
    </xf>
    <xf numFmtId="186" fontId="56" fillId="21" borderId="180" applyNumberFormat="0" applyProtection="0">
      <alignment horizontal="left" vertical="top" indent="1"/>
    </xf>
    <xf numFmtId="188" fontId="5" fillId="13" borderId="206">
      <alignment vertical="center"/>
    </xf>
    <xf numFmtId="186" fontId="28" fillId="50" borderId="185">
      <alignment vertical="center"/>
    </xf>
    <xf numFmtId="4" fontId="59" fillId="53" borderId="178" applyNumberFormat="0" applyProtection="0">
      <alignment vertical="center"/>
    </xf>
    <xf numFmtId="186" fontId="56" fillId="21" borderId="188" applyNumberFormat="0" applyProtection="0">
      <alignment horizontal="left" vertical="top" indent="1"/>
    </xf>
    <xf numFmtId="188" fontId="5" fillId="13" borderId="176">
      <alignment vertical="center"/>
    </xf>
    <xf numFmtId="186" fontId="56" fillId="21" borderId="188" applyNumberFormat="0" applyProtection="0">
      <alignment horizontal="left" vertical="top" indent="1"/>
    </xf>
    <xf numFmtId="4" fontId="56" fillId="61" borderId="204" applyNumberFormat="0" applyProtection="0">
      <alignment horizontal="left" vertical="center" indent="1"/>
    </xf>
    <xf numFmtId="186" fontId="57" fillId="44" borderId="201" applyNumberFormat="0" applyAlignment="0" applyProtection="0"/>
    <xf numFmtId="186" fontId="27" fillId="63" borderId="198" applyNumberFormat="0" applyProtection="0">
      <alignment horizontal="left" vertical="top" indent="1"/>
    </xf>
    <xf numFmtId="191" fontId="28" fillId="50" borderId="196">
      <alignment vertical="center"/>
    </xf>
    <xf numFmtId="186" fontId="56" fillId="21" borderId="198" applyNumberFormat="0" applyProtection="0">
      <alignment horizontal="left" vertical="top" indent="1"/>
    </xf>
    <xf numFmtId="4" fontId="62" fillId="11" borderId="188" applyNumberFormat="0" applyProtection="0">
      <alignment horizontal="left" vertical="center" indent="1"/>
    </xf>
    <xf numFmtId="186" fontId="57" fillId="44" borderId="191" applyNumberFormat="0" applyAlignment="0" applyProtection="0"/>
    <xf numFmtId="186" fontId="62" fillId="15" borderId="198" applyNumberFormat="0" applyProtection="0">
      <alignment horizontal="left" vertical="top" indent="1"/>
    </xf>
    <xf numFmtId="4" fontId="56" fillId="57" borderId="194" applyNumberFormat="0" applyProtection="0">
      <alignment horizontal="right" vertical="center"/>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62" fillId="48" borderId="19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8" fontId="5" fillId="69" borderId="176">
      <alignment vertical="center"/>
    </xf>
    <xf numFmtId="4" fontId="56" fillId="54" borderId="190" applyNumberFormat="0" applyProtection="0">
      <alignment horizontal="left" vertical="center" indent="1"/>
    </xf>
    <xf numFmtId="4" fontId="56" fillId="56" borderId="190" applyNumberFormat="0" applyProtection="0">
      <alignment horizontal="right" vertical="center"/>
    </xf>
    <xf numFmtId="186" fontId="56" fillId="14" borderId="188" applyNumberFormat="0" applyProtection="0">
      <alignment horizontal="left" vertical="top" indent="1"/>
    </xf>
    <xf numFmtId="191" fontId="28" fillId="12" borderId="196">
      <alignment vertical="center"/>
      <protection locked="0"/>
    </xf>
    <xf numFmtId="186" fontId="56" fillId="40" borderId="190" applyNumberFormat="0" applyFont="0" applyAlignment="0" applyProtection="0"/>
    <xf numFmtId="4" fontId="70" fillId="86" borderId="188" applyNumberFormat="0" applyProtection="0">
      <alignment horizontal="left" vertical="center" indent="1"/>
    </xf>
    <xf numFmtId="191" fontId="5" fillId="69" borderId="176">
      <alignment vertical="center"/>
    </xf>
    <xf numFmtId="186" fontId="56" fillId="21" borderId="188" applyNumberFormat="0" applyProtection="0">
      <alignment horizontal="left" vertical="top" indent="1"/>
    </xf>
    <xf numFmtId="4" fontId="63" fillId="66" borderId="194" applyNumberFormat="0" applyProtection="0">
      <alignment horizontal="left" vertical="center" indent="1"/>
    </xf>
    <xf numFmtId="4" fontId="56" fillId="53" borderId="190"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50" fillId="41" borderId="178" applyNumberFormat="0" applyAlignment="0" applyProtection="0"/>
    <xf numFmtId="186" fontId="56" fillId="63" borderId="188" applyNumberFormat="0" applyProtection="0">
      <alignment horizontal="left" vertical="top" indent="1"/>
    </xf>
    <xf numFmtId="186" fontId="56" fillId="15" borderId="188" applyNumberFormat="0" applyProtection="0">
      <alignment horizontal="left" vertical="top" indent="1"/>
    </xf>
    <xf numFmtId="0" fontId="27" fillId="15" borderId="188" applyNumberFormat="0" applyProtection="0">
      <alignment horizontal="left" vertical="center" indent="1"/>
    </xf>
    <xf numFmtId="0" fontId="5" fillId="7" borderId="185">
      <alignment vertical="center"/>
      <protection locked="0"/>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7" fillId="63" borderId="188" applyNumberFormat="0" applyProtection="0">
      <alignment horizontal="left" vertical="top" indent="1"/>
    </xf>
    <xf numFmtId="4" fontId="59" fillId="65" borderId="178" applyNumberFormat="0" applyProtection="0">
      <alignment horizontal="right" vertical="center"/>
    </xf>
    <xf numFmtId="4" fontId="56" fillId="16" borderId="178" applyNumberFormat="0" applyProtection="0">
      <alignment horizontal="right" vertical="center"/>
    </xf>
    <xf numFmtId="186" fontId="56" fillId="21" borderId="180" applyNumberFormat="0" applyProtection="0">
      <alignment horizontal="left" vertical="top" indent="1"/>
    </xf>
    <xf numFmtId="186" fontId="60" fillId="52" borderId="198" applyNumberFormat="0" applyProtection="0">
      <alignment horizontal="left" vertical="top" indent="1"/>
    </xf>
    <xf numFmtId="4" fontId="56" fillId="52" borderId="190" applyNumberFormat="0" applyProtection="0">
      <alignment vertical="center"/>
    </xf>
    <xf numFmtId="186" fontId="56" fillId="14" borderId="180" applyNumberFormat="0" applyProtection="0">
      <alignment horizontal="left" vertical="top" indent="1"/>
    </xf>
    <xf numFmtId="4" fontId="56" fillId="58" borderId="178" applyNumberFormat="0" applyProtection="0">
      <alignment horizontal="right" vertical="center"/>
    </xf>
    <xf numFmtId="186" fontId="42" fillId="44" borderId="178" applyNumberFormat="0" applyAlignment="0" applyProtection="0"/>
    <xf numFmtId="4" fontId="27" fillId="21" borderId="194" applyNumberFormat="0" applyProtection="0">
      <alignment horizontal="left" vertical="center" indent="1"/>
    </xf>
    <xf numFmtId="4" fontId="62" fillId="11" borderId="180" applyNumberFormat="0" applyProtection="0">
      <alignment horizontal="left" vertical="center" indent="1"/>
    </xf>
    <xf numFmtId="4" fontId="56" fillId="61" borderId="181" applyNumberFormat="0" applyProtection="0">
      <alignment horizontal="left" vertical="center" indent="1"/>
    </xf>
    <xf numFmtId="186" fontId="56" fillId="40" borderId="190" applyNumberFormat="0" applyFont="0" applyAlignment="0" applyProtection="0"/>
    <xf numFmtId="186" fontId="56" fillId="15" borderId="188" applyNumberFormat="0" applyProtection="0">
      <alignment horizontal="left" vertical="top" indent="1"/>
    </xf>
    <xf numFmtId="172" fontId="28" fillId="12" borderId="196">
      <alignment vertical="center"/>
      <protection locked="0"/>
    </xf>
    <xf numFmtId="186" fontId="56" fillId="21" borderId="188" applyNumberFormat="0" applyProtection="0">
      <alignment horizontal="left" vertical="top" indent="1"/>
    </xf>
    <xf numFmtId="4" fontId="56" fillId="57" borderId="204" applyNumberFormat="0" applyProtection="0">
      <alignment horizontal="right" vertical="center"/>
    </xf>
    <xf numFmtId="186" fontId="27" fillId="21" borderId="180" applyNumberFormat="0" applyProtection="0">
      <alignment horizontal="left" vertical="center" indent="1"/>
    </xf>
    <xf numFmtId="4" fontId="56" fillId="53" borderId="190" applyNumberFormat="0" applyProtection="0">
      <alignment horizontal="left" vertical="center" indent="1"/>
    </xf>
    <xf numFmtId="4" fontId="62" fillId="11" borderId="188" applyNumberFormat="0" applyProtection="0">
      <alignment horizontal="left" vertical="center" indent="1"/>
    </xf>
    <xf numFmtId="186" fontId="56" fillId="63" borderId="180" applyNumberFormat="0" applyProtection="0">
      <alignment horizontal="left" vertical="top" indent="1"/>
    </xf>
    <xf numFmtId="188" fontId="5" fillId="7" borderId="185">
      <alignment vertical="center"/>
      <protection locked="0"/>
    </xf>
    <xf numFmtId="186" fontId="56" fillId="14" borderId="178" applyNumberFormat="0" applyProtection="0">
      <alignment horizontal="left" vertical="center"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0" fillId="41" borderId="178" applyNumberFormat="0" applyAlignment="0" applyProtection="0"/>
    <xf numFmtId="186" fontId="56" fillId="63" borderId="180" applyNumberFormat="0" applyProtection="0">
      <alignment horizontal="left" vertical="top" indent="1"/>
    </xf>
    <xf numFmtId="188" fontId="5" fillId="13" borderId="185">
      <alignment vertical="center"/>
    </xf>
    <xf numFmtId="186" fontId="27" fillId="21" borderId="180" applyNumberFormat="0" applyProtection="0">
      <alignment horizontal="left" vertical="center" indent="1"/>
    </xf>
    <xf numFmtId="191" fontId="28" fillId="49" borderId="185">
      <alignment vertical="center"/>
    </xf>
    <xf numFmtId="4" fontId="56" fillId="14" borderId="194"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28" fillId="50" borderId="185">
      <alignment vertical="center"/>
    </xf>
    <xf numFmtId="186" fontId="28" fillId="49" borderId="196">
      <alignment vertical="center"/>
    </xf>
    <xf numFmtId="0" fontId="5" fillId="70" borderId="196">
      <alignment horizontal="right" vertical="center"/>
      <protection locked="0"/>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44" fillId="0" borderId="184" applyNumberFormat="0" applyFill="0" applyAlignment="0" applyProtection="0"/>
    <xf numFmtId="186" fontId="27" fillId="15" borderId="180" applyNumberFormat="0" applyProtection="0">
      <alignment horizontal="left" vertical="center" indent="1"/>
    </xf>
    <xf numFmtId="186" fontId="56" fillId="15" borderId="188" applyNumberFormat="0" applyProtection="0">
      <alignment horizontal="left" vertical="top" indent="1"/>
    </xf>
    <xf numFmtId="4" fontId="56" fillId="60" borderId="190" applyNumberFormat="0" applyProtection="0">
      <alignment horizontal="right" vertical="center"/>
    </xf>
    <xf numFmtId="4" fontId="56" fillId="15" borderId="190" applyNumberFormat="0" applyProtection="0">
      <alignment horizontal="right" vertical="center"/>
    </xf>
    <xf numFmtId="186" fontId="57" fillId="44" borderId="201" applyNumberFormat="0" applyAlignment="0" applyProtection="0"/>
    <xf numFmtId="186" fontId="56" fillId="40" borderId="190" applyNumberFormat="0" applyFont="0" applyAlignment="0" applyProtection="0"/>
    <xf numFmtId="4" fontId="56" fillId="14" borderId="194" applyNumberFormat="0" applyProtection="0">
      <alignment horizontal="left" vertical="center" indent="1"/>
    </xf>
    <xf numFmtId="4" fontId="72" fillId="82" borderId="188"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28" fillId="50" borderId="196">
      <alignmen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9" borderId="200" applyNumberFormat="0" applyProtection="0">
      <alignment horizontal="right" vertical="center"/>
    </xf>
    <xf numFmtId="0" fontId="27" fillId="15" borderId="198" applyNumberFormat="0" applyProtection="0">
      <alignment horizontal="left" vertical="top" indent="1"/>
    </xf>
    <xf numFmtId="193" fontId="5" fillId="7" borderId="196">
      <alignment vertical="center"/>
      <protection locked="0"/>
    </xf>
    <xf numFmtId="188" fontId="5" fillId="13" borderId="185">
      <alignment vertical="center"/>
    </xf>
    <xf numFmtId="172" fontId="28" fillId="12" borderId="185">
      <alignment vertical="center"/>
      <protection locked="0"/>
    </xf>
    <xf numFmtId="186" fontId="57" fillId="44" borderId="179" applyNumberFormat="0" applyAlignment="0" applyProtection="0"/>
    <xf numFmtId="4" fontId="56" fillId="56" borderId="178" applyNumberFormat="0" applyProtection="0">
      <alignment horizontal="right" vertical="center"/>
    </xf>
    <xf numFmtId="186" fontId="27" fillId="15" borderId="180" applyNumberFormat="0" applyProtection="0">
      <alignment horizontal="left" vertical="center" indent="1"/>
    </xf>
    <xf numFmtId="193" fontId="5" fillId="69" borderId="185">
      <alignment vertical="center"/>
    </xf>
    <xf numFmtId="4" fontId="56" fillId="52" borderId="190" applyNumberFormat="0" applyProtection="0">
      <alignment vertical="center"/>
    </xf>
    <xf numFmtId="4" fontId="56" fillId="55" borderId="190" applyNumberFormat="0" applyProtection="0">
      <alignment horizontal="right" vertical="center"/>
    </xf>
    <xf numFmtId="191" fontId="5" fillId="70" borderId="176">
      <alignment horizontal="right" vertical="center"/>
      <protection locked="0"/>
    </xf>
    <xf numFmtId="186" fontId="56" fillId="63" borderId="188" applyNumberFormat="0" applyProtection="0">
      <alignment horizontal="left" vertical="top" indent="1"/>
    </xf>
    <xf numFmtId="186" fontId="56" fillId="40" borderId="190" applyNumberFormat="0" applyFont="0" applyAlignment="0" applyProtection="0"/>
    <xf numFmtId="191" fontId="28" fillId="50" borderId="176">
      <alignment vertical="center"/>
    </xf>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93" fontId="28" fillId="12" borderId="176">
      <alignment vertical="center"/>
      <protection locked="0"/>
    </xf>
    <xf numFmtId="186" fontId="56" fillId="63"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4" fontId="56" fillId="19" borderId="190" applyNumberFormat="0" applyProtection="0">
      <alignment horizontal="right" vertical="center"/>
    </xf>
    <xf numFmtId="4" fontId="56" fillId="23" borderId="200" applyNumberFormat="0" applyProtection="0">
      <alignment horizontal="right" vertical="center"/>
    </xf>
    <xf numFmtId="186" fontId="44" fillId="0" borderId="195" applyNumberFormat="0" applyFill="0" applyAlignment="0" applyProtection="0"/>
    <xf numFmtId="186" fontId="62" fillId="48" borderId="188" applyNumberFormat="0" applyProtection="0">
      <alignment horizontal="left" vertical="top" indent="1"/>
    </xf>
    <xf numFmtId="188" fontId="5" fillId="7" borderId="196">
      <alignment vertical="center"/>
      <protection locked="0"/>
    </xf>
    <xf numFmtId="186" fontId="56" fillId="63" borderId="200" applyNumberFormat="0" applyProtection="0">
      <alignment horizontal="left" vertical="center" indent="1"/>
    </xf>
    <xf numFmtId="4" fontId="56" fillId="59" borderId="190" applyNumberFormat="0" applyProtection="0">
      <alignment horizontal="right" vertical="center"/>
    </xf>
    <xf numFmtId="191" fontId="5" fillId="7" borderId="196">
      <alignment vertical="center"/>
      <protection locked="0"/>
    </xf>
    <xf numFmtId="4" fontId="72" fillId="87" borderId="188" applyNumberFormat="0" applyProtection="0">
      <alignment vertical="center"/>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4" borderId="188" applyNumberFormat="0" applyProtection="0">
      <alignment horizontal="left" vertical="top" indent="1"/>
    </xf>
    <xf numFmtId="4" fontId="56" fillId="15" borderId="200" applyNumberFormat="0" applyProtection="0">
      <alignment horizontal="right" vertical="center"/>
    </xf>
    <xf numFmtId="0" fontId="27" fillId="14" borderId="188" applyNumberFormat="0" applyProtection="0">
      <alignment horizontal="left" vertical="center" indent="1"/>
    </xf>
    <xf numFmtId="186" fontId="61" fillId="21" borderId="192" applyBorder="0"/>
    <xf numFmtId="191" fontId="28" fillId="12" borderId="196">
      <alignment vertical="center"/>
      <protection locked="0"/>
    </xf>
    <xf numFmtId="4" fontId="27" fillId="21" borderId="194" applyNumberFormat="0" applyProtection="0">
      <alignment horizontal="left" vertical="center" indent="1"/>
    </xf>
    <xf numFmtId="186" fontId="27" fillId="14" borderId="198" applyNumberFormat="0" applyProtection="0">
      <alignment horizontal="left" vertical="top" indent="1"/>
    </xf>
    <xf numFmtId="186" fontId="56" fillId="14" borderId="188" applyNumberFormat="0" applyProtection="0">
      <alignment horizontal="left" vertical="top" indent="1"/>
    </xf>
    <xf numFmtId="4" fontId="56" fillId="58" borderId="200" applyNumberFormat="0" applyProtection="0">
      <alignment horizontal="right" vertical="center"/>
    </xf>
    <xf numFmtId="186" fontId="27" fillId="21" borderId="198" applyNumberFormat="0" applyProtection="0">
      <alignment horizontal="left" vertical="top" indent="1"/>
    </xf>
    <xf numFmtId="186" fontId="56" fillId="63" borderId="188" applyNumberFormat="0" applyProtection="0">
      <alignment horizontal="left" vertical="top" indent="1"/>
    </xf>
    <xf numFmtId="186" fontId="27" fillId="21" borderId="188" applyNumberFormat="0" applyProtection="0">
      <alignment horizontal="left" vertical="center" indent="1"/>
    </xf>
    <xf numFmtId="186" fontId="27" fillId="15" borderId="188" applyNumberFormat="0" applyProtection="0">
      <alignment horizontal="left" vertical="top" indent="1"/>
    </xf>
    <xf numFmtId="186" fontId="61" fillId="21" borderId="192" applyBorder="0"/>
    <xf numFmtId="4" fontId="56" fillId="55" borderId="190" applyNumberFormat="0" applyProtection="0">
      <alignment horizontal="right" vertical="center"/>
    </xf>
    <xf numFmtId="186" fontId="27" fillId="15" borderId="188"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37" fontId="33" fillId="0" borderId="193" applyNumberFormat="0"/>
    <xf numFmtId="186" fontId="50" fillId="41" borderId="190" applyNumberFormat="0" applyAlignment="0" applyProtection="0"/>
    <xf numFmtId="186" fontId="56" fillId="21" borderId="188" applyNumberFormat="0" applyProtection="0">
      <alignment horizontal="left" vertical="top" indent="1"/>
    </xf>
    <xf numFmtId="186" fontId="27" fillId="63" borderId="188" applyNumberFormat="0" applyProtection="0">
      <alignment horizontal="left" vertical="top" indent="1"/>
    </xf>
    <xf numFmtId="4" fontId="56" fillId="14" borderId="204" applyNumberFormat="0" applyProtection="0">
      <alignment horizontal="left" vertical="center" indent="1"/>
    </xf>
    <xf numFmtId="186" fontId="56" fillId="40" borderId="190" applyNumberFormat="0" applyFont="0" applyAlignment="0" applyProtection="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0" fontId="73" fillId="52" borderId="188" applyNumberFormat="0" applyProtection="0">
      <alignment horizontal="left" vertical="top" indent="1"/>
    </xf>
    <xf numFmtId="0" fontId="37" fillId="48" borderId="188" applyNumberFormat="0" applyProtection="0">
      <alignment horizontal="left" vertical="top" indent="1"/>
    </xf>
    <xf numFmtId="186" fontId="56" fillId="11" borderId="190" applyNumberFormat="0" applyProtection="0">
      <alignment horizontal="left" vertical="center" indent="1"/>
    </xf>
    <xf numFmtId="4" fontId="72" fillId="86" borderId="188" applyNumberFormat="0" applyProtection="0">
      <alignment horizontal="right" vertical="center"/>
    </xf>
    <xf numFmtId="188" fontId="5" fillId="13" borderId="196">
      <alignment vertical="center"/>
    </xf>
    <xf numFmtId="193" fontId="5" fillId="69" borderId="196">
      <alignment vertical="center"/>
    </xf>
    <xf numFmtId="191" fontId="5" fillId="69" borderId="196">
      <alignment vertical="center"/>
    </xf>
    <xf numFmtId="193" fontId="5" fillId="7" borderId="196">
      <alignment vertical="center"/>
      <protection locked="0"/>
    </xf>
    <xf numFmtId="191" fontId="28" fillId="50" borderId="196">
      <alignment vertical="center"/>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27" fillId="14" borderId="188" applyNumberFormat="0" applyProtection="0">
      <alignment horizontal="left" vertical="top" indent="1"/>
    </xf>
    <xf numFmtId="190" fontId="5" fillId="70" borderId="196">
      <alignment horizontal="right" vertical="center"/>
      <protection locked="0"/>
    </xf>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21" borderId="198" applyNumberFormat="0" applyProtection="0">
      <alignment horizontal="left" vertical="top" indent="1"/>
    </xf>
    <xf numFmtId="191" fontId="28" fillId="12" borderId="196">
      <alignment vertical="center"/>
      <protection locked="0"/>
    </xf>
    <xf numFmtId="186" fontId="27" fillId="15" borderId="198" applyNumberFormat="0" applyProtection="0">
      <alignment horizontal="left" vertical="center" indent="1"/>
    </xf>
    <xf numFmtId="4" fontId="56" fillId="52" borderId="190" applyNumberFormat="0" applyProtection="0">
      <alignment vertical="center"/>
    </xf>
    <xf numFmtId="186" fontId="56" fillId="21" borderId="198" applyNumberFormat="0" applyProtection="0">
      <alignment horizontal="left" vertical="top" indent="1"/>
    </xf>
    <xf numFmtId="186" fontId="28" fillId="12" borderId="196">
      <alignment vertical="center"/>
      <protection locked="0"/>
    </xf>
    <xf numFmtId="186" fontId="44" fillId="0" borderId="195" applyNumberFormat="0" applyFill="0" applyAlignment="0" applyProtection="0"/>
    <xf numFmtId="186" fontId="56" fillId="15" borderId="188" applyNumberFormat="0" applyProtection="0">
      <alignment horizontal="left" vertical="top" indent="1"/>
    </xf>
    <xf numFmtId="186" fontId="27" fillId="21" borderId="198" applyNumberFormat="0" applyProtection="0">
      <alignment horizontal="left" vertical="top" indent="1"/>
    </xf>
    <xf numFmtId="186" fontId="27" fillId="63" borderId="198" applyNumberFormat="0" applyProtection="0">
      <alignment horizontal="left" vertical="top" indent="1"/>
    </xf>
    <xf numFmtId="186" fontId="27" fillId="14" borderId="198" applyNumberFormat="0" applyProtection="0">
      <alignment horizontal="left" vertical="top" indent="1"/>
    </xf>
    <xf numFmtId="186" fontId="60" fillId="52" borderId="198" applyNumberFormat="0" applyProtection="0">
      <alignment horizontal="left" vertical="top" indent="1"/>
    </xf>
    <xf numFmtId="4" fontId="56" fillId="15" borderId="200" applyNumberFormat="0" applyProtection="0">
      <alignment horizontal="right" vertical="center"/>
    </xf>
    <xf numFmtId="4" fontId="64" fillId="64" borderId="200" applyNumberFormat="0" applyProtection="0">
      <alignment horizontal="right" vertical="center"/>
    </xf>
    <xf numFmtId="186" fontId="56" fillId="63" borderId="188" applyNumberFormat="0" applyProtection="0">
      <alignment horizontal="left" vertical="top" indent="1"/>
    </xf>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1" fontId="28" fillId="51" borderId="206">
      <alignment horizontal="right" vertical="center"/>
      <protection locked="0"/>
    </xf>
    <xf numFmtId="4" fontId="56" fillId="15" borderId="200" applyNumberFormat="0" applyProtection="0">
      <alignment horizontal="right" vertical="center"/>
    </xf>
    <xf numFmtId="186" fontId="50" fillId="41" borderId="200" applyNumberFormat="0" applyAlignment="0" applyProtection="0"/>
    <xf numFmtId="4" fontId="59" fillId="65" borderId="190" applyNumberFormat="0" applyProtection="0">
      <alignment horizontal="right" vertical="center"/>
    </xf>
    <xf numFmtId="0" fontId="27" fillId="63" borderId="198" applyNumberFormat="0" applyProtection="0">
      <alignment horizontal="left" vertical="top" indent="1"/>
    </xf>
    <xf numFmtId="4" fontId="75" fillId="88" borderId="199" applyNumberFormat="0" applyProtection="0">
      <alignment horizontal="left" vertical="center" indent="1"/>
    </xf>
    <xf numFmtId="186" fontId="56" fillId="40" borderId="190" applyNumberFormat="0" applyFont="0" applyAlignment="0" applyProtection="0"/>
    <xf numFmtId="4" fontId="59" fillId="53" borderId="190" applyNumberFormat="0" applyProtection="0">
      <alignment vertical="center"/>
    </xf>
    <xf numFmtId="196" fontId="5" fillId="69" borderId="196">
      <alignment vertical="center"/>
    </xf>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23" borderId="200" applyNumberFormat="0" applyProtection="0">
      <alignment horizontal="right" vertical="center"/>
    </xf>
    <xf numFmtId="186" fontId="62" fillId="15" borderId="188" applyNumberFormat="0" applyProtection="0">
      <alignment horizontal="left" vertical="top" indent="1"/>
    </xf>
    <xf numFmtId="186" fontId="56" fillId="21" borderId="188" applyNumberFormat="0" applyProtection="0">
      <alignment horizontal="left" vertical="top" indent="1"/>
    </xf>
    <xf numFmtId="186" fontId="44" fillId="0" borderId="195" applyNumberFormat="0" applyFill="0" applyAlignment="0" applyProtection="0"/>
    <xf numFmtId="188" fontId="28" fillId="49" borderId="176">
      <alignment vertical="center"/>
    </xf>
    <xf numFmtId="186" fontId="56" fillId="62" borderId="200" applyNumberFormat="0" applyProtection="0">
      <alignment horizontal="left" vertical="center" indent="1"/>
    </xf>
    <xf numFmtId="186" fontId="61" fillId="21" borderId="202" applyBorder="0"/>
    <xf numFmtId="4" fontId="56" fillId="0" borderId="200" applyNumberFormat="0" applyProtection="0">
      <alignment horizontal="right" vertical="center"/>
    </xf>
    <xf numFmtId="186" fontId="56" fillId="15" borderId="188" applyNumberFormat="0" applyProtection="0">
      <alignment horizontal="left" vertical="top" indent="1"/>
    </xf>
    <xf numFmtId="4" fontId="56" fillId="54" borderId="190" applyNumberFormat="0" applyProtection="0">
      <alignment horizontal="left" vertical="center" indent="1"/>
    </xf>
    <xf numFmtId="4" fontId="56" fillId="54" borderId="190" applyNumberFormat="0" applyProtection="0">
      <alignment horizontal="left" vertical="center" indent="1"/>
    </xf>
    <xf numFmtId="186" fontId="56" fillId="15" borderId="188" applyNumberFormat="0" applyProtection="0">
      <alignment horizontal="left" vertical="top" indent="1"/>
    </xf>
    <xf numFmtId="191" fontId="28" fillId="50" borderId="176">
      <alignment vertical="center"/>
    </xf>
    <xf numFmtId="186" fontId="56" fillId="63" borderId="188" applyNumberFormat="0" applyProtection="0">
      <alignment horizontal="left" vertical="top" indent="1"/>
    </xf>
    <xf numFmtId="0" fontId="27" fillId="63" borderId="188" applyNumberFormat="0" applyProtection="0">
      <alignment horizontal="left" vertical="center" indent="1"/>
    </xf>
    <xf numFmtId="0" fontId="5" fillId="7" borderId="176">
      <alignment vertical="center"/>
      <protection locked="0"/>
    </xf>
    <xf numFmtId="186" fontId="56" fillId="21" borderId="180" applyNumberFormat="0" applyProtection="0">
      <alignment horizontal="left" vertical="top" indent="1"/>
    </xf>
    <xf numFmtId="186" fontId="56" fillId="63" borderId="200" applyNumberFormat="0" applyProtection="0">
      <alignment horizontal="left" vertical="center" indent="1"/>
    </xf>
    <xf numFmtId="191" fontId="28" fillId="51" borderId="176">
      <alignment horizontal="right" vertical="center"/>
      <protection locked="0"/>
    </xf>
    <xf numFmtId="186" fontId="56" fillId="15" borderId="188" applyNumberFormat="0" applyProtection="0">
      <alignment horizontal="left" vertical="top" indent="1"/>
    </xf>
    <xf numFmtId="191" fontId="28" fillId="50" borderId="185">
      <alignment vertical="center"/>
    </xf>
    <xf numFmtId="4" fontId="56" fillId="19" borderId="178" applyNumberFormat="0" applyProtection="0">
      <alignment horizontal="right" vertical="center"/>
    </xf>
    <xf numFmtId="186" fontId="27" fillId="14" borderId="198" applyNumberFormat="0" applyProtection="0">
      <alignment horizontal="left" vertical="center" indent="1"/>
    </xf>
    <xf numFmtId="186" fontId="56" fillId="15" borderId="188" applyNumberFormat="0" applyProtection="0">
      <alignment horizontal="left" vertical="top" indent="1"/>
    </xf>
    <xf numFmtId="4" fontId="56" fillId="53" borderId="178" applyNumberFormat="0" applyProtection="0">
      <alignment horizontal="left" vertical="center" indent="1"/>
    </xf>
    <xf numFmtId="186" fontId="27" fillId="63" borderId="180" applyNumberFormat="0" applyProtection="0">
      <alignment horizontal="left" vertical="center" indent="1"/>
    </xf>
    <xf numFmtId="186" fontId="56" fillId="21" borderId="180" applyNumberFormat="0" applyProtection="0">
      <alignment horizontal="left" vertical="top" indent="1"/>
    </xf>
    <xf numFmtId="188" fontId="28" fillId="51" borderId="196">
      <alignment horizontal="right" vertical="center"/>
      <protection locked="0"/>
    </xf>
    <xf numFmtId="190" fontId="5" fillId="70" borderId="206">
      <alignment horizontal="right" vertical="center"/>
      <protection locked="0"/>
    </xf>
    <xf numFmtId="4" fontId="27" fillId="21" borderId="194" applyNumberFormat="0" applyProtection="0">
      <alignment horizontal="left" vertical="center" indent="1"/>
    </xf>
    <xf numFmtId="4" fontId="56" fillId="60" borderId="200" applyNumberFormat="0" applyProtection="0">
      <alignment horizontal="right" vertical="center"/>
    </xf>
    <xf numFmtId="186" fontId="56" fillId="63" borderId="188" applyNumberFormat="0" applyProtection="0">
      <alignment horizontal="left" vertical="top" indent="1"/>
    </xf>
    <xf numFmtId="186" fontId="27" fillId="14" borderId="198" applyNumberFormat="0" applyProtection="0">
      <alignment horizontal="left" vertical="top" indent="1"/>
    </xf>
    <xf numFmtId="4" fontId="56" fillId="54" borderId="190" applyNumberFormat="0" applyProtection="0">
      <alignment horizontal="left" vertical="center" indent="1"/>
    </xf>
    <xf numFmtId="4" fontId="72" fillId="82" borderId="198" applyNumberFormat="0" applyProtection="0">
      <alignment horizontal="right" vertical="center"/>
    </xf>
    <xf numFmtId="4" fontId="56" fillId="53" borderId="190" applyNumberFormat="0" applyProtection="0">
      <alignment horizontal="left" vertical="center" indent="1"/>
    </xf>
    <xf numFmtId="4" fontId="59" fillId="65" borderId="200" applyNumberFormat="0" applyProtection="0">
      <alignment horizontal="right" vertical="center"/>
    </xf>
    <xf numFmtId="186" fontId="56" fillId="14" borderId="178" applyNumberFormat="0" applyProtection="0">
      <alignment horizontal="left" vertical="center" indent="1"/>
    </xf>
    <xf numFmtId="186" fontId="56" fillId="11" borderId="178" applyNumberFormat="0" applyProtection="0">
      <alignment horizontal="left" vertical="center" indent="1"/>
    </xf>
    <xf numFmtId="191" fontId="5" fillId="70" borderId="196">
      <alignment horizontal="right" vertical="center"/>
      <protection locked="0"/>
    </xf>
    <xf numFmtId="4" fontId="56" fillId="54" borderId="190" applyNumberFormat="0" applyProtection="0">
      <alignment horizontal="left" vertical="center" indent="1"/>
    </xf>
    <xf numFmtId="4" fontId="56" fillId="59" borderId="190" applyNumberFormat="0" applyProtection="0">
      <alignment horizontal="right" vertical="center"/>
    </xf>
    <xf numFmtId="188" fontId="28" fillId="50" borderId="176">
      <alignment vertical="center"/>
    </xf>
    <xf numFmtId="4" fontId="56" fillId="60" borderId="178" applyNumberFormat="0" applyProtection="0">
      <alignment horizontal="right" vertical="center"/>
    </xf>
    <xf numFmtId="186" fontId="56" fillId="63" borderId="180" applyNumberFormat="0" applyProtection="0">
      <alignment horizontal="left" vertical="top" indent="1"/>
    </xf>
    <xf numFmtId="4" fontId="62" fillId="11" borderId="188" applyNumberFormat="0" applyProtection="0">
      <alignment horizontal="left" vertical="center" indent="1"/>
    </xf>
    <xf numFmtId="172" fontId="5" fillId="7" borderId="196">
      <alignment vertical="center"/>
      <protection locked="0"/>
    </xf>
    <xf numFmtId="191" fontId="28" fillId="51" borderId="176">
      <alignment horizontal="right" vertical="center"/>
      <protection locked="0"/>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0" fillId="41" borderId="190" applyNumberFormat="0" applyAlignment="0" applyProtection="0"/>
    <xf numFmtId="186" fontId="27" fillId="63" borderId="198" applyNumberFormat="0" applyProtection="0">
      <alignment horizontal="left" vertical="center" indent="1"/>
    </xf>
    <xf numFmtId="186" fontId="28" fillId="49" borderId="206">
      <alignment vertical="center"/>
    </xf>
    <xf numFmtId="4" fontId="56" fillId="14" borderId="204" applyNumberFormat="0" applyProtection="0">
      <alignment horizontal="left" vertical="center" indent="1"/>
    </xf>
    <xf numFmtId="186" fontId="56" fillId="15" borderId="188" applyNumberFormat="0" applyProtection="0">
      <alignment horizontal="left" vertical="top" indent="1"/>
    </xf>
    <xf numFmtId="191" fontId="28" fillId="51" borderId="196">
      <alignment horizontal="right" vertical="center"/>
      <protection locked="0"/>
    </xf>
    <xf numFmtId="186" fontId="56" fillId="40" borderId="200" applyNumberFormat="0" applyFont="0" applyAlignment="0" applyProtection="0"/>
    <xf numFmtId="193" fontId="28" fillId="50" borderId="206">
      <alignment vertical="center"/>
    </xf>
    <xf numFmtId="4" fontId="64" fillId="64" borderId="200" applyNumberFormat="0" applyProtection="0">
      <alignment horizontal="right" vertical="center"/>
    </xf>
    <xf numFmtId="4" fontId="56" fillId="0" borderId="190" applyNumberFormat="0" applyProtection="0">
      <alignment horizontal="right" vertical="center"/>
    </xf>
    <xf numFmtId="186" fontId="27" fillId="14" borderId="198" applyNumberFormat="0" applyProtection="0">
      <alignment horizontal="left" vertical="center" indent="1"/>
    </xf>
    <xf numFmtId="186" fontId="56" fillId="14" borderId="178"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4" fontId="56" fillId="19" borderId="200" applyNumberFormat="0" applyProtection="0">
      <alignment horizontal="right" vertical="center"/>
    </xf>
    <xf numFmtId="0" fontId="27" fillId="15" borderId="188" applyNumberFormat="0" applyProtection="0">
      <alignment horizontal="left" vertical="top" indent="1"/>
    </xf>
    <xf numFmtId="186" fontId="56" fillId="14" borderId="188" applyNumberFormat="0" applyProtection="0">
      <alignment horizontal="left" vertical="top" indent="1"/>
    </xf>
    <xf numFmtId="186" fontId="56" fillId="11" borderId="190" applyNumberFormat="0" applyProtection="0">
      <alignment horizontal="left" vertical="center" indent="1"/>
    </xf>
    <xf numFmtId="37" fontId="33" fillId="0" borderId="193" applyNumberFormat="0"/>
    <xf numFmtId="186" fontId="56" fillId="40" borderId="200" applyNumberFormat="0" applyFont="0" applyAlignment="0" applyProtection="0"/>
    <xf numFmtId="186" fontId="56" fillId="14" borderId="188" applyNumberFormat="0" applyProtection="0">
      <alignment horizontal="left" vertical="top" indent="1"/>
    </xf>
    <xf numFmtId="194" fontId="33" fillId="0" borderId="177" applyFill="0"/>
    <xf numFmtId="4" fontId="56" fillId="61" borderId="204" applyNumberFormat="0" applyProtection="0">
      <alignment horizontal="left" vertical="center" indent="1"/>
    </xf>
    <xf numFmtId="186" fontId="44" fillId="0" borderId="195" applyNumberFormat="0" applyFill="0" applyAlignment="0" applyProtection="0"/>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56" fillId="14" borderId="180" applyNumberFormat="0" applyProtection="0">
      <alignment horizontal="left" vertical="top" indent="1"/>
    </xf>
    <xf numFmtId="186" fontId="27" fillId="15" borderId="188" applyNumberFormat="0" applyProtection="0">
      <alignment horizontal="left" vertical="center" indent="1"/>
    </xf>
    <xf numFmtId="186" fontId="56" fillId="40" borderId="190" applyNumberFormat="0" applyFont="0" applyAlignment="0" applyProtection="0"/>
    <xf numFmtId="186" fontId="42" fillId="44" borderId="200" applyNumberFormat="0" applyAlignment="0" applyProtection="0"/>
    <xf numFmtId="186" fontId="56" fillId="15" borderId="198" applyNumberFormat="0" applyProtection="0">
      <alignment horizontal="left" vertical="top" indent="1"/>
    </xf>
    <xf numFmtId="186" fontId="56" fillId="14" borderId="200" applyNumberFormat="0" applyProtection="0">
      <alignment horizontal="left" vertical="center" indent="1"/>
    </xf>
    <xf numFmtId="186" fontId="42" fillId="44" borderId="190" applyNumberFormat="0" applyAlignment="0" applyProtection="0"/>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81" borderId="198" applyNumberFormat="0" applyProtection="0">
      <alignment horizontal="right" vertical="center"/>
    </xf>
    <xf numFmtId="4" fontId="56" fillId="58" borderId="200"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27" fillId="14" borderId="188" applyNumberFormat="0" applyProtection="0">
      <alignment horizontal="left" vertical="center" indent="1"/>
    </xf>
    <xf numFmtId="186" fontId="56" fillId="21" borderId="18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0" fontId="73" fillId="52" borderId="188" applyNumberFormat="0" applyProtection="0">
      <alignment horizontal="left" vertical="top" indent="1"/>
    </xf>
    <xf numFmtId="191" fontId="5" fillId="13" borderId="185">
      <alignmen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27" fillId="14" borderId="188" applyNumberFormat="0" applyProtection="0">
      <alignment horizontal="left" vertical="top" indent="1"/>
    </xf>
    <xf numFmtId="186" fontId="56" fillId="14" borderId="180" applyNumberFormat="0" applyProtection="0">
      <alignment horizontal="left" vertical="top" indent="1"/>
    </xf>
    <xf numFmtId="4" fontId="62" fillId="11" borderId="180" applyNumberFormat="0" applyProtection="0">
      <alignment horizontal="left" vertical="center" indent="1"/>
    </xf>
    <xf numFmtId="186" fontId="44" fillId="0" borderId="184" applyNumberFormat="0" applyFill="0" applyAlignment="0" applyProtection="0"/>
    <xf numFmtId="186" fontId="56" fillId="63" borderId="178" applyNumberFormat="0" applyProtection="0">
      <alignment horizontal="left" vertical="center" indent="1"/>
    </xf>
    <xf numFmtId="191" fontId="28" fillId="50" borderId="185">
      <alignment vertical="center"/>
    </xf>
    <xf numFmtId="4" fontId="56" fillId="61" borderId="194" applyNumberFormat="0" applyProtection="0">
      <alignment horizontal="left" vertical="center" indent="1"/>
    </xf>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56" fillId="14"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172" fontId="28" fillId="12" borderId="176">
      <alignment vertical="center"/>
      <protection locked="0"/>
    </xf>
    <xf numFmtId="194" fontId="33" fillId="0" borderId="186" applyFill="0"/>
    <xf numFmtId="186" fontId="56" fillId="21" borderId="188" applyNumberFormat="0" applyProtection="0">
      <alignment horizontal="left" vertical="top" indent="1"/>
    </xf>
    <xf numFmtId="186" fontId="42" fillId="44" borderId="190" applyNumberFormat="0" applyAlignment="0" applyProtection="0"/>
    <xf numFmtId="186" fontId="56" fillId="21" borderId="180" applyNumberFormat="0" applyProtection="0">
      <alignment horizontal="left" vertical="top" indent="1"/>
    </xf>
    <xf numFmtId="4" fontId="70" fillId="53" borderId="180" applyNumberFormat="0" applyProtection="0">
      <alignment vertical="center"/>
    </xf>
    <xf numFmtId="0" fontId="5" fillId="7" borderId="185">
      <alignment vertical="center"/>
      <protection locked="0"/>
    </xf>
    <xf numFmtId="186" fontId="56" fillId="15" borderId="180" applyNumberFormat="0" applyProtection="0">
      <alignment horizontal="left" vertical="top" indent="1"/>
    </xf>
    <xf numFmtId="186" fontId="42" fillId="44" borderId="178" applyNumberFormat="0" applyAlignment="0" applyProtection="0"/>
    <xf numFmtId="186" fontId="56" fillId="21" borderId="180" applyNumberFormat="0" applyProtection="0">
      <alignment horizontal="left" vertical="top" indent="1"/>
    </xf>
    <xf numFmtId="4" fontId="62" fillId="11" borderId="180" applyNumberFormat="0" applyProtection="0">
      <alignment horizontal="left" vertical="center" indent="1"/>
    </xf>
    <xf numFmtId="4" fontId="56" fillId="53" borderId="178" applyNumberFormat="0" applyProtection="0">
      <alignment horizontal="left" vertical="center" indent="1"/>
    </xf>
    <xf numFmtId="186" fontId="50" fillId="41" borderId="178" applyNumberFormat="0" applyAlignment="0" applyProtection="0"/>
    <xf numFmtId="4" fontId="56" fillId="60" borderId="178" applyNumberFormat="0" applyProtection="0">
      <alignment horizontal="right" vertical="center"/>
    </xf>
    <xf numFmtId="4" fontId="56" fillId="23" borderId="178" applyNumberFormat="0" applyProtection="0">
      <alignment horizontal="right" vertical="center"/>
    </xf>
    <xf numFmtId="4" fontId="56" fillId="19" borderId="190" applyNumberFormat="0" applyProtection="0">
      <alignment horizontal="right" vertical="center"/>
    </xf>
    <xf numFmtId="186" fontId="62" fillId="15" borderId="198" applyNumberFormat="0" applyProtection="0">
      <alignment horizontal="left" vertical="top" indent="1"/>
    </xf>
    <xf numFmtId="186" fontId="56" fillId="63" borderId="198" applyNumberFormat="0" applyProtection="0">
      <alignment horizontal="left" vertical="top" indent="1"/>
    </xf>
    <xf numFmtId="4" fontId="56" fillId="19" borderId="200" applyNumberFormat="0" applyProtection="0">
      <alignment horizontal="right" vertical="center"/>
    </xf>
    <xf numFmtId="4" fontId="62" fillId="48" borderId="198" applyNumberFormat="0" applyProtection="0">
      <alignment vertical="center"/>
    </xf>
    <xf numFmtId="186" fontId="27" fillId="15" borderId="188" applyNumberFormat="0" applyProtection="0">
      <alignment horizontal="left" vertical="center"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4" fontId="64" fillId="64" borderId="200" applyNumberFormat="0" applyProtection="0">
      <alignment horizontal="right" vertical="center"/>
    </xf>
    <xf numFmtId="186" fontId="56" fillId="15" borderId="188" applyNumberFormat="0" applyProtection="0">
      <alignment horizontal="left" vertical="top" indent="1"/>
    </xf>
    <xf numFmtId="186" fontId="56" fillId="62" borderId="200" applyNumberFormat="0" applyProtection="0">
      <alignment horizontal="left" vertical="center" indent="1"/>
    </xf>
    <xf numFmtId="186" fontId="56" fillId="15" borderId="188" applyNumberFormat="0" applyProtection="0">
      <alignment horizontal="left" vertical="top" indent="1"/>
    </xf>
    <xf numFmtId="4" fontId="56" fillId="0" borderId="200" applyNumberFormat="0" applyProtection="0">
      <alignment horizontal="right" vertical="center"/>
    </xf>
    <xf numFmtId="186" fontId="56" fillId="63" borderId="200"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56" fillId="21" borderId="198" applyNumberFormat="0" applyProtection="0">
      <alignment horizontal="left" vertical="top" indent="1"/>
    </xf>
    <xf numFmtId="4" fontId="62" fillId="48" borderId="188" applyNumberFormat="0" applyProtection="0">
      <alignment vertical="center"/>
    </xf>
    <xf numFmtId="186" fontId="56" fillId="14" borderId="198" applyNumberFormat="0" applyProtection="0">
      <alignment horizontal="left" vertical="top" indent="1"/>
    </xf>
    <xf numFmtId="186" fontId="27" fillId="15" borderId="198" applyNumberFormat="0" applyProtection="0">
      <alignment horizontal="left" vertical="top" indent="1"/>
    </xf>
    <xf numFmtId="186" fontId="56" fillId="63" borderId="188" applyNumberFormat="0" applyProtection="0">
      <alignment horizontal="left" vertical="top" indent="1"/>
    </xf>
    <xf numFmtId="186" fontId="62" fillId="15" borderId="188" applyNumberFormat="0" applyProtection="0">
      <alignment horizontal="left" vertical="top" indent="1"/>
    </xf>
    <xf numFmtId="186" fontId="56" fillId="14" borderId="198" applyNumberFormat="0" applyProtection="0">
      <alignment horizontal="left" vertical="top" indent="1"/>
    </xf>
    <xf numFmtId="186" fontId="27" fillId="14" borderId="188" applyNumberFormat="0" applyProtection="0">
      <alignment horizontal="left" vertical="top" indent="1"/>
    </xf>
    <xf numFmtId="37" fontId="33" fillId="0" borderId="193" applyNumberFormat="0"/>
    <xf numFmtId="186" fontId="27" fillId="21" borderId="180" applyNumberFormat="0" applyProtection="0">
      <alignment horizontal="left" vertical="center" indent="1"/>
    </xf>
    <xf numFmtId="4" fontId="56" fillId="23" borderId="19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4" fontId="56" fillId="60" borderId="190" applyNumberFormat="0" applyProtection="0">
      <alignment horizontal="righ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56" fillId="14" borderId="180" applyNumberFormat="0" applyProtection="0">
      <alignment horizontal="left" vertical="top" indent="1"/>
    </xf>
    <xf numFmtId="0" fontId="27" fillId="64" borderId="185" applyNumberFormat="0">
      <protection locked="0"/>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62" fillId="48" borderId="180" applyNumberFormat="0" applyProtection="0">
      <alignment horizontal="left" vertical="top" indent="1"/>
    </xf>
    <xf numFmtId="4" fontId="56" fillId="14" borderId="181" applyNumberFormat="0" applyProtection="0">
      <alignment horizontal="left" vertical="center" indent="1"/>
    </xf>
    <xf numFmtId="186" fontId="27" fillId="14" borderId="180" applyNumberFormat="0" applyProtection="0">
      <alignment horizontal="left" vertical="center" indent="1"/>
    </xf>
    <xf numFmtId="190" fontId="5" fillId="70" borderId="185">
      <alignment horizontal="right" vertical="center"/>
      <protection locked="0"/>
    </xf>
    <xf numFmtId="186" fontId="56" fillId="21" borderId="180" applyNumberFormat="0" applyProtection="0">
      <alignment horizontal="left" vertical="top" indent="1"/>
    </xf>
    <xf numFmtId="193" fontId="28" fillId="12" borderId="185">
      <alignment vertical="center"/>
      <protection locked="0"/>
    </xf>
    <xf numFmtId="186" fontId="56" fillId="40" borderId="178" applyNumberFormat="0" applyFont="0" applyAlignment="0" applyProtection="0"/>
    <xf numFmtId="186" fontId="56" fillId="15" borderId="188" applyNumberFormat="0" applyProtection="0">
      <alignment horizontal="left" vertical="top" indent="1"/>
    </xf>
    <xf numFmtId="186" fontId="62" fillId="48" borderId="198" applyNumberFormat="0" applyProtection="0">
      <alignment horizontal="left" vertical="top" indent="1"/>
    </xf>
    <xf numFmtId="4" fontId="56" fillId="14" borderId="194" applyNumberFormat="0" applyProtection="0">
      <alignment horizontal="left" vertical="center" indent="1"/>
    </xf>
    <xf numFmtId="186" fontId="56" fillId="40" borderId="178" applyNumberFormat="0" applyFont="0" applyAlignment="0" applyProtection="0"/>
    <xf numFmtId="186" fontId="56" fillId="40" borderId="200" applyNumberFormat="0" applyFont="0" applyAlignment="0" applyProtection="0"/>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28" fillId="49" borderId="185">
      <alignment vertical="center"/>
    </xf>
    <xf numFmtId="186" fontId="50" fillId="41" borderId="178" applyNumberFormat="0" applyAlignment="0" applyProtection="0"/>
    <xf numFmtId="4" fontId="56" fillId="19" borderId="178" applyNumberFormat="0" applyProtection="0">
      <alignment horizontal="right" vertical="center"/>
    </xf>
    <xf numFmtId="0" fontId="5" fillId="70" borderId="185">
      <alignment horizontal="right" vertical="center"/>
      <protection locked="0"/>
    </xf>
    <xf numFmtId="186" fontId="61" fillId="21" borderId="182" applyBorder="0"/>
    <xf numFmtId="191" fontId="28" fillId="50" borderId="196">
      <alignment vertical="center"/>
    </xf>
    <xf numFmtId="186" fontId="57" fillId="44" borderId="201" applyNumberFormat="0" applyAlignment="0" applyProtection="0"/>
    <xf numFmtId="172" fontId="28" fillId="12" borderId="185">
      <alignment vertical="center"/>
      <protection locked="0"/>
    </xf>
    <xf numFmtId="186" fontId="56" fillId="14" borderId="180" applyNumberFormat="0" applyProtection="0">
      <alignment horizontal="left" vertical="top" indent="1"/>
    </xf>
    <xf numFmtId="191" fontId="28" fillId="51" borderId="196">
      <alignment horizontal="right" vertical="center"/>
      <protection locked="0"/>
    </xf>
    <xf numFmtId="186" fontId="27" fillId="15" borderId="180" applyNumberFormat="0" applyProtection="0">
      <alignment horizontal="left" vertical="top" indent="1"/>
    </xf>
    <xf numFmtId="186" fontId="56" fillId="15" borderId="188" applyNumberFormat="0" applyProtection="0">
      <alignment horizontal="left" vertical="top" indent="1"/>
    </xf>
    <xf numFmtId="186" fontId="27" fillId="14" borderId="188"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7" fillId="44" borderId="191" applyNumberFormat="0" applyAlignment="0" applyProtection="0"/>
    <xf numFmtId="191" fontId="28" fillId="50" borderId="176">
      <alignment vertical="center"/>
    </xf>
    <xf numFmtId="4" fontId="59" fillId="53" borderId="200" applyNumberFormat="0" applyProtection="0">
      <alignment vertical="center"/>
    </xf>
    <xf numFmtId="191" fontId="5" fillId="7" borderId="196">
      <alignment vertical="center"/>
      <protection locked="0"/>
    </xf>
    <xf numFmtId="191" fontId="28" fillId="50" borderId="196">
      <alignment vertical="center"/>
    </xf>
    <xf numFmtId="186" fontId="56" fillId="15" borderId="188" applyNumberFormat="0" applyProtection="0">
      <alignment horizontal="left" vertical="top" indent="1"/>
    </xf>
    <xf numFmtId="37" fontId="33" fillId="0" borderId="193" applyNumberFormat="0"/>
    <xf numFmtId="191" fontId="5" fillId="7" borderId="206">
      <alignment vertical="center"/>
      <protection locked="0"/>
    </xf>
    <xf numFmtId="186" fontId="27" fillId="21" borderId="198" applyNumberFormat="0" applyProtection="0">
      <alignment horizontal="left" vertical="top" indent="1"/>
    </xf>
    <xf numFmtId="186" fontId="56" fillId="14" borderId="19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62" fillId="15" borderId="198" applyNumberFormat="0" applyProtection="0">
      <alignment horizontal="left" vertical="top" indent="1"/>
    </xf>
    <xf numFmtId="186" fontId="56" fillId="63" borderId="198" applyNumberFormat="0" applyProtection="0">
      <alignment horizontal="left" vertical="top"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4" fontId="27" fillId="21" borderId="204" applyNumberFormat="0" applyProtection="0">
      <alignment horizontal="left" vertical="center" indent="1"/>
    </xf>
    <xf numFmtId="191" fontId="28" fillId="50" borderId="206">
      <alignment vertical="center"/>
    </xf>
    <xf numFmtId="186" fontId="56" fillId="40" borderId="200" applyNumberFormat="0" applyFont="0" applyAlignment="0" applyProtection="0"/>
    <xf numFmtId="186" fontId="56" fillId="63" borderId="180" applyNumberFormat="0" applyProtection="0">
      <alignment horizontal="left" vertical="top" indent="1"/>
    </xf>
    <xf numFmtId="4" fontId="56" fillId="52" borderId="190" applyNumberFormat="0" applyProtection="0">
      <alignment vertical="center"/>
    </xf>
    <xf numFmtId="0" fontId="27" fillId="21" borderId="188" applyNumberFormat="0" applyProtection="0">
      <alignment horizontal="left" vertical="center" indent="1"/>
    </xf>
    <xf numFmtId="186" fontId="56" fillId="40" borderId="200" applyNumberFormat="0" applyFont="0" applyAlignment="0" applyProtection="0"/>
    <xf numFmtId="4" fontId="56" fillId="52" borderId="190" applyNumberFormat="0" applyProtection="0">
      <alignment vertical="center"/>
    </xf>
    <xf numFmtId="4" fontId="56" fillId="58" borderId="178" applyNumberFormat="0" applyProtection="0">
      <alignment horizontal="right" vertical="center"/>
    </xf>
    <xf numFmtId="186" fontId="56" fillId="15" borderId="188" applyNumberFormat="0" applyProtection="0">
      <alignment horizontal="left" vertical="top" indent="1"/>
    </xf>
    <xf numFmtId="4" fontId="56" fillId="55" borderId="190" applyNumberFormat="0" applyProtection="0">
      <alignment horizontal="right" vertical="center"/>
    </xf>
    <xf numFmtId="4" fontId="56" fillId="61" borderId="194" applyNumberFormat="0" applyProtection="0">
      <alignment horizontal="left" vertical="center"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78" applyNumberFormat="0" applyFont="0" applyAlignment="0" applyProtection="0"/>
    <xf numFmtId="186" fontId="56" fillId="14" borderId="178" applyNumberFormat="0" applyProtection="0">
      <alignment horizontal="left" vertical="center" indent="1"/>
    </xf>
    <xf numFmtId="188" fontId="5" fillId="70" borderId="185">
      <alignment horizontal="right" vertical="center"/>
      <protection locked="0"/>
    </xf>
    <xf numFmtId="186" fontId="56" fillId="15" borderId="198" applyNumberFormat="0" applyProtection="0">
      <alignment horizontal="left" vertical="top" indent="1"/>
    </xf>
    <xf numFmtId="4" fontId="72" fillId="49" borderId="188"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63" fillId="66" borderId="194" applyNumberFormat="0" applyProtection="0">
      <alignment horizontal="left" vertical="center" indent="1"/>
    </xf>
    <xf numFmtId="186" fontId="57" fillId="44" borderId="191" applyNumberFormat="0" applyAlignment="0" applyProtection="0"/>
    <xf numFmtId="0" fontId="5" fillId="13" borderId="196">
      <alignment vertical="center"/>
    </xf>
    <xf numFmtId="186" fontId="56" fillId="63" borderId="188" applyNumberFormat="0" applyProtection="0">
      <alignment horizontal="left" vertical="top" indent="1"/>
    </xf>
    <xf numFmtId="186" fontId="56" fillId="11" borderId="200" applyNumberFormat="0" applyProtection="0">
      <alignment horizontal="left" vertical="center" indent="1"/>
    </xf>
    <xf numFmtId="186" fontId="61" fillId="21" borderId="192" applyBorder="0"/>
    <xf numFmtId="186" fontId="56" fillId="40" borderId="190" applyNumberFormat="0" applyFont="0" applyAlignment="0" applyProtection="0"/>
    <xf numFmtId="4" fontId="56" fillId="61" borderId="204" applyNumberFormat="0" applyProtection="0">
      <alignment horizontal="left" vertical="center" indent="1"/>
    </xf>
    <xf numFmtId="4" fontId="56" fillId="55" borderId="190" applyNumberFormat="0" applyProtection="0">
      <alignment horizontal="right" vertical="center"/>
    </xf>
    <xf numFmtId="4" fontId="62" fillId="48" borderId="198" applyNumberFormat="0" applyProtection="0">
      <alignment vertical="center"/>
    </xf>
    <xf numFmtId="186" fontId="27" fillId="21" borderId="188" applyNumberFormat="0" applyProtection="0">
      <alignment horizontal="left" vertical="top" indent="1"/>
    </xf>
    <xf numFmtId="186" fontId="28" fillId="12" borderId="196">
      <alignment vertical="center"/>
      <protection locked="0"/>
    </xf>
    <xf numFmtId="186" fontId="56" fillId="63" borderId="188" applyNumberFormat="0" applyProtection="0">
      <alignment horizontal="left" vertical="top" indent="1"/>
    </xf>
    <xf numFmtId="186" fontId="44" fillId="0" borderId="205" applyNumberFormat="0" applyFill="0" applyAlignment="0" applyProtection="0"/>
    <xf numFmtId="4" fontId="59" fillId="53" borderId="200" applyNumberFormat="0" applyProtection="0">
      <alignment vertical="center"/>
    </xf>
    <xf numFmtId="4" fontId="56" fillId="54" borderId="190" applyNumberFormat="0" applyProtection="0">
      <alignment horizontal="left" vertical="center" indent="1"/>
    </xf>
    <xf numFmtId="186" fontId="62" fillId="48" borderId="188" applyNumberFormat="0" applyProtection="0">
      <alignment horizontal="left" vertical="top" indent="1"/>
    </xf>
    <xf numFmtId="172" fontId="28" fillId="12" borderId="196">
      <alignment vertical="center"/>
      <protection locked="0"/>
    </xf>
    <xf numFmtId="186" fontId="56" fillId="63" borderId="188" applyNumberFormat="0" applyProtection="0">
      <alignment horizontal="left" vertical="top" indent="1"/>
    </xf>
    <xf numFmtId="4" fontId="72" fillId="87" borderId="188" applyNumberFormat="0" applyProtection="0">
      <alignment horizontal="right" vertical="center"/>
    </xf>
    <xf numFmtId="191" fontId="5" fillId="7" borderId="176">
      <alignment vertical="center"/>
      <protection locked="0"/>
    </xf>
    <xf numFmtId="186" fontId="56" fillId="15" borderId="188" applyNumberFormat="0" applyProtection="0">
      <alignment horizontal="left" vertical="top" indent="1"/>
    </xf>
    <xf numFmtId="4" fontId="56" fillId="54" borderId="190" applyNumberFormat="0" applyProtection="0">
      <alignment horizontal="left" vertical="center" indent="1"/>
    </xf>
    <xf numFmtId="4" fontId="56" fillId="52" borderId="190" applyNumberFormat="0" applyProtection="0">
      <alignment vertical="center"/>
    </xf>
    <xf numFmtId="4" fontId="62" fillId="11" borderId="188" applyNumberFormat="0" applyProtection="0">
      <alignment horizontal="left" vertical="center" indent="1"/>
    </xf>
    <xf numFmtId="186" fontId="27" fillId="63" borderId="188" applyNumberFormat="0" applyProtection="0">
      <alignment horizontal="left" vertical="center" indent="1"/>
    </xf>
    <xf numFmtId="186" fontId="56" fillId="63" borderId="190" applyNumberFormat="0" applyProtection="0">
      <alignment horizontal="left" vertical="center" indent="1"/>
    </xf>
    <xf numFmtId="186" fontId="56" fillId="63" borderId="188" applyNumberFormat="0" applyProtection="0">
      <alignment horizontal="left" vertical="top" indent="1"/>
    </xf>
    <xf numFmtId="186" fontId="50" fillId="41" borderId="178" applyNumberFormat="0" applyAlignment="0" applyProtection="0"/>
    <xf numFmtId="186" fontId="56" fillId="63" borderId="188" applyNumberFormat="0" applyProtection="0">
      <alignment horizontal="left" vertical="top" indent="1"/>
    </xf>
    <xf numFmtId="186" fontId="44" fillId="0" borderId="195" applyNumberFormat="0" applyFill="0" applyAlignment="0" applyProtection="0"/>
    <xf numFmtId="0" fontId="27" fillId="21" borderId="188" applyNumberFormat="0" applyProtection="0">
      <alignment horizontal="left" vertical="center" indent="1"/>
    </xf>
    <xf numFmtId="193" fontId="5" fillId="7" borderId="185">
      <alignment vertical="center"/>
      <protection locked="0"/>
    </xf>
    <xf numFmtId="186" fontId="56" fillId="21" borderId="188" applyNumberFormat="0" applyProtection="0">
      <alignment horizontal="left" vertical="top" indent="1"/>
    </xf>
    <xf numFmtId="186" fontId="56" fillId="63" borderId="180" applyNumberFormat="0" applyProtection="0">
      <alignment horizontal="left" vertical="top" indent="1"/>
    </xf>
    <xf numFmtId="191" fontId="28" fillId="51" borderId="176">
      <alignment horizontal="right" vertical="center"/>
      <protection locked="0"/>
    </xf>
    <xf numFmtId="186" fontId="62" fillId="48" borderId="180" applyNumberFormat="0" applyProtection="0">
      <alignment horizontal="left" vertical="top" indent="1"/>
    </xf>
    <xf numFmtId="4" fontId="56" fillId="59" borderId="178" applyNumberFormat="0" applyProtection="0">
      <alignment horizontal="right" vertical="center"/>
    </xf>
    <xf numFmtId="186" fontId="56" fillId="11" borderId="178" applyNumberFormat="0" applyProtection="0">
      <alignment horizontal="left" vertical="center" indent="1"/>
    </xf>
    <xf numFmtId="186" fontId="42" fillId="44" borderId="178" applyNumberFormat="0" applyAlignment="0" applyProtection="0"/>
    <xf numFmtId="190" fontId="28" fillId="51" borderId="206">
      <alignment horizontal="right" vertical="center"/>
      <protection locked="0"/>
    </xf>
    <xf numFmtId="186" fontId="56" fillId="14" borderId="180" applyNumberFormat="0" applyProtection="0">
      <alignment horizontal="left" vertical="top" indent="1"/>
    </xf>
    <xf numFmtId="4" fontId="56" fillId="57" borderId="181" applyNumberFormat="0" applyProtection="0">
      <alignment horizontal="right" vertical="center"/>
    </xf>
    <xf numFmtId="186" fontId="50" fillId="41" borderId="178" applyNumberFormat="0" applyAlignment="0" applyProtection="0"/>
    <xf numFmtId="186" fontId="50" fillId="41" borderId="190" applyNumberFormat="0" applyAlignment="0" applyProtection="0"/>
    <xf numFmtId="4" fontId="62" fillId="48" borderId="180" applyNumberFormat="0" applyProtection="0">
      <alignment vertical="center"/>
    </xf>
    <xf numFmtId="4" fontId="56" fillId="16" borderId="178" applyNumberFormat="0" applyProtection="0">
      <alignment horizontal="right" vertical="center"/>
    </xf>
    <xf numFmtId="4" fontId="56" fillId="54" borderId="200" applyNumberFormat="0" applyProtection="0">
      <alignment horizontal="left" vertical="center" indent="1"/>
    </xf>
    <xf numFmtId="186" fontId="56" fillId="15" borderId="188" applyNumberFormat="0" applyProtection="0">
      <alignment horizontal="left" vertical="top" indent="1"/>
    </xf>
    <xf numFmtId="186" fontId="60" fillId="52"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56" fillId="15" borderId="181" applyNumberFormat="0" applyProtection="0">
      <alignment horizontal="left" vertical="center" indent="1"/>
    </xf>
    <xf numFmtId="4" fontId="56" fillId="55" borderId="190" applyNumberFormat="0" applyProtection="0">
      <alignment horizontal="right" vertical="center"/>
    </xf>
    <xf numFmtId="4" fontId="56" fillId="0" borderId="190" applyNumberFormat="0" applyProtection="0">
      <alignment horizontal="right" vertical="center"/>
    </xf>
    <xf numFmtId="186" fontId="56" fillId="63" borderId="180" applyNumberFormat="0" applyProtection="0">
      <alignment horizontal="left" vertical="top" indent="1"/>
    </xf>
    <xf numFmtId="4" fontId="72" fillId="86" borderId="180" applyNumberFormat="0" applyProtection="0">
      <alignment horizontal="right" vertical="center"/>
    </xf>
    <xf numFmtId="191"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0" fillId="41" borderId="178" applyNumberFormat="0" applyAlignment="0" applyProtection="0"/>
    <xf numFmtId="186" fontId="56" fillId="63" borderId="180" applyNumberFormat="0" applyProtection="0">
      <alignment horizontal="left" vertical="top" indent="1"/>
    </xf>
    <xf numFmtId="4" fontId="56" fillId="15" borderId="181" applyNumberFormat="0" applyProtection="0">
      <alignment horizontal="left" vertical="center" indent="1"/>
    </xf>
    <xf numFmtId="190" fontId="28" fillId="49" borderId="185">
      <alignment vertical="center"/>
    </xf>
    <xf numFmtId="186" fontId="27" fillId="21" borderId="188" applyNumberFormat="0" applyProtection="0">
      <alignment horizontal="left" vertical="center" indent="1"/>
    </xf>
    <xf numFmtId="186" fontId="56" fillId="14" borderId="198" applyNumberFormat="0" applyProtection="0">
      <alignment horizontal="left" vertical="top" indent="1"/>
    </xf>
    <xf numFmtId="186" fontId="56" fillId="14" borderId="188" applyNumberFormat="0" applyProtection="0">
      <alignment horizontal="left" vertical="top" indent="1"/>
    </xf>
    <xf numFmtId="4" fontId="27" fillId="21" borderId="204" applyNumberFormat="0" applyProtection="0">
      <alignment horizontal="left" vertical="center"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86" fontId="27" fillId="15" borderId="188" applyNumberFormat="0" applyProtection="0">
      <alignment horizontal="left" vertical="center" indent="1"/>
    </xf>
    <xf numFmtId="4" fontId="56" fillId="23" borderId="178" applyNumberFormat="0" applyProtection="0">
      <alignment horizontal="right" vertical="center"/>
    </xf>
    <xf numFmtId="186" fontId="56" fillId="40" borderId="178" applyNumberFormat="0" applyFont="0" applyAlignment="0" applyProtection="0"/>
    <xf numFmtId="188" fontId="5" fillId="7" borderId="185">
      <alignment vertical="center"/>
      <protection locked="0"/>
    </xf>
    <xf numFmtId="4" fontId="56" fillId="23" borderId="178" applyNumberFormat="0" applyProtection="0">
      <alignment horizontal="right" vertical="center"/>
    </xf>
    <xf numFmtId="186" fontId="56" fillId="63" borderId="198" applyNumberFormat="0" applyProtection="0">
      <alignment horizontal="left" vertical="top" indent="1"/>
    </xf>
    <xf numFmtId="188" fontId="28" fillId="50" borderId="196">
      <alignment vertical="center"/>
    </xf>
    <xf numFmtId="186" fontId="56" fillId="21" borderId="198" applyNumberFormat="0" applyProtection="0">
      <alignment horizontal="left" vertical="top" indent="1"/>
    </xf>
    <xf numFmtId="4" fontId="56" fillId="54" borderId="190" applyNumberFormat="0" applyProtection="0">
      <alignment horizontal="left" vertical="center" indent="1"/>
    </xf>
    <xf numFmtId="4" fontId="56" fillId="15" borderId="178" applyNumberFormat="0" applyProtection="0">
      <alignment horizontal="right" vertical="center"/>
    </xf>
    <xf numFmtId="186" fontId="56" fillId="14" borderId="180"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91" fontId="5" fillId="13" borderId="185">
      <alignment vertical="center"/>
    </xf>
    <xf numFmtId="4" fontId="76" fillId="87" borderId="180" applyNumberFormat="0" applyProtection="0">
      <alignment horizontal="right" vertical="center"/>
    </xf>
    <xf numFmtId="186" fontId="56" fillId="15"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56" fillId="23" borderId="190" applyNumberFormat="0" applyProtection="0">
      <alignment horizontal="right" vertical="center"/>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56" fillId="14" borderId="180" applyNumberFormat="0" applyProtection="0">
      <alignment horizontal="left" vertical="top" indent="1"/>
    </xf>
    <xf numFmtId="193" fontId="5" fillId="69" borderId="185">
      <alignment vertical="center"/>
    </xf>
    <xf numFmtId="4" fontId="56" fillId="56" borderId="190" applyNumberFormat="0" applyProtection="0">
      <alignment horizontal="right" vertical="center"/>
    </xf>
    <xf numFmtId="186" fontId="56" fillId="63" borderId="198" applyNumberFormat="0" applyProtection="0">
      <alignment horizontal="left" vertical="top" indent="1"/>
    </xf>
    <xf numFmtId="4" fontId="56" fillId="53" borderId="190" applyNumberFormat="0" applyProtection="0">
      <alignment horizontal="left" vertical="center" indent="1"/>
    </xf>
    <xf numFmtId="4" fontId="72" fillId="81" borderId="198" applyNumberFormat="0" applyProtection="0">
      <alignment horizontal="right" vertical="center"/>
    </xf>
    <xf numFmtId="4" fontId="56" fillId="15" borderId="194" applyNumberFormat="0" applyProtection="0">
      <alignment horizontal="left" vertical="center" indent="1"/>
    </xf>
    <xf numFmtId="4" fontId="56" fillId="57" borderId="194" applyNumberFormat="0" applyProtection="0">
      <alignment horizontal="right" vertical="center"/>
    </xf>
    <xf numFmtId="186" fontId="56" fillId="21" borderId="198" applyNumberFormat="0" applyProtection="0">
      <alignment horizontal="left" vertical="top"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27" fillId="21" borderId="194" applyNumberFormat="0" applyProtection="0">
      <alignment horizontal="left" vertical="center" indent="1"/>
    </xf>
    <xf numFmtId="186" fontId="42" fillId="44" borderId="190" applyNumberFormat="0" applyAlignment="0" applyProtection="0"/>
    <xf numFmtId="186" fontId="27" fillId="63" borderId="188" applyNumberFormat="0" applyProtection="0">
      <alignment horizontal="left" vertical="top" indent="1"/>
    </xf>
    <xf numFmtId="191" fontId="28" fillId="12" borderId="185">
      <alignment vertical="center"/>
      <protection locked="0"/>
    </xf>
    <xf numFmtId="186" fontId="56" fillId="40" borderId="190" applyNumberFormat="0" applyFont="0" applyAlignment="0" applyProtection="0"/>
    <xf numFmtId="186" fontId="56" fillId="21" borderId="180" applyNumberFormat="0" applyProtection="0">
      <alignment horizontal="left" vertical="top" indent="1"/>
    </xf>
    <xf numFmtId="186" fontId="57" fillId="44" borderId="201" applyNumberFormat="0" applyAlignment="0" applyProtection="0"/>
    <xf numFmtId="186" fontId="27" fillId="63" borderId="198" applyNumberFormat="0" applyProtection="0">
      <alignment horizontal="left" vertical="top" indent="1"/>
    </xf>
    <xf numFmtId="4" fontId="56" fillId="61" borderId="204" applyNumberFormat="0" applyProtection="0">
      <alignment horizontal="left" vertical="center" indent="1"/>
    </xf>
    <xf numFmtId="186" fontId="56" fillId="63" borderId="198" applyNumberFormat="0" applyProtection="0">
      <alignment horizontal="left" vertical="top" indent="1"/>
    </xf>
    <xf numFmtId="4" fontId="56" fillId="53" borderId="200" applyNumberFormat="0" applyProtection="0">
      <alignment horizontal="left" vertical="center" indent="1"/>
    </xf>
    <xf numFmtId="186" fontId="56" fillId="21" borderId="188" applyNumberFormat="0" applyProtection="0">
      <alignment horizontal="left" vertical="top" indent="1"/>
    </xf>
    <xf numFmtId="186" fontId="56" fillId="40" borderId="178" applyNumberFormat="0" applyFont="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91" fontId="28" fillId="12" borderId="196">
      <alignment vertical="center"/>
      <protection locked="0"/>
    </xf>
    <xf numFmtId="191" fontId="28" fillId="51" borderId="196">
      <alignment horizontal="right" vertical="center"/>
      <protection locked="0"/>
    </xf>
    <xf numFmtId="186" fontId="56" fillId="40" borderId="178" applyNumberFormat="0" applyFont="0" applyAlignment="0" applyProtection="0"/>
    <xf numFmtId="4" fontId="56" fillId="23" borderId="200" applyNumberFormat="0" applyProtection="0">
      <alignment horizontal="right" vertical="center"/>
    </xf>
    <xf numFmtId="188" fontId="28" fillId="51" borderId="206">
      <alignment horizontal="right" vertical="center"/>
      <protection locked="0"/>
    </xf>
    <xf numFmtId="4" fontId="56" fillId="0" borderId="200" applyNumberFormat="0" applyProtection="0">
      <alignment horizontal="right" vertical="center"/>
    </xf>
    <xf numFmtId="186" fontId="28" fillId="49" borderId="196">
      <alignment vertical="center"/>
    </xf>
    <xf numFmtId="186" fontId="56" fillId="63"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28" fillId="51" borderId="176">
      <alignment horizontal="right" vertical="center"/>
      <protection locked="0"/>
    </xf>
    <xf numFmtId="186" fontId="61" fillId="21" borderId="202" applyBorder="0"/>
    <xf numFmtId="186" fontId="27" fillId="14" borderId="188" applyNumberFormat="0" applyProtection="0">
      <alignment horizontal="left" vertical="top" indent="1"/>
    </xf>
    <xf numFmtId="4" fontId="62" fillId="48" borderId="198" applyNumberFormat="0" applyProtection="0">
      <alignment vertical="center"/>
    </xf>
    <xf numFmtId="4" fontId="56" fillId="55" borderId="200" applyNumberFormat="0" applyProtection="0">
      <alignment horizontal="right" vertical="center"/>
    </xf>
    <xf numFmtId="186" fontId="56" fillId="14" borderId="198" applyNumberFormat="0" applyProtection="0">
      <alignment horizontal="left" vertical="top" indent="1"/>
    </xf>
    <xf numFmtId="4" fontId="56" fillId="15" borderId="19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56" fillId="21" borderId="198" applyNumberFormat="0" applyProtection="0">
      <alignment horizontal="left" vertical="top" indent="1"/>
    </xf>
    <xf numFmtId="186" fontId="56" fillId="40" borderId="190" applyNumberFormat="0" applyFont="0" applyAlignment="0" applyProtection="0"/>
    <xf numFmtId="186" fontId="56" fillId="40" borderId="200" applyNumberFormat="0" applyFont="0" applyAlignment="0" applyProtection="0"/>
    <xf numFmtId="193" fontId="28" fillId="50" borderId="196">
      <alignment vertical="center"/>
    </xf>
    <xf numFmtId="186" fontId="57" fillId="44" borderId="201" applyNumberFormat="0" applyAlignment="0" applyProtection="0"/>
    <xf numFmtId="186" fontId="50" fillId="41" borderId="190" applyNumberForma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56" fillId="15" borderId="190" applyNumberFormat="0" applyProtection="0">
      <alignment horizontal="right" vertical="center"/>
    </xf>
    <xf numFmtId="172" fontId="28" fillId="12" borderId="196">
      <alignment vertical="center"/>
      <protection locked="0"/>
    </xf>
    <xf numFmtId="186" fontId="56" fillId="40" borderId="178" applyNumberFormat="0" applyFont="0" applyAlignment="0" applyProtection="0"/>
    <xf numFmtId="188" fontId="28" fillId="50" borderId="196">
      <alignment vertical="center"/>
    </xf>
    <xf numFmtId="186" fontId="27" fillId="63" borderId="180" applyNumberFormat="0" applyProtection="0">
      <alignment horizontal="left" vertical="center" indent="1"/>
    </xf>
    <xf numFmtId="186" fontId="56" fillId="21" borderId="188" applyNumberFormat="0" applyProtection="0">
      <alignment horizontal="left" vertical="top" indent="1"/>
    </xf>
    <xf numFmtId="190" fontId="28" fillId="50" borderId="206">
      <alignment vertical="center"/>
    </xf>
    <xf numFmtId="186" fontId="27" fillId="21" borderId="188" applyNumberFormat="0" applyProtection="0">
      <alignment horizontal="left" vertical="center"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4" fontId="56" fillId="15" borderId="190" applyNumberFormat="0" applyProtection="0">
      <alignment horizontal="right" vertical="center"/>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4" fontId="59" fillId="53" borderId="190" applyNumberFormat="0" applyProtection="0">
      <alignment vertical="center"/>
    </xf>
    <xf numFmtId="186" fontId="56" fillId="63" borderId="188" applyNumberFormat="0" applyProtection="0">
      <alignment horizontal="left" vertical="top" indent="1"/>
    </xf>
    <xf numFmtId="186" fontId="56" fillId="40" borderId="190" applyNumberFormat="0" applyFont="0" applyAlignment="0" applyProtection="0"/>
    <xf numFmtId="4" fontId="75" fillId="88" borderId="187" applyNumberFormat="0" applyProtection="0">
      <alignment horizontal="left" vertical="center" indent="1"/>
    </xf>
    <xf numFmtId="4" fontId="62" fillId="11" borderId="180" applyNumberFormat="0" applyProtection="0">
      <alignment horizontal="left" vertical="center" indent="1"/>
    </xf>
    <xf numFmtId="191" fontId="5" fillId="13" borderId="185">
      <alignment vertical="center"/>
    </xf>
    <xf numFmtId="186" fontId="60" fillId="52" borderId="180"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86" fontId="56" fillId="15" borderId="180" applyNumberFormat="0" applyProtection="0">
      <alignment horizontal="left" vertical="top" indent="1"/>
    </xf>
    <xf numFmtId="186" fontId="56" fillId="40" borderId="178" applyNumberFormat="0" applyFont="0" applyAlignment="0" applyProtection="0"/>
    <xf numFmtId="191" fontId="28" fillId="12" borderId="185">
      <alignment vertical="center"/>
      <protection locked="0"/>
    </xf>
    <xf numFmtId="186" fontId="56" fillId="40" borderId="190" applyNumberFormat="0" applyFont="0" applyAlignment="0" applyProtection="0"/>
    <xf numFmtId="0" fontId="5" fillId="13" borderId="185">
      <alignment vertical="center"/>
    </xf>
    <xf numFmtId="186" fontId="56" fillId="63" borderId="180" applyNumberFormat="0" applyProtection="0">
      <alignment horizontal="left" vertical="top" indent="1"/>
    </xf>
    <xf numFmtId="186" fontId="62" fillId="48" borderId="180" applyNumberFormat="0" applyProtection="0">
      <alignment horizontal="left" vertical="top" indent="1"/>
    </xf>
    <xf numFmtId="186" fontId="56" fillId="15" borderId="198" applyNumberFormat="0" applyProtection="0">
      <alignment horizontal="left" vertical="top" indent="1"/>
    </xf>
    <xf numFmtId="186" fontId="60" fillId="52" borderId="188" applyNumberFormat="0" applyProtection="0">
      <alignment horizontal="left" vertical="top" indent="1"/>
    </xf>
    <xf numFmtId="4" fontId="56" fillId="19" borderId="200" applyNumberFormat="0" applyProtection="0">
      <alignment horizontal="right" vertical="center"/>
    </xf>
    <xf numFmtId="186" fontId="27" fillId="63" borderId="198" applyNumberFormat="0" applyProtection="0">
      <alignment horizontal="left" vertical="center" indent="1"/>
    </xf>
    <xf numFmtId="0" fontId="27" fillId="21" borderId="198" applyNumberFormat="0" applyProtection="0">
      <alignment horizontal="left" vertical="center"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56" fillId="62" borderId="200" applyNumberFormat="0" applyProtection="0">
      <alignment horizontal="left" vertical="center" indent="1"/>
    </xf>
    <xf numFmtId="186" fontId="56" fillId="11" borderId="190" applyNumberFormat="0" applyProtection="0">
      <alignment horizontal="left" vertical="center" indent="1"/>
    </xf>
    <xf numFmtId="190" fontId="28" fillId="50" borderId="185">
      <alignment vertical="center"/>
    </xf>
    <xf numFmtId="186" fontId="56" fillId="40" borderId="200" applyNumberFormat="0" applyFont="0" applyAlignment="0" applyProtection="0"/>
    <xf numFmtId="188" fontId="5" fillId="13" borderId="176">
      <alignment vertical="center"/>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27" fillId="63" borderId="188" applyNumberFormat="0" applyProtection="0">
      <alignment horizontal="left" vertical="center" indent="1"/>
    </xf>
    <xf numFmtId="186" fontId="56" fillId="21" borderId="188" applyNumberFormat="0" applyProtection="0">
      <alignment horizontal="left" vertical="top" indent="1"/>
    </xf>
    <xf numFmtId="4" fontId="56" fillId="14" borderId="204" applyNumberFormat="0" applyProtection="0">
      <alignment horizontal="left" vertical="center" indent="1"/>
    </xf>
    <xf numFmtId="186" fontId="56" fillId="14" borderId="198" applyNumberFormat="0" applyProtection="0">
      <alignment horizontal="left" vertical="top" indent="1"/>
    </xf>
    <xf numFmtId="4" fontId="72" fillId="80" borderId="188" applyNumberFormat="0" applyProtection="0">
      <alignment horizontal="right" vertical="center"/>
    </xf>
    <xf numFmtId="193" fontId="5" fillId="69" borderId="196">
      <alignment vertical="center"/>
    </xf>
    <xf numFmtId="186" fontId="56" fillId="63" borderId="188" applyNumberFormat="0" applyProtection="0">
      <alignment horizontal="left" vertical="top" indent="1"/>
    </xf>
    <xf numFmtId="186" fontId="50" fillId="41" borderId="200" applyNumberFormat="0" applyAlignment="0" applyProtection="0"/>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16" borderId="200" applyNumberFormat="0" applyProtection="0">
      <alignment horizontal="right" vertical="center"/>
    </xf>
    <xf numFmtId="186" fontId="56" fillId="40" borderId="190" applyNumberFormat="0" applyFont="0" applyAlignment="0" applyProtection="0"/>
    <xf numFmtId="186" fontId="57" fillId="44" borderId="179" applyNumberFormat="0" applyAlignment="0" applyProtection="0"/>
    <xf numFmtId="190" fontId="28" fillId="51" borderId="185">
      <alignment horizontal="right" vertical="center"/>
      <protection locked="0"/>
    </xf>
    <xf numFmtId="186" fontId="28" fillId="50" borderId="196">
      <alignment vertical="center"/>
    </xf>
    <xf numFmtId="193" fontId="5" fillId="7" borderId="176">
      <alignment vertical="center"/>
      <protection locked="0"/>
    </xf>
    <xf numFmtId="186" fontId="56" fillId="63" borderId="188" applyNumberFormat="0" applyProtection="0">
      <alignment horizontal="left" vertical="top" indent="1"/>
    </xf>
    <xf numFmtId="190" fontId="28" fillId="50" borderId="185">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28" fillId="49" borderId="206">
      <alignment vertical="center"/>
    </xf>
    <xf numFmtId="188" fontId="28" fillId="51" borderId="176">
      <alignment horizontal="right" vertical="center"/>
      <protection locked="0"/>
    </xf>
    <xf numFmtId="186" fontId="27" fillId="21" borderId="198" applyNumberFormat="0" applyProtection="0">
      <alignment horizontal="left" vertical="top" indent="1"/>
    </xf>
    <xf numFmtId="186" fontId="56" fillId="14" borderId="190" applyNumberFormat="0" applyProtection="0">
      <alignment horizontal="left" vertical="center" indent="1"/>
    </xf>
    <xf numFmtId="4" fontId="56" fillId="19" borderId="190" applyNumberFormat="0" applyProtection="0">
      <alignment horizontal="right" vertical="center"/>
    </xf>
    <xf numFmtId="186" fontId="56" fillId="63" borderId="200" applyNumberFormat="0" applyProtection="0">
      <alignment horizontal="left" vertical="center" indent="1"/>
    </xf>
    <xf numFmtId="186" fontId="56" fillId="14"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56" fillId="52" borderId="178" applyNumberFormat="0" applyProtection="0">
      <alignment vertical="center"/>
    </xf>
    <xf numFmtId="186" fontId="44" fillId="0" borderId="195" applyNumberFormat="0" applyFill="0" applyAlignment="0" applyProtection="0"/>
    <xf numFmtId="4" fontId="56" fillId="19" borderId="190" applyNumberFormat="0" applyProtection="0">
      <alignment horizontal="right" vertical="center"/>
    </xf>
    <xf numFmtId="186" fontId="56" fillId="15" borderId="180" applyNumberFormat="0" applyProtection="0">
      <alignment horizontal="left" vertical="top" indent="1"/>
    </xf>
    <xf numFmtId="4" fontId="72" fillId="78" borderId="180" applyNumberFormat="0" applyProtection="0">
      <alignment horizontal="right" vertical="center"/>
    </xf>
    <xf numFmtId="193" fontId="5" fillId="7" borderId="185">
      <alignment vertical="center"/>
      <protection locked="0"/>
    </xf>
    <xf numFmtId="186" fontId="56" fillId="15" borderId="180" applyNumberFormat="0" applyProtection="0">
      <alignment horizontal="left" vertical="top" indent="1"/>
    </xf>
    <xf numFmtId="186" fontId="44" fillId="0" borderId="195" applyNumberFormat="0" applyFill="0" applyAlignment="0" applyProtection="0"/>
    <xf numFmtId="193" fontId="28" fillId="50" borderId="176">
      <alignment vertical="center"/>
    </xf>
    <xf numFmtId="186" fontId="56" fillId="40" borderId="178" applyNumberFormat="0" applyFont="0" applyAlignment="0" applyProtection="0"/>
    <xf numFmtId="186" fontId="56" fillId="63" borderId="180" applyNumberFormat="0" applyProtection="0">
      <alignment horizontal="left" vertical="top" indent="1"/>
    </xf>
    <xf numFmtId="186" fontId="56" fillId="21" borderId="188" applyNumberFormat="0" applyProtection="0">
      <alignment horizontal="left" vertical="top" indent="1"/>
    </xf>
    <xf numFmtId="190" fontId="5" fillId="69" borderId="185">
      <alignment vertical="center"/>
    </xf>
    <xf numFmtId="186" fontId="56" fillId="14" borderId="188" applyNumberFormat="0" applyProtection="0">
      <alignment horizontal="left" vertical="top" indent="1"/>
    </xf>
    <xf numFmtId="4" fontId="63" fillId="66" borderId="194" applyNumberFormat="0" applyProtection="0">
      <alignment horizontal="left" vertical="center" indent="1"/>
    </xf>
    <xf numFmtId="186" fontId="56" fillId="21" borderId="188" applyNumberFormat="0" applyProtection="0">
      <alignment horizontal="left" vertical="top" indent="1"/>
    </xf>
    <xf numFmtId="186" fontId="28" fillId="50" borderId="196">
      <alignment vertical="center"/>
    </xf>
    <xf numFmtId="186" fontId="56" fillId="63" borderId="188" applyNumberFormat="0" applyProtection="0">
      <alignment horizontal="left" vertical="top" indent="1"/>
    </xf>
    <xf numFmtId="186" fontId="56" fillId="40" borderId="190" applyNumberFormat="0" applyFont="0" applyAlignment="0" applyProtection="0"/>
    <xf numFmtId="186" fontId="42" fillId="44" borderId="190" applyNumberFormat="0" applyAlignment="0" applyProtection="0"/>
    <xf numFmtId="4" fontId="70" fillId="86" borderId="199" applyNumberFormat="0" applyProtection="0">
      <alignment horizontal="left" vertical="center" indent="1"/>
    </xf>
    <xf numFmtId="186" fontId="50" fillId="41" borderId="200" applyNumberFormat="0" applyAlignment="0" applyProtection="0"/>
    <xf numFmtId="37" fontId="33" fillId="0" borderId="203" applyNumberFormat="0"/>
    <xf numFmtId="4" fontId="72" fillId="49" borderId="188" applyNumberFormat="0" applyProtection="0">
      <alignment horizontal="right" vertical="center"/>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37" fontId="33" fillId="0" borderId="183" applyNumberFormat="0"/>
    <xf numFmtId="186" fontId="56" fillId="21" borderId="198" applyNumberFormat="0" applyProtection="0">
      <alignment horizontal="left" vertical="top" indent="1"/>
    </xf>
    <xf numFmtId="186" fontId="56" fillId="14" borderId="190" applyNumberFormat="0" applyProtection="0">
      <alignment horizontal="left" vertical="center" indent="1"/>
    </xf>
    <xf numFmtId="186" fontId="27" fillId="63" borderId="188" applyNumberFormat="0" applyProtection="0">
      <alignment horizontal="left" vertical="center" indent="1"/>
    </xf>
    <xf numFmtId="4" fontId="56" fillId="14" borderId="204" applyNumberFormat="0" applyProtection="0">
      <alignment horizontal="left" vertical="center" indent="1"/>
    </xf>
    <xf numFmtId="186" fontId="27" fillId="14" borderId="188" applyNumberFormat="0" applyProtection="0">
      <alignment horizontal="left" vertical="center" indent="1"/>
    </xf>
    <xf numFmtId="186" fontId="56" fillId="63" borderId="188" applyNumberFormat="0" applyProtection="0">
      <alignment horizontal="left" vertical="top" indent="1"/>
    </xf>
    <xf numFmtId="4" fontId="74" fillId="87" borderId="198" applyNumberFormat="0" applyProtection="0">
      <alignment vertical="center"/>
    </xf>
    <xf numFmtId="4" fontId="56" fillId="15" borderId="194" applyNumberFormat="0" applyProtection="0">
      <alignment horizontal="left" vertical="center" indent="1"/>
    </xf>
    <xf numFmtId="4" fontId="56" fillId="16" borderId="200" applyNumberFormat="0" applyProtection="0">
      <alignment horizontal="right" vertical="center"/>
    </xf>
    <xf numFmtId="186" fontId="56" fillId="21" borderId="188" applyNumberFormat="0" applyProtection="0">
      <alignment horizontal="left" vertical="top" indent="1"/>
    </xf>
    <xf numFmtId="186" fontId="50" fillId="41" borderId="190" applyNumberFormat="0" applyAlignment="0" applyProtection="0"/>
    <xf numFmtId="186" fontId="56" fillId="15" borderId="188" applyNumberFormat="0" applyProtection="0">
      <alignment horizontal="left" vertical="top" indent="1"/>
    </xf>
    <xf numFmtId="186" fontId="50" fillId="41" borderId="200" applyNumberFormat="0" applyAlignment="0" applyProtection="0"/>
    <xf numFmtId="193" fontId="5" fillId="7" borderId="185">
      <alignment vertical="center"/>
      <protection locked="0"/>
    </xf>
    <xf numFmtId="186" fontId="56" fillId="40" borderId="178" applyNumberFormat="0" applyFont="0" applyAlignment="0" applyProtection="0"/>
    <xf numFmtId="188" fontId="28" fillId="50" borderId="185">
      <alignmen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21" borderId="188" applyNumberFormat="0" applyProtection="0">
      <alignment horizontal="left" vertical="top" indent="1"/>
    </xf>
    <xf numFmtId="186" fontId="56" fillId="14" borderId="200" applyNumberFormat="0" applyProtection="0">
      <alignment horizontal="left" vertical="center" indent="1"/>
    </xf>
    <xf numFmtId="191" fontId="28" fillId="50" borderId="196">
      <alignment vertical="center"/>
    </xf>
    <xf numFmtId="191" fontId="28" fillId="49" borderId="196">
      <alignment vertical="center"/>
    </xf>
    <xf numFmtId="186" fontId="56" fillId="21" borderId="198" applyNumberFormat="0" applyProtection="0">
      <alignment horizontal="left" vertical="top" indent="1"/>
    </xf>
    <xf numFmtId="0" fontId="5" fillId="69" borderId="196">
      <alignment vertical="center"/>
    </xf>
    <xf numFmtId="191" fontId="28" fillId="50" borderId="206">
      <alignment vertical="center"/>
    </xf>
    <xf numFmtId="186" fontId="28" fillId="50" borderId="196">
      <alignment vertical="center"/>
    </xf>
    <xf numFmtId="191" fontId="5" fillId="70" borderId="196">
      <alignment horizontal="right" vertical="center"/>
      <protection locked="0"/>
    </xf>
    <xf numFmtId="190" fontId="28" fillId="49" borderId="196">
      <alignment vertical="center"/>
    </xf>
    <xf numFmtId="186" fontId="27" fillId="63" borderId="188" applyNumberFormat="0" applyProtection="0">
      <alignment horizontal="left" vertical="top" indent="1"/>
    </xf>
    <xf numFmtId="186" fontId="56" fillId="63" borderId="198" applyNumberFormat="0" applyProtection="0">
      <alignment horizontal="left" vertical="top"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5" borderId="188" applyNumberFormat="0" applyProtection="0">
      <alignment horizontal="left" vertical="top" indent="1"/>
    </xf>
    <xf numFmtId="4" fontId="63" fillId="66" borderId="194" applyNumberFormat="0" applyProtection="0">
      <alignment horizontal="left" vertical="center" indent="1"/>
    </xf>
    <xf numFmtId="4" fontId="56" fillId="59" borderId="190" applyNumberFormat="0" applyProtection="0">
      <alignment horizontal="right" vertical="center"/>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4" fontId="56" fillId="60" borderId="200" applyNumberFormat="0" applyProtection="0">
      <alignment horizontal="right" vertical="center"/>
    </xf>
    <xf numFmtId="188" fontId="28" fillId="50" borderId="196">
      <alignment vertical="center"/>
    </xf>
    <xf numFmtId="4" fontId="56" fillId="0" borderId="178" applyNumberFormat="0" applyProtection="0">
      <alignment horizontal="right" vertical="center"/>
    </xf>
    <xf numFmtId="186" fontId="56" fillId="14" borderId="188" applyNumberFormat="0" applyProtection="0">
      <alignment horizontal="left" vertical="top" indent="1"/>
    </xf>
    <xf numFmtId="186" fontId="42" fillId="44" borderId="190" applyNumberFormat="0" applyAlignment="0" applyProtection="0"/>
    <xf numFmtId="186" fontId="56" fillId="62" borderId="190" applyNumberFormat="0" applyProtection="0">
      <alignment horizontal="left" vertical="center" indent="1"/>
    </xf>
    <xf numFmtId="186" fontId="56" fillId="21" borderId="180"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4" fontId="56" fillId="54" borderId="200"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4" fontId="56" fillId="57" borderId="204" applyNumberFormat="0" applyProtection="0">
      <alignment horizontal="right" vertical="center"/>
    </xf>
    <xf numFmtId="4" fontId="56" fillId="53" borderId="200" applyNumberFormat="0" applyProtection="0">
      <alignment horizontal="left" vertical="center" indent="1"/>
    </xf>
    <xf numFmtId="186" fontId="56" fillId="63" borderId="198" applyNumberFormat="0" applyProtection="0">
      <alignment horizontal="left" vertical="top" indent="1"/>
    </xf>
    <xf numFmtId="0" fontId="5" fillId="7" borderId="176">
      <alignment vertical="center"/>
      <protection locked="0"/>
    </xf>
    <xf numFmtId="4" fontId="56" fillId="19" borderId="190" applyNumberFormat="0" applyProtection="0">
      <alignment horizontal="right" vertical="center"/>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4" fontId="56" fillId="57" borderId="194" applyNumberFormat="0" applyProtection="0">
      <alignment horizontal="right" vertical="center"/>
    </xf>
    <xf numFmtId="4" fontId="72" fillId="50" borderId="188" applyNumberFormat="0" applyProtection="0">
      <alignment horizontal="right" vertical="center"/>
    </xf>
    <xf numFmtId="186" fontId="42" fillId="44" borderId="200" applyNumberFormat="0" applyAlignment="0" applyProtection="0"/>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2" fillId="87" borderId="198" applyNumberFormat="0" applyProtection="0">
      <alignment horizontal="right" vertical="center"/>
    </xf>
    <xf numFmtId="186" fontId="56" fillId="15" borderId="198" applyNumberFormat="0" applyProtection="0">
      <alignment horizontal="left" vertical="top" indent="1"/>
    </xf>
    <xf numFmtId="4" fontId="64" fillId="64" borderId="190" applyNumberFormat="0" applyProtection="0">
      <alignment horizontal="right" vertical="center"/>
    </xf>
    <xf numFmtId="4" fontId="56" fillId="56" borderId="190" applyNumberFormat="0" applyProtection="0">
      <alignment horizontal="right" vertical="center"/>
    </xf>
    <xf numFmtId="186" fontId="56" fillId="14" borderId="188" applyNumberFormat="0" applyProtection="0">
      <alignment horizontal="left" vertical="top" indent="1"/>
    </xf>
    <xf numFmtId="186" fontId="44" fillId="0" borderId="184" applyNumberFormat="0" applyFill="0" applyAlignment="0" applyProtection="0"/>
    <xf numFmtId="4" fontId="56" fillId="57" borderId="181" applyNumberFormat="0" applyProtection="0">
      <alignment horizontal="right" vertical="center"/>
    </xf>
    <xf numFmtId="186" fontId="44" fillId="0" borderId="195" applyNumberFormat="0" applyFill="0" applyAlignment="0" applyProtection="0"/>
    <xf numFmtId="186" fontId="27" fillId="63" borderId="180" applyNumberFormat="0" applyProtection="0">
      <alignment horizontal="left" vertical="center" indent="1"/>
    </xf>
    <xf numFmtId="186" fontId="56" fillId="21" borderId="188" applyNumberFormat="0" applyProtection="0">
      <alignment horizontal="left" vertical="top" indent="1"/>
    </xf>
    <xf numFmtId="4" fontId="56" fillId="15" borderId="204" applyNumberFormat="0" applyProtection="0">
      <alignment horizontal="left" vertical="center" indent="1"/>
    </xf>
    <xf numFmtId="4" fontId="72" fillId="50" borderId="188" applyNumberFormat="0" applyProtection="0">
      <alignment horizontal="right" vertical="center"/>
    </xf>
    <xf numFmtId="186" fontId="56" fillId="14" borderId="190" applyNumberFormat="0" applyProtection="0">
      <alignment horizontal="left" vertical="center" indent="1"/>
    </xf>
    <xf numFmtId="186" fontId="56" fillId="14" borderId="200" applyNumberFormat="0" applyProtection="0">
      <alignment horizontal="left" vertical="center" indent="1"/>
    </xf>
    <xf numFmtId="193" fontId="28" fillId="50" borderId="185">
      <alignment vertical="center"/>
    </xf>
    <xf numFmtId="186" fontId="27" fillId="14" borderId="188" applyNumberFormat="0" applyProtection="0">
      <alignment horizontal="left" vertical="center" indent="1"/>
    </xf>
    <xf numFmtId="190" fontId="28" fillId="49" borderId="176">
      <alignment vertical="center"/>
    </xf>
    <xf numFmtId="186" fontId="56" fillId="15" borderId="198" applyNumberFormat="0" applyProtection="0">
      <alignment horizontal="left" vertical="top" indent="1"/>
    </xf>
    <xf numFmtId="191" fontId="28" fillId="12" borderId="185">
      <alignment vertical="center"/>
      <protection locked="0"/>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44" fillId="0" borderId="184" applyNumberFormat="0" applyFill="0" applyAlignment="0" applyProtection="0"/>
    <xf numFmtId="190" fontId="5" fillId="69" borderId="185">
      <alignment vertical="center"/>
    </xf>
    <xf numFmtId="186" fontId="56" fillId="21" borderId="188" applyNumberFormat="0" applyProtection="0">
      <alignment horizontal="left" vertical="top" indent="1"/>
    </xf>
    <xf numFmtId="186" fontId="27" fillId="21" borderId="188" applyNumberFormat="0" applyProtection="0">
      <alignment horizontal="left" vertical="top" indent="1"/>
    </xf>
    <xf numFmtId="191" fontId="5" fillId="70" borderId="185">
      <alignment horizontal="right" vertical="center"/>
      <protection locked="0"/>
    </xf>
    <xf numFmtId="186" fontId="27" fillId="21" borderId="188" applyNumberFormat="0" applyProtection="0">
      <alignment horizontal="left" vertical="top" indent="1"/>
    </xf>
    <xf numFmtId="4" fontId="56" fillId="58" borderId="178" applyNumberFormat="0" applyProtection="0">
      <alignment horizontal="right" vertical="center"/>
    </xf>
    <xf numFmtId="186" fontId="56" fillId="15" borderId="198" applyNumberFormat="0" applyProtection="0">
      <alignment horizontal="left" vertical="top" indent="1"/>
    </xf>
    <xf numFmtId="191" fontId="28" fillId="12" borderId="176">
      <alignment vertical="center"/>
      <protection locked="0"/>
    </xf>
    <xf numFmtId="186" fontId="57" fillId="44" borderId="191" applyNumberFormat="0" applyAlignment="0" applyProtection="0"/>
    <xf numFmtId="4" fontId="56" fillId="53" borderId="190" applyNumberFormat="0" applyProtection="0">
      <alignment horizontal="left" vertical="center" indent="1"/>
    </xf>
    <xf numFmtId="196" fontId="5" fillId="69" borderId="176">
      <alignment vertical="center"/>
    </xf>
    <xf numFmtId="186" fontId="28" fillId="12" borderId="176">
      <alignment vertical="center"/>
      <protection locked="0"/>
    </xf>
    <xf numFmtId="186" fontId="56" fillId="40" borderId="190" applyNumberFormat="0" applyFont="0" applyAlignment="0" applyProtection="0"/>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59" fillId="12" borderId="176" applyNumberFormat="0" applyProtection="0">
      <alignment vertical="center"/>
    </xf>
    <xf numFmtId="186" fontId="56" fillId="14" borderId="188" applyNumberFormat="0" applyProtection="0">
      <alignment horizontal="left" vertical="top" indent="1"/>
    </xf>
    <xf numFmtId="4" fontId="27" fillId="21" borderId="181"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4" fontId="74" fillId="87" borderId="188" applyNumberFormat="0" applyProtection="0">
      <alignment vertical="center"/>
    </xf>
    <xf numFmtId="191" fontId="5" fillId="7" borderId="185">
      <alignment vertical="center"/>
      <protection locked="0"/>
    </xf>
    <xf numFmtId="186" fontId="56" fillId="14" borderId="188" applyNumberFormat="0" applyProtection="0">
      <alignment horizontal="left" vertical="top" indent="1"/>
    </xf>
    <xf numFmtId="186" fontId="56" fillId="14" borderId="178" applyNumberFormat="0" applyProtection="0">
      <alignment horizontal="left" vertical="center" indent="1"/>
    </xf>
    <xf numFmtId="186" fontId="28" fillId="49" borderId="196">
      <alignment vertical="center"/>
    </xf>
    <xf numFmtId="186" fontId="27" fillId="21" borderId="188" applyNumberFormat="0" applyProtection="0">
      <alignment horizontal="left" vertical="center" indent="1"/>
    </xf>
    <xf numFmtId="186" fontId="56" fillId="11" borderId="178" applyNumberFormat="0" applyProtection="0">
      <alignment horizontal="left" vertical="center" indent="1"/>
    </xf>
    <xf numFmtId="186" fontId="56" fillId="21" borderId="180" applyNumberFormat="0" applyProtection="0">
      <alignment horizontal="left" vertical="top" indent="1"/>
    </xf>
    <xf numFmtId="186" fontId="57" fillId="44" borderId="191" applyNumberFormat="0" applyAlignment="0" applyProtection="0"/>
    <xf numFmtId="186" fontId="56" fillId="14" borderId="188" applyNumberFormat="0" applyProtection="0">
      <alignment horizontal="left" vertical="top" indent="1"/>
    </xf>
    <xf numFmtId="4" fontId="59" fillId="12" borderId="185" applyNumberFormat="0" applyProtection="0">
      <alignment vertical="center"/>
    </xf>
    <xf numFmtId="4" fontId="56" fillId="15" borderId="178" applyNumberFormat="0" applyProtection="0">
      <alignment horizontal="right" vertical="center"/>
    </xf>
    <xf numFmtId="186" fontId="56" fillId="40" borderId="178" applyNumberFormat="0" applyFont="0" applyAlignment="0" applyProtection="0"/>
    <xf numFmtId="186" fontId="56" fillId="15" borderId="198" applyNumberFormat="0" applyProtection="0">
      <alignment horizontal="left" vertical="top" indent="1"/>
    </xf>
    <xf numFmtId="4" fontId="64" fillId="64" borderId="178" applyNumberFormat="0" applyProtection="0">
      <alignment horizontal="right" vertical="center"/>
    </xf>
    <xf numFmtId="186" fontId="56" fillId="11" borderId="178" applyNumberFormat="0" applyProtection="0">
      <alignment horizontal="left" vertical="center" indent="1"/>
    </xf>
    <xf numFmtId="4" fontId="56" fillId="54" borderId="190" applyNumberFormat="0" applyProtection="0">
      <alignment horizontal="left" vertical="center" indent="1"/>
    </xf>
    <xf numFmtId="186" fontId="27" fillId="63" borderId="188" applyNumberFormat="0" applyProtection="0">
      <alignment horizontal="left" vertical="top" indent="1"/>
    </xf>
    <xf numFmtId="186" fontId="27" fillId="63" borderId="188" applyNumberFormat="0" applyProtection="0">
      <alignment horizontal="left" vertical="top" indent="1"/>
    </xf>
    <xf numFmtId="186" fontId="42" fillId="44" borderId="178" applyNumberFormat="0" applyAlignment="0" applyProtection="0"/>
    <xf numFmtId="186" fontId="56" fillId="63"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14" borderId="180" applyNumberFormat="0" applyProtection="0">
      <alignment horizontal="left" vertical="top" indent="1"/>
    </xf>
    <xf numFmtId="0" fontId="27" fillId="14" borderId="180" applyNumberFormat="0" applyProtection="0">
      <alignment horizontal="left" vertical="top"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11" borderId="180" applyNumberFormat="0" applyProtection="0">
      <alignment horizontal="left" vertical="center" indent="1"/>
    </xf>
    <xf numFmtId="4" fontId="27" fillId="21" borderId="181" applyNumberFormat="0" applyProtection="0">
      <alignment horizontal="left" vertical="center" indent="1"/>
    </xf>
    <xf numFmtId="186" fontId="56" fillId="14" borderId="178" applyNumberFormat="0" applyProtection="0">
      <alignment horizontal="left" vertical="center" indent="1"/>
    </xf>
    <xf numFmtId="188" fontId="5" fillId="70" borderId="185">
      <alignment horizontal="right" vertical="center"/>
      <protection locked="0"/>
    </xf>
    <xf numFmtId="186" fontId="56" fillId="21" borderId="180" applyNumberFormat="0" applyProtection="0">
      <alignment horizontal="left" vertical="top" indent="1"/>
    </xf>
    <xf numFmtId="191" fontId="28" fillId="12" borderId="185">
      <alignment vertical="center"/>
      <protection locked="0"/>
    </xf>
    <xf numFmtId="4" fontId="56" fillId="15" borderId="194"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90" fontId="28" fillId="49" borderId="196">
      <alignment vertical="center"/>
    </xf>
    <xf numFmtId="4" fontId="64" fillId="64" borderId="190" applyNumberFormat="0" applyProtection="0">
      <alignment horizontal="right" vertical="center"/>
    </xf>
    <xf numFmtId="186" fontId="42" fillId="44" borderId="200" applyNumberFormat="0" applyAlignment="0" applyProtection="0"/>
    <xf numFmtId="4" fontId="63" fillId="66" borderId="204"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28" fillId="50" borderId="185">
      <alignment vertical="center"/>
    </xf>
    <xf numFmtId="4" fontId="56" fillId="0" borderId="178" applyNumberFormat="0" applyProtection="0">
      <alignment horizontal="right" vertical="center"/>
    </xf>
    <xf numFmtId="4" fontId="56" fillId="57" borderId="194" applyNumberFormat="0" applyProtection="0">
      <alignment horizontal="right" vertical="center"/>
    </xf>
    <xf numFmtId="186" fontId="56" fillId="63" borderId="178" applyNumberFormat="0" applyProtection="0">
      <alignment horizontal="left" vertical="center" indent="1"/>
    </xf>
    <xf numFmtId="188" fontId="5" fillId="69" borderId="185">
      <alignment vertical="center"/>
    </xf>
    <xf numFmtId="186" fontId="61" fillId="21" borderId="192" applyBorder="0"/>
    <xf numFmtId="186" fontId="56" fillId="63" borderId="180" applyNumberFormat="0" applyProtection="0">
      <alignment horizontal="left" vertical="top" indent="1"/>
    </xf>
    <xf numFmtId="191" fontId="5" fillId="70" borderId="176">
      <alignment horizontal="right" vertical="center"/>
      <protection locked="0"/>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0" borderId="190" applyNumberFormat="0" applyProtection="0">
      <alignment horizontal="right" vertical="center"/>
    </xf>
    <xf numFmtId="186" fontId="44" fillId="0" borderId="195" applyNumberFormat="0" applyFill="0" applyAlignment="0" applyProtection="0"/>
    <xf numFmtId="186" fontId="27" fillId="21" borderId="198" applyNumberFormat="0" applyProtection="0">
      <alignment horizontal="left" vertical="center" indent="1"/>
    </xf>
    <xf numFmtId="186" fontId="56" fillId="21" borderId="198" applyNumberFormat="0" applyProtection="0">
      <alignment horizontal="left" vertical="top" indent="1"/>
    </xf>
    <xf numFmtId="4" fontId="56" fillId="23" borderId="190" applyNumberFormat="0" applyProtection="0">
      <alignment horizontal="right" vertical="center"/>
    </xf>
    <xf numFmtId="193" fontId="5" fillId="69" borderId="196">
      <alignment vertical="center"/>
    </xf>
    <xf numFmtId="186" fontId="56" fillId="15" borderId="188" applyNumberFormat="0" applyProtection="0">
      <alignment horizontal="left" vertical="top" indent="1"/>
    </xf>
    <xf numFmtId="4" fontId="56" fillId="16" borderId="190" applyNumberFormat="0" applyProtection="0">
      <alignment horizontal="right" vertical="center"/>
    </xf>
    <xf numFmtId="186" fontId="50" fillId="41" borderId="200" applyNumberFormat="0" applyAlignment="0" applyProtection="0"/>
    <xf numFmtId="4" fontId="56" fillId="60" borderId="190" applyNumberFormat="0" applyProtection="0">
      <alignment horizontal="right" vertical="center"/>
    </xf>
    <xf numFmtId="4" fontId="59" fillId="65" borderId="20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42" fillId="44" borderId="190" applyNumberFormat="0" applyAlignment="0" applyProtection="0"/>
    <xf numFmtId="186" fontId="62" fillId="15" borderId="198" applyNumberFormat="0" applyProtection="0">
      <alignment horizontal="left" vertical="top" indent="1"/>
    </xf>
    <xf numFmtId="4" fontId="56" fillId="52" borderId="190" applyNumberFormat="0" applyProtection="0">
      <alignment vertical="center"/>
    </xf>
    <xf numFmtId="186" fontId="56" fillId="15" borderId="198" applyNumberFormat="0" applyProtection="0">
      <alignment horizontal="left" vertical="top" indent="1"/>
    </xf>
    <xf numFmtId="186" fontId="56" fillId="40" borderId="190" applyNumberFormat="0" applyFont="0" applyAlignment="0" applyProtection="0"/>
    <xf numFmtId="4" fontId="59" fillId="53" borderId="190" applyNumberFormat="0" applyProtection="0">
      <alignment vertical="center"/>
    </xf>
    <xf numFmtId="186" fontId="56" fillId="15" borderId="188" applyNumberFormat="0" applyProtection="0">
      <alignment horizontal="left" vertical="top" indent="1"/>
    </xf>
    <xf numFmtId="186" fontId="62" fillId="15" borderId="188" applyNumberFormat="0" applyProtection="0">
      <alignment horizontal="left" vertical="top" indent="1"/>
    </xf>
    <xf numFmtId="186" fontId="56" fillId="63" borderId="188" applyNumberFormat="0" applyProtection="0">
      <alignment horizontal="left" vertical="top" indent="1"/>
    </xf>
    <xf numFmtId="186" fontId="27" fillId="14" borderId="198" applyNumberFormat="0" applyProtection="0">
      <alignment horizontal="left" vertical="top" indent="1"/>
    </xf>
    <xf numFmtId="186" fontId="56" fillId="21" borderId="188" applyNumberFormat="0" applyProtection="0">
      <alignment horizontal="left" vertical="top" indent="1"/>
    </xf>
    <xf numFmtId="4" fontId="56" fillId="56" borderId="190" applyNumberFormat="0" applyProtection="0">
      <alignment horizontal="right" vertical="center"/>
    </xf>
    <xf numFmtId="4" fontId="63" fillId="66" borderId="181" applyNumberFormat="0" applyProtection="0">
      <alignment horizontal="left" vertical="center" indent="1"/>
    </xf>
    <xf numFmtId="4" fontId="59" fillId="53" borderId="178" applyNumberFormat="0" applyProtection="0">
      <alignment vertical="center"/>
    </xf>
    <xf numFmtId="186" fontId="56" fillId="15" borderId="198" applyNumberFormat="0" applyProtection="0">
      <alignment horizontal="left" vertical="top" indent="1"/>
    </xf>
    <xf numFmtId="186" fontId="56" fillId="40" borderId="178" applyNumberFormat="0" applyFont="0" applyAlignment="0" applyProtection="0"/>
    <xf numFmtId="186" fontId="57" fillId="44" borderId="191" applyNumberFormat="0" applyAlignment="0" applyProtection="0"/>
    <xf numFmtId="186" fontId="56" fillId="21" borderId="188" applyNumberFormat="0" applyProtection="0">
      <alignment horizontal="left" vertical="top"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7" fillId="44" borderId="191" applyNumberFormat="0" applyAlignment="0" applyProtection="0"/>
    <xf numFmtId="186" fontId="56" fillId="21" borderId="198" applyNumberFormat="0" applyProtection="0">
      <alignment horizontal="left" vertical="top" indent="1"/>
    </xf>
    <xf numFmtId="186" fontId="56" fillId="63" borderId="188" applyNumberFormat="0" applyProtection="0">
      <alignment horizontal="left" vertical="top" indent="1"/>
    </xf>
    <xf numFmtId="4" fontId="62" fillId="11" borderId="198" applyNumberFormat="0" applyProtection="0">
      <alignment horizontal="left" vertical="center" indent="1"/>
    </xf>
    <xf numFmtId="4" fontId="56" fillId="52" borderId="190" applyNumberFormat="0" applyProtection="0">
      <alignment vertical="center"/>
    </xf>
    <xf numFmtId="4" fontId="56" fillId="15" borderId="204" applyNumberFormat="0" applyProtection="0">
      <alignment horizontal="left" vertical="center"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57" fillId="44" borderId="191" applyNumberFormat="0" applyAlignment="0" applyProtection="0"/>
    <xf numFmtId="186" fontId="60" fillId="52" borderId="188" applyNumberFormat="0" applyProtection="0">
      <alignment horizontal="left" vertical="top" indent="1"/>
    </xf>
    <xf numFmtId="186" fontId="28" fillId="49" borderId="196">
      <alignment vertical="center"/>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56" fillId="14" borderId="188" applyNumberFormat="0" applyProtection="0">
      <alignment horizontal="left" vertical="top" indent="1"/>
    </xf>
    <xf numFmtId="37" fontId="33" fillId="0" borderId="203" applyNumberFormat="0"/>
    <xf numFmtId="191" fontId="28" fillId="12" borderId="176">
      <alignment vertical="center"/>
      <protection locked="0"/>
    </xf>
    <xf numFmtId="186" fontId="60" fillId="52" borderId="188" applyNumberFormat="0" applyProtection="0">
      <alignment horizontal="left" vertical="top" indent="1"/>
    </xf>
    <xf numFmtId="4" fontId="56" fillId="53" borderId="190" applyNumberFormat="0" applyProtection="0">
      <alignment horizontal="left" vertical="center" indent="1"/>
    </xf>
    <xf numFmtId="194" fontId="33" fillId="0" borderId="197" applyFill="0"/>
    <xf numFmtId="191" fontId="28" fillId="12" borderId="196">
      <alignment vertical="center"/>
      <protection locked="0"/>
    </xf>
    <xf numFmtId="186" fontId="42" fillId="44" borderId="200" applyNumberFormat="0" applyAlignment="0" applyProtection="0"/>
    <xf numFmtId="4" fontId="70" fillId="86" borderId="189" applyNumberFormat="0" applyProtection="0">
      <alignment horizontal="left" vertical="center" indent="1"/>
    </xf>
    <xf numFmtId="191" fontId="5" fillId="7" borderId="176">
      <alignment vertical="center"/>
      <protection locked="0"/>
    </xf>
    <xf numFmtId="186" fontId="56" fillId="21" borderId="188" applyNumberFormat="0" applyProtection="0">
      <alignment horizontal="left" vertical="top" indent="1"/>
    </xf>
    <xf numFmtId="4" fontId="59" fillId="65" borderId="190" applyNumberFormat="0" applyProtection="0">
      <alignment horizontal="right" vertical="center"/>
    </xf>
    <xf numFmtId="186" fontId="57" fillId="44" borderId="191" applyNumberFormat="0" applyAlignment="0" applyProtection="0"/>
    <xf numFmtId="186" fontId="62" fillId="15" borderId="188" applyNumberFormat="0" applyProtection="0">
      <alignment horizontal="left" vertical="top" indent="1"/>
    </xf>
    <xf numFmtId="186" fontId="56" fillId="63" borderId="190" applyNumberFormat="0" applyProtection="0">
      <alignment horizontal="left" vertical="center" indent="1"/>
    </xf>
    <xf numFmtId="191" fontId="28" fillId="51" borderId="196">
      <alignment horizontal="right" vertical="center"/>
      <protection locked="0"/>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37" fontId="33" fillId="0" borderId="193" applyNumberFormat="0"/>
    <xf numFmtId="193" fontId="5" fillId="7" borderId="185">
      <alignment vertical="center"/>
      <protection locked="0"/>
    </xf>
    <xf numFmtId="186" fontId="56" fillId="15" borderId="188" applyNumberFormat="0" applyProtection="0">
      <alignment horizontal="left" vertical="top" indent="1"/>
    </xf>
    <xf numFmtId="186" fontId="27" fillId="63" borderId="180" applyNumberFormat="0" applyProtection="0">
      <alignment horizontal="left" vertical="center" indent="1"/>
    </xf>
    <xf numFmtId="186" fontId="56" fillId="40" borderId="200" applyNumberFormat="0" applyFont="0" applyAlignment="0" applyProtection="0"/>
    <xf numFmtId="4" fontId="62" fillId="11" borderId="180" applyNumberFormat="0" applyProtection="0">
      <alignment horizontal="left" vertical="center" indent="1"/>
    </xf>
    <xf numFmtId="4" fontId="56" fillId="58" borderId="178" applyNumberFormat="0" applyProtection="0">
      <alignment horizontal="right" vertical="center"/>
    </xf>
    <xf numFmtId="4" fontId="56" fillId="14" borderId="181" applyNumberFormat="0" applyProtection="0">
      <alignment horizontal="left" vertical="center" indent="1"/>
    </xf>
    <xf numFmtId="186" fontId="56" fillId="40" borderId="178" applyNumberFormat="0" applyFont="0" applyAlignment="0" applyProtection="0"/>
    <xf numFmtId="190" fontId="28" fillId="51" borderId="206">
      <alignment horizontal="right" vertical="center"/>
      <protection locked="0"/>
    </xf>
    <xf numFmtId="186" fontId="56" fillId="14" borderId="180" applyNumberFormat="0" applyProtection="0">
      <alignment horizontal="left" vertical="top" indent="1"/>
    </xf>
    <xf numFmtId="4" fontId="56" fillId="56" borderId="178" applyNumberFormat="0" applyProtection="0">
      <alignment horizontal="right" vertical="center"/>
    </xf>
    <xf numFmtId="186" fontId="50" fillId="41" borderId="178" applyNumberFormat="0" applyAlignment="0" applyProtection="0"/>
    <xf numFmtId="186" fontId="56" fillId="40" borderId="190" applyNumberFormat="0" applyFont="0" applyAlignment="0" applyProtection="0"/>
    <xf numFmtId="186" fontId="61" fillId="21" borderId="182" applyBorder="0"/>
    <xf numFmtId="4" fontId="56" fillId="19" borderId="178" applyNumberFormat="0" applyProtection="0">
      <alignment horizontal="right" vertical="center"/>
    </xf>
    <xf numFmtId="186" fontId="56" fillId="63" borderId="198" applyNumberFormat="0" applyProtection="0">
      <alignment horizontal="left" vertical="top" indent="1"/>
    </xf>
    <xf numFmtId="186" fontId="56" fillId="15" borderId="188" applyNumberFormat="0" applyProtection="0">
      <alignment horizontal="left" vertical="top" indent="1"/>
    </xf>
    <xf numFmtId="37" fontId="33" fillId="0" borderId="193" applyNumberFormat="0"/>
    <xf numFmtId="186" fontId="56" fillId="62" borderId="190" applyNumberFormat="0" applyProtection="0">
      <alignment horizontal="left" vertical="center" indent="1"/>
    </xf>
    <xf numFmtId="186" fontId="56" fillId="63" borderId="188" applyNumberFormat="0" applyProtection="0">
      <alignment horizontal="left" vertical="top" indent="1"/>
    </xf>
    <xf numFmtId="4" fontId="56" fillId="14" borderId="181" applyNumberFormat="0" applyProtection="0">
      <alignment horizontal="left" vertical="center" indent="1"/>
    </xf>
    <xf numFmtId="4" fontId="56" fillId="56" borderId="190" applyNumberFormat="0" applyProtection="0">
      <alignment horizontal="right" vertical="center"/>
    </xf>
    <xf numFmtId="4" fontId="59" fillId="65" borderId="190" applyNumberFormat="0" applyProtection="0">
      <alignment horizontal="right" vertical="center"/>
    </xf>
    <xf numFmtId="186" fontId="56" fillId="63" borderId="180" applyNumberFormat="0" applyProtection="0">
      <alignment horizontal="left" vertical="top" indent="1"/>
    </xf>
    <xf numFmtId="191"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27" fillId="14" borderId="180" applyNumberFormat="0" applyProtection="0">
      <alignment horizontal="left" vertical="top" indent="1"/>
    </xf>
    <xf numFmtId="186" fontId="50" fillId="41" borderId="178" applyNumberFormat="0" applyAlignment="0" applyProtection="0"/>
    <xf numFmtId="186" fontId="27" fillId="63" borderId="180" applyNumberFormat="0" applyProtection="0">
      <alignment horizontal="left" vertical="center" indent="1"/>
    </xf>
    <xf numFmtId="4" fontId="56" fillId="14" borderId="181" applyNumberFormat="0" applyProtection="0">
      <alignment horizontal="left" vertical="center" indent="1"/>
    </xf>
    <xf numFmtId="186" fontId="57" fillId="44" borderId="179" applyNumberFormat="0" applyAlignment="0" applyProtection="0"/>
    <xf numFmtId="186" fontId="27" fillId="15" borderId="198" applyNumberFormat="0" applyProtection="0">
      <alignment horizontal="left" vertical="top" indent="1"/>
    </xf>
    <xf numFmtId="186" fontId="56" fillId="15" borderId="188" applyNumberFormat="0" applyProtection="0">
      <alignment horizontal="left" vertical="top" indent="1"/>
    </xf>
    <xf numFmtId="4" fontId="72" fillId="80" borderId="188" applyNumberFormat="0" applyProtection="0">
      <alignment horizontal="right" vertical="center"/>
    </xf>
    <xf numFmtId="186" fontId="56" fillId="63" borderId="188" applyNumberFormat="0" applyProtection="0">
      <alignment horizontal="left" vertical="top" indent="1"/>
    </xf>
    <xf numFmtId="186" fontId="62" fillId="15" borderId="180" applyNumberFormat="0" applyProtection="0">
      <alignment horizontal="left" vertical="top" indent="1"/>
    </xf>
    <xf numFmtId="186" fontId="42" fillId="44" borderId="178" applyNumberFormat="0" applyAlignment="0" applyProtection="0"/>
    <xf numFmtId="4" fontId="56" fillId="57" borderId="181" applyNumberFormat="0" applyProtection="0">
      <alignment horizontal="right" vertical="center"/>
    </xf>
    <xf numFmtId="186" fontId="56" fillId="21" borderId="188" applyNumberFormat="0" applyProtection="0">
      <alignment horizontal="left" vertical="top" indent="1"/>
    </xf>
    <xf numFmtId="186" fontId="42" fillId="44" borderId="178" applyNumberFormat="0" applyAlignment="0" applyProtection="0"/>
    <xf numFmtId="186" fontId="56" fillId="63" borderId="180" applyNumberFormat="0" applyProtection="0">
      <alignment horizontal="left" vertical="top" indent="1"/>
    </xf>
    <xf numFmtId="186" fontId="56" fillId="40" borderId="190" applyNumberFormat="0" applyFont="0" applyAlignment="0" applyProtection="0"/>
    <xf numFmtId="186" fontId="56" fillId="15" borderId="180" applyNumberFormat="0" applyProtection="0">
      <alignment horizontal="left" vertical="top" indent="1"/>
    </xf>
    <xf numFmtId="186" fontId="56" fillId="21" borderId="198" applyNumberFormat="0" applyProtection="0">
      <alignment horizontal="left" vertical="top" indent="1"/>
    </xf>
    <xf numFmtId="186" fontId="57" fillId="44" borderId="191" applyNumberFormat="0" applyAlignment="0" applyProtection="0"/>
    <xf numFmtId="0" fontId="5" fillId="69" borderId="185">
      <alignment vertical="center"/>
    </xf>
    <xf numFmtId="186" fontId="56" fillId="63" borderId="188" applyNumberFormat="0" applyProtection="0">
      <alignment horizontal="left" vertical="top" indent="1"/>
    </xf>
    <xf numFmtId="186" fontId="57" fillId="44" borderId="191" applyNumberFormat="0" applyAlignment="0" applyProtection="0"/>
    <xf numFmtId="193" fontId="28" fillId="12" borderId="176">
      <alignment vertical="center"/>
      <protection locked="0"/>
    </xf>
    <xf numFmtId="4" fontId="56" fillId="61" borderId="204" applyNumberFormat="0" applyProtection="0">
      <alignment horizontal="left" vertical="center" indent="1"/>
    </xf>
    <xf numFmtId="186" fontId="28" fillId="49" borderId="185">
      <alignment vertical="center"/>
    </xf>
    <xf numFmtId="37" fontId="33" fillId="0" borderId="183" applyNumberFormat="0"/>
    <xf numFmtId="186" fontId="56" fillId="21" borderId="180" applyNumberFormat="0" applyProtection="0">
      <alignment horizontal="left" vertical="top" indent="1"/>
    </xf>
    <xf numFmtId="186" fontId="57" fillId="44" borderId="191" applyNumberFormat="0" applyAlignment="0" applyProtection="0"/>
    <xf numFmtId="186" fontId="56" fillId="21" borderId="188" applyNumberFormat="0" applyProtection="0">
      <alignment horizontal="left" vertical="top" indent="1"/>
    </xf>
    <xf numFmtId="186" fontId="56" fillId="21" borderId="188" applyNumberFormat="0" applyProtection="0">
      <alignment horizontal="left" vertical="top" indent="1"/>
    </xf>
    <xf numFmtId="37" fontId="33" fillId="0" borderId="193" applyNumberFormat="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63" borderId="190" applyNumberFormat="0" applyProtection="0">
      <alignment horizontal="left" vertical="center"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86" fontId="56" fillId="40" borderId="190" applyNumberFormat="0" applyFont="0" applyAlignment="0" applyProtection="0"/>
    <xf numFmtId="4" fontId="62" fillId="48" borderId="198" applyNumberFormat="0" applyProtection="0">
      <alignment vertical="center"/>
    </xf>
    <xf numFmtId="186" fontId="56" fillId="40" borderId="178" applyNumberFormat="0" applyFont="0" applyAlignment="0" applyProtection="0"/>
    <xf numFmtId="186" fontId="44" fillId="0" borderId="205" applyNumberFormat="0" applyFill="0" applyAlignment="0" applyProtection="0"/>
    <xf numFmtId="186" fontId="56" fillId="63" borderId="188" applyNumberFormat="0" applyProtection="0">
      <alignment horizontal="left" vertical="top" indent="1"/>
    </xf>
    <xf numFmtId="4" fontId="59" fillId="65" borderId="190" applyNumberFormat="0" applyProtection="0">
      <alignment horizontal="right" vertical="center"/>
    </xf>
    <xf numFmtId="186" fontId="28" fillId="12" borderId="206">
      <alignment vertical="center"/>
      <protection locked="0"/>
    </xf>
    <xf numFmtId="186" fontId="56" fillId="14" borderId="190" applyNumberFormat="0" applyProtection="0">
      <alignment horizontal="left" vertical="center" indent="1"/>
    </xf>
    <xf numFmtId="186" fontId="57" fillId="44" borderId="201" applyNumberFormat="0" applyAlignment="0" applyProtection="0"/>
    <xf numFmtId="4" fontId="56" fillId="54" borderId="200" applyNumberFormat="0" applyProtection="0">
      <alignment horizontal="left" vertical="center" indent="1"/>
    </xf>
    <xf numFmtId="191" fontId="5" fillId="69" borderId="185">
      <alignment vertical="center"/>
    </xf>
    <xf numFmtId="186" fontId="56" fillId="40" borderId="200" applyNumberFormat="0" applyFon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5" fillId="70" borderId="196">
      <alignment horizontal="right" vertical="center"/>
      <protection locked="0"/>
    </xf>
    <xf numFmtId="186" fontId="56" fillId="21" borderId="188" applyNumberFormat="0" applyProtection="0">
      <alignment horizontal="left" vertical="top" indent="1"/>
    </xf>
    <xf numFmtId="4" fontId="27" fillId="21" borderId="194" applyNumberFormat="0" applyProtection="0">
      <alignment horizontal="left" vertical="center" indent="1"/>
    </xf>
    <xf numFmtId="4" fontId="56" fillId="23" borderId="200" applyNumberFormat="0" applyProtection="0">
      <alignment horizontal="right" vertical="center"/>
    </xf>
    <xf numFmtId="186" fontId="56" fillId="63" borderId="190" applyNumberFormat="0" applyProtection="0">
      <alignment horizontal="left" vertical="center" indent="1"/>
    </xf>
    <xf numFmtId="186" fontId="62" fillId="48"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top" indent="1"/>
    </xf>
    <xf numFmtId="186" fontId="27" fillId="14" borderId="188" applyNumberFormat="0" applyProtection="0">
      <alignment horizontal="left" vertical="top" indent="1"/>
    </xf>
    <xf numFmtId="4" fontId="64" fillId="64" borderId="200" applyNumberFormat="0" applyProtection="0">
      <alignment horizontal="right" vertical="center"/>
    </xf>
    <xf numFmtId="186" fontId="56" fillId="15" borderId="188" applyNumberFormat="0" applyProtection="0">
      <alignment horizontal="left" vertical="top" indent="1"/>
    </xf>
    <xf numFmtId="4" fontId="56" fillId="23" borderId="190" applyNumberFormat="0" applyProtection="0">
      <alignment horizontal="right" vertical="center"/>
    </xf>
    <xf numFmtId="0" fontId="27" fillId="21" borderId="188" applyNumberFormat="0" applyProtection="0">
      <alignment horizontal="left" vertical="top" indent="1"/>
    </xf>
    <xf numFmtId="186" fontId="56" fillId="21" borderId="198" applyNumberFormat="0" applyProtection="0">
      <alignment horizontal="left" vertical="top" indent="1"/>
    </xf>
    <xf numFmtId="4" fontId="56" fillId="15" borderId="178" applyNumberFormat="0" applyProtection="0">
      <alignment horizontal="right" vertical="center"/>
    </xf>
    <xf numFmtId="186" fontId="27" fillId="15" borderId="198" applyNumberFormat="0" applyProtection="0">
      <alignment horizontal="left" vertical="top" indent="1"/>
    </xf>
    <xf numFmtId="186" fontId="56" fillId="62" borderId="190" applyNumberFormat="0" applyProtection="0">
      <alignment horizontal="left" vertical="center"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56" fillId="63" borderId="198" applyNumberFormat="0" applyProtection="0">
      <alignment horizontal="left" vertical="top" indent="1"/>
    </xf>
    <xf numFmtId="4" fontId="56" fillId="15" borderId="190" applyNumberFormat="0" applyProtection="0">
      <alignment horizontal="right" vertical="center"/>
    </xf>
    <xf numFmtId="186" fontId="27" fillId="14" borderId="198" applyNumberFormat="0" applyProtection="0">
      <alignment horizontal="left" vertical="top" indent="1"/>
    </xf>
    <xf numFmtId="186" fontId="27" fillId="63" borderId="188" applyNumberFormat="0" applyProtection="0">
      <alignment horizontal="left" vertical="center" indent="1"/>
    </xf>
    <xf numFmtId="4" fontId="56" fillId="52" borderId="200" applyNumberFormat="0" applyProtection="0">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2" borderId="200" applyNumberFormat="0" applyProtection="0">
      <alignment vertical="center"/>
    </xf>
    <xf numFmtId="186" fontId="50" fillId="41" borderId="200" applyNumberFormat="0" applyAlignment="0" applyProtection="0"/>
    <xf numFmtId="186" fontId="56" fillId="40" borderId="200" applyNumberFormat="0" applyFont="0" applyAlignment="0" applyProtection="0"/>
    <xf numFmtId="186" fontId="27" fillId="15" borderId="188" applyNumberFormat="0" applyProtection="0">
      <alignment horizontal="left" vertical="top" indent="1"/>
    </xf>
    <xf numFmtId="186" fontId="56" fillId="40" borderId="190" applyNumberFormat="0" applyFont="0" applyAlignment="0" applyProtection="0"/>
    <xf numFmtId="191" fontId="5" fillId="69" borderId="176">
      <alignment vertical="center"/>
    </xf>
    <xf numFmtId="4" fontId="59" fillId="12" borderId="206" applyNumberFormat="0" applyProtection="0">
      <alignment vertical="center"/>
    </xf>
    <xf numFmtId="4" fontId="63" fillId="66" borderId="194" applyNumberFormat="0" applyProtection="0">
      <alignment horizontal="left" vertical="center" indent="1"/>
    </xf>
    <xf numFmtId="186" fontId="28" fillId="50" borderId="176">
      <alignment vertical="center"/>
    </xf>
    <xf numFmtId="186" fontId="56" fillId="40" borderId="178" applyNumberFormat="0" applyFont="0" applyAlignment="0" applyProtection="0"/>
    <xf numFmtId="186" fontId="56" fillId="40" borderId="190" applyNumberFormat="0" applyFont="0" applyAlignment="0" applyProtection="0"/>
    <xf numFmtId="193" fontId="5" fillId="69" borderId="185">
      <alignment vertical="center"/>
    </xf>
    <xf numFmtId="186" fontId="56" fillId="15" borderId="188" applyNumberFormat="0" applyProtection="0">
      <alignment horizontal="left" vertical="top" indent="1"/>
    </xf>
    <xf numFmtId="4" fontId="56" fillId="14" borderId="194" applyNumberFormat="0" applyProtection="0">
      <alignment horizontal="left" vertical="center" indent="1"/>
    </xf>
    <xf numFmtId="4" fontId="56" fillId="54" borderId="200" applyNumberFormat="0" applyProtection="0">
      <alignment horizontal="left" vertical="center" indent="1"/>
    </xf>
    <xf numFmtId="186" fontId="56" fillId="21" borderId="180" applyNumberFormat="0" applyProtection="0">
      <alignment horizontal="left" vertical="top" indent="1"/>
    </xf>
    <xf numFmtId="4" fontId="64" fillId="64" borderId="178" applyNumberFormat="0" applyProtection="0">
      <alignment horizontal="right" vertical="center"/>
    </xf>
    <xf numFmtId="4" fontId="56" fillId="15" borderId="194" applyNumberFormat="0" applyProtection="0">
      <alignment horizontal="left" vertical="center" indent="1"/>
    </xf>
    <xf numFmtId="4" fontId="62" fillId="48" borderId="188" applyNumberFormat="0" applyProtection="0">
      <alignment vertical="center"/>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62" fillId="48" borderId="188" applyNumberFormat="0" applyProtection="0">
      <alignment horizontal="left" vertical="top" indent="1"/>
    </xf>
    <xf numFmtId="0" fontId="37" fillId="15" borderId="180" applyNumberFormat="0" applyProtection="0">
      <alignment horizontal="left" vertical="top" indent="1"/>
    </xf>
    <xf numFmtId="4" fontId="62" fillId="48" borderId="180" applyNumberFormat="0" applyProtection="0">
      <alignment vertical="center"/>
    </xf>
    <xf numFmtId="186" fontId="27" fillId="14" borderId="180" applyNumberFormat="0" applyProtection="0">
      <alignment horizontal="left" vertical="center" indent="1"/>
    </xf>
    <xf numFmtId="186" fontId="56" fillId="14" borderId="180" applyNumberFormat="0" applyProtection="0">
      <alignment horizontal="left" vertical="top" indent="1"/>
    </xf>
    <xf numFmtId="186" fontId="56" fillId="21" borderId="188" applyNumberFormat="0" applyProtection="0">
      <alignment horizontal="left" vertical="top" indent="1"/>
    </xf>
    <xf numFmtId="190" fontId="5" fillId="13" borderId="196">
      <alignment vertical="center"/>
    </xf>
    <xf numFmtId="4" fontId="56" fillId="14" borderId="194" applyNumberFormat="0" applyProtection="0">
      <alignment horizontal="left" vertical="center" indent="1"/>
    </xf>
    <xf numFmtId="186" fontId="56" fillId="40" borderId="190" applyNumberFormat="0" applyFont="0" applyAlignment="0" applyProtection="0"/>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4" fontId="56" fillId="61" borderId="204" applyNumberFormat="0" applyProtection="0">
      <alignment horizontal="left" vertical="center" indent="1"/>
    </xf>
    <xf numFmtId="186" fontId="56" fillId="14" borderId="198" applyNumberFormat="0" applyProtection="0">
      <alignment horizontal="left" vertical="top" indent="1"/>
    </xf>
    <xf numFmtId="191" fontId="5" fillId="7" borderId="185">
      <alignment vertical="center"/>
      <protection locked="0"/>
    </xf>
    <xf numFmtId="172" fontId="28" fillId="12" borderId="176">
      <alignment vertical="center"/>
      <protection locked="0"/>
    </xf>
    <xf numFmtId="4" fontId="62" fillId="48" borderId="188" applyNumberFormat="0" applyProtection="0">
      <alignment vertical="center"/>
    </xf>
    <xf numFmtId="186" fontId="56" fillId="40" borderId="200" applyNumberFormat="0" applyFont="0" applyAlignment="0" applyProtection="0"/>
    <xf numFmtId="4" fontId="59" fillId="65" borderId="190" applyNumberFormat="0" applyProtection="0">
      <alignment horizontal="right" vertical="center"/>
    </xf>
    <xf numFmtId="186" fontId="56" fillId="14" borderId="188" applyNumberFormat="0" applyProtection="0">
      <alignment horizontal="left" vertical="top" indent="1"/>
    </xf>
    <xf numFmtId="37" fontId="33" fillId="0" borderId="193" applyNumberFormat="0"/>
    <xf numFmtId="186" fontId="27" fillId="21" borderId="188" applyNumberFormat="0" applyProtection="0">
      <alignment horizontal="left" vertical="center"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186" fontId="28" fillId="51" borderId="206">
      <alignment horizontal="right" vertical="center"/>
      <protection locked="0"/>
    </xf>
    <xf numFmtId="4" fontId="56" fillId="0" borderId="190" applyNumberFormat="0" applyProtection="0">
      <alignment horizontal="right" vertical="center"/>
    </xf>
    <xf numFmtId="193" fontId="28" fillId="12" borderId="176">
      <alignment vertical="center"/>
      <protection locked="0"/>
    </xf>
    <xf numFmtId="186" fontId="44" fillId="0" borderId="195" applyNumberFormat="0" applyFill="0" applyAlignment="0" applyProtection="0"/>
    <xf numFmtId="186" fontId="44" fillId="0" borderId="195" applyNumberFormat="0" applyFill="0" applyAlignment="0" applyProtection="0"/>
    <xf numFmtId="186" fontId="56" fillId="14" borderId="188" applyNumberFormat="0" applyProtection="0">
      <alignment horizontal="left" vertical="top" indent="1"/>
    </xf>
    <xf numFmtId="0" fontId="27" fillId="15" borderId="188" applyNumberFormat="0" applyProtection="0">
      <alignment horizontal="left" vertical="center" indent="1"/>
    </xf>
    <xf numFmtId="4" fontId="56" fillId="61" borderId="194" applyNumberFormat="0" applyProtection="0">
      <alignment horizontal="left" vertical="center" indent="1"/>
    </xf>
    <xf numFmtId="193" fontId="28" fillId="12" borderId="185">
      <alignment vertical="center"/>
      <protection locked="0"/>
    </xf>
    <xf numFmtId="186" fontId="56" fillId="14" borderId="188" applyNumberFormat="0" applyProtection="0">
      <alignment horizontal="left" vertical="top" indent="1"/>
    </xf>
    <xf numFmtId="4" fontId="56" fillId="58" borderId="178" applyNumberFormat="0" applyProtection="0">
      <alignment horizontal="right" vertical="center"/>
    </xf>
    <xf numFmtId="4" fontId="56" fillId="58" borderId="190" applyNumberFormat="0" applyProtection="0">
      <alignment horizontal="right" vertical="center"/>
    </xf>
    <xf numFmtId="186" fontId="27" fillId="63" borderId="188" applyNumberFormat="0" applyProtection="0">
      <alignment horizontal="left" vertical="top" indent="1"/>
    </xf>
    <xf numFmtId="4" fontId="59" fillId="53" borderId="178" applyNumberFormat="0" applyProtection="0">
      <alignment vertical="center"/>
    </xf>
    <xf numFmtId="186" fontId="56" fillId="15" borderId="180" applyNumberFormat="0" applyProtection="0">
      <alignment horizontal="left" vertical="top" indent="1"/>
    </xf>
    <xf numFmtId="186" fontId="56" fillId="21" borderId="180" applyNumberFormat="0" applyProtection="0">
      <alignment horizontal="left" vertical="top" indent="1"/>
    </xf>
    <xf numFmtId="4" fontId="72" fillId="80" borderId="188" applyNumberFormat="0" applyProtection="0">
      <alignment horizontal="right" vertical="center"/>
    </xf>
    <xf numFmtId="186" fontId="27" fillId="15" borderId="198" applyNumberFormat="0" applyProtection="0">
      <alignment horizontal="left" vertical="top" indent="1"/>
    </xf>
    <xf numFmtId="186" fontId="56" fillId="21" borderId="188" applyNumberFormat="0" applyProtection="0">
      <alignment horizontal="left" vertical="top" indent="1"/>
    </xf>
    <xf numFmtId="186" fontId="27" fillId="15" borderId="180" applyNumberFormat="0" applyProtection="0">
      <alignment horizontal="left" vertical="center" indent="1"/>
    </xf>
    <xf numFmtId="186" fontId="56" fillId="40" borderId="200" applyNumberFormat="0" applyFont="0" applyAlignment="0" applyProtection="0"/>
    <xf numFmtId="4" fontId="27" fillId="21" borderId="204" applyNumberFormat="0" applyProtection="0">
      <alignment horizontal="left" vertical="center" indent="1"/>
    </xf>
    <xf numFmtId="4" fontId="56" fillId="14" borderId="181" applyNumberFormat="0" applyProtection="0">
      <alignment horizontal="left" vertical="center" indent="1"/>
    </xf>
    <xf numFmtId="4" fontId="56" fillId="59" borderId="178" applyNumberFormat="0" applyProtection="0">
      <alignment horizontal="right" vertical="center"/>
    </xf>
    <xf numFmtId="0" fontId="5" fillId="70" borderId="185">
      <alignment horizontal="right" vertical="center"/>
      <protection locked="0"/>
    </xf>
    <xf numFmtId="186" fontId="56" fillId="14" borderId="180" applyNumberFormat="0" applyProtection="0">
      <alignment horizontal="left" vertical="top" indent="1"/>
    </xf>
    <xf numFmtId="186" fontId="28" fillId="50" borderId="196">
      <alignment vertical="center"/>
    </xf>
    <xf numFmtId="186" fontId="56" fillId="21" borderId="188" applyNumberFormat="0" applyProtection="0">
      <alignment horizontal="left" vertical="top" indent="1"/>
    </xf>
    <xf numFmtId="193" fontId="28" fillId="50" borderId="176">
      <alignment vertical="center"/>
    </xf>
    <xf numFmtId="186" fontId="44" fillId="0" borderId="184" applyNumberFormat="0" applyFill="0" applyAlignment="0" applyProtection="0"/>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186" fontId="28" fillId="51" borderId="176">
      <alignment horizontal="right" vertical="center"/>
      <protection locked="0"/>
    </xf>
    <xf numFmtId="186" fontId="56" fillId="15" borderId="198" applyNumberFormat="0" applyProtection="0">
      <alignment horizontal="left" vertical="top" indent="1"/>
    </xf>
    <xf numFmtId="186" fontId="56" fillId="63" borderId="198" applyNumberFormat="0" applyProtection="0">
      <alignment horizontal="left" vertical="top" indent="1"/>
    </xf>
    <xf numFmtId="188" fontId="28" fillId="49" borderId="196">
      <alignment vertical="center"/>
    </xf>
    <xf numFmtId="4" fontId="72" fillId="53" borderId="180" applyNumberFormat="0" applyProtection="0">
      <alignment horizontal="left" vertical="center" indent="1"/>
    </xf>
    <xf numFmtId="188" fontId="28" fillId="51" borderId="196">
      <alignment horizontal="right" vertical="center"/>
      <protection locked="0"/>
    </xf>
    <xf numFmtId="196" fontId="5" fillId="69" borderId="206">
      <alignment vertical="center"/>
    </xf>
    <xf numFmtId="186" fontId="50" fillId="41" borderId="200" applyNumberFormat="0" applyAlignment="0" applyProtection="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56" fillId="15" borderId="190" applyNumberFormat="0" applyProtection="0">
      <alignment horizontal="right" vertical="center"/>
    </xf>
    <xf numFmtId="186" fontId="50" fillId="41" borderId="190" applyNumberFormat="0" applyAlignment="0" applyProtection="0"/>
    <xf numFmtId="186" fontId="56" fillId="40" borderId="190" applyNumberFormat="0" applyFont="0" applyAlignment="0" applyProtection="0"/>
    <xf numFmtId="4" fontId="62" fillId="11" borderId="198" applyNumberFormat="0" applyProtection="0">
      <alignment horizontal="left" vertical="center"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21" borderId="180" applyNumberFormat="0" applyProtection="0">
      <alignment horizontal="left" vertical="top" indent="1"/>
    </xf>
    <xf numFmtId="4" fontId="59" fillId="65" borderId="190" applyNumberFormat="0" applyProtection="0">
      <alignment horizontal="right" vertical="center"/>
    </xf>
    <xf numFmtId="186" fontId="56" fillId="14" borderId="198" applyNumberFormat="0" applyProtection="0">
      <alignment horizontal="left" vertical="top" indent="1"/>
    </xf>
    <xf numFmtId="186" fontId="42" fillId="44" borderId="190" applyNumberFormat="0" applyAlignment="0" applyProtection="0"/>
    <xf numFmtId="186" fontId="56" fillId="21" borderId="188" applyNumberFormat="0" applyProtection="0">
      <alignment horizontal="left" vertical="top" indent="1"/>
    </xf>
    <xf numFmtId="4" fontId="56" fillId="53" borderId="200" applyNumberFormat="0" applyProtection="0">
      <alignment horizontal="left" vertical="center" indent="1"/>
    </xf>
    <xf numFmtId="186" fontId="56" fillId="14" borderId="180" applyNumberFormat="0" applyProtection="0">
      <alignment horizontal="left" vertical="top" indent="1"/>
    </xf>
    <xf numFmtId="186" fontId="56" fillId="21" borderId="180" applyNumberFormat="0" applyProtection="0">
      <alignment horizontal="left" vertical="top" indent="1"/>
    </xf>
    <xf numFmtId="0" fontId="5" fillId="13" borderId="185">
      <alignment vertical="center"/>
    </xf>
    <xf numFmtId="186" fontId="56" fillId="14" borderId="188" applyNumberFormat="0" applyProtection="0">
      <alignment horizontal="left" vertical="top" indent="1"/>
    </xf>
    <xf numFmtId="186" fontId="56" fillId="63" borderId="180" applyNumberFormat="0" applyProtection="0">
      <alignment horizontal="left" vertical="top" indent="1"/>
    </xf>
    <xf numFmtId="191" fontId="5" fillId="13" borderId="185">
      <alignment vertical="center"/>
    </xf>
    <xf numFmtId="186" fontId="44" fillId="0" borderId="205" applyNumberFormat="0" applyFill="0" applyAlignment="0" applyProtection="0"/>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186" fontId="56" fillId="15" borderId="18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50" borderId="198" applyNumberFormat="0" applyProtection="0">
      <alignment horizontal="right" vertical="center"/>
    </xf>
    <xf numFmtId="4" fontId="56" fillId="54" borderId="200" applyNumberFormat="0" applyProtection="0">
      <alignment horizontal="left" vertical="center" indent="1"/>
    </xf>
    <xf numFmtId="186" fontId="56" fillId="63" borderId="188" applyNumberFormat="0" applyProtection="0">
      <alignment horizontal="left" vertical="top" indent="1"/>
    </xf>
    <xf numFmtId="186" fontId="57" fillId="44" borderId="191" applyNumberForma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72" fillId="53" borderId="188" applyNumberFormat="0" applyProtection="0">
      <alignment horizontal="left" vertical="center" indent="1"/>
    </xf>
    <xf numFmtId="191" fontId="5" fillId="13" borderId="185">
      <alignment vertical="center"/>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4" fontId="62" fillId="48" borderId="180" applyNumberFormat="0" applyProtection="0">
      <alignment vertical="center"/>
    </xf>
    <xf numFmtId="186" fontId="44" fillId="0" borderId="184" applyNumberFormat="0" applyFill="0" applyAlignment="0" applyProtection="0"/>
    <xf numFmtId="186" fontId="56" fillId="15" borderId="180" applyNumberFormat="0" applyProtection="0">
      <alignment horizontal="left" vertical="top" indent="1"/>
    </xf>
    <xf numFmtId="191" fontId="28" fillId="50" borderId="185">
      <alignment vertical="center"/>
    </xf>
    <xf numFmtId="191" fontId="28" fillId="50" borderId="196">
      <alignment vertical="center"/>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172" fontId="28" fillId="12" borderId="176">
      <alignment vertical="center"/>
      <protection locked="0"/>
    </xf>
    <xf numFmtId="4" fontId="63" fillId="66" borderId="194"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193" fontId="5" fillId="7" borderId="185">
      <alignment vertical="center"/>
      <protection locked="0"/>
    </xf>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4" fontId="59" fillId="12" borderId="185" applyNumberFormat="0" applyProtection="0">
      <alignment vertical="center"/>
    </xf>
    <xf numFmtId="4" fontId="59" fillId="53" borderId="178" applyNumberFormat="0" applyProtection="0">
      <alignment vertical="center"/>
    </xf>
    <xf numFmtId="186" fontId="44" fillId="0" borderId="184" applyNumberFormat="0" applyFill="0" applyAlignment="0" applyProtection="0"/>
    <xf numFmtId="186" fontId="27" fillId="63" borderId="198" applyNumberFormat="0" applyProtection="0">
      <alignment horizontal="left" vertical="center" indent="1"/>
    </xf>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27" fillId="14" borderId="198" applyNumberFormat="0" applyProtection="0">
      <alignment horizontal="left" vertical="top" indent="1"/>
    </xf>
    <xf numFmtId="4" fontId="56" fillId="58" borderId="190" applyNumberFormat="0" applyProtection="0">
      <alignment horizontal="right" vertical="center"/>
    </xf>
    <xf numFmtId="186" fontId="56" fillId="21" borderId="19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15" borderId="198" applyNumberFormat="0" applyProtection="0">
      <alignment horizontal="left" vertical="top"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88" fontId="5" fillId="70" borderId="176">
      <alignment horizontal="right" vertical="center"/>
      <protection locked="0"/>
    </xf>
    <xf numFmtId="186" fontId="56" fillId="63" borderId="180" applyNumberFormat="0" applyProtection="0">
      <alignment horizontal="left" vertical="top" indent="1"/>
    </xf>
    <xf numFmtId="186" fontId="50" fillId="41" borderId="190" applyNumberFormat="0" applyAlignment="0" applyProtection="0"/>
    <xf numFmtId="186" fontId="27" fillId="14" borderId="198" applyNumberFormat="0" applyProtection="0">
      <alignment horizontal="left" vertical="center" indent="1"/>
    </xf>
    <xf numFmtId="186" fontId="56" fillId="21" borderId="180" applyNumberFormat="0" applyProtection="0">
      <alignment horizontal="left" vertical="top" indent="1"/>
    </xf>
    <xf numFmtId="4" fontId="56" fillId="54" borderId="200" applyNumberFormat="0" applyProtection="0">
      <alignment horizontal="left" vertical="center" indent="1"/>
    </xf>
    <xf numFmtId="186" fontId="56" fillId="15" borderId="180" applyNumberFormat="0" applyProtection="0">
      <alignment horizontal="left" vertical="top" indent="1"/>
    </xf>
    <xf numFmtId="186" fontId="27" fillId="21" borderId="188" applyNumberFormat="0" applyProtection="0">
      <alignment horizontal="left" vertical="top" indent="1"/>
    </xf>
    <xf numFmtId="186" fontId="56" fillId="63" borderId="188" applyNumberFormat="0" applyProtection="0">
      <alignment horizontal="left" vertical="top" indent="1"/>
    </xf>
    <xf numFmtId="4" fontId="27" fillId="21" borderId="194" applyNumberFormat="0" applyProtection="0">
      <alignment horizontal="left" vertical="center" indent="1"/>
    </xf>
    <xf numFmtId="4" fontId="72" fillId="80" borderId="198" applyNumberFormat="0" applyProtection="0">
      <alignment horizontal="right" vertical="center"/>
    </xf>
    <xf numFmtId="186" fontId="56" fillId="15" borderId="188" applyNumberFormat="0" applyProtection="0">
      <alignment horizontal="left" vertical="top" indent="1"/>
    </xf>
    <xf numFmtId="186" fontId="60" fillId="52" borderId="188" applyNumberFormat="0" applyProtection="0">
      <alignment horizontal="left" vertical="top" indent="1"/>
    </xf>
    <xf numFmtId="4" fontId="27" fillId="21" borderId="204" applyNumberFormat="0" applyProtection="0">
      <alignment horizontal="left" vertical="center" indent="1"/>
    </xf>
    <xf numFmtId="186" fontId="27" fillId="15" borderId="198" applyNumberFormat="0" applyProtection="0">
      <alignment horizontal="left" vertical="top" indent="1"/>
    </xf>
    <xf numFmtId="4" fontId="56" fillId="61" borderId="194" applyNumberFormat="0" applyProtection="0">
      <alignment horizontal="left" vertical="center" indent="1"/>
    </xf>
    <xf numFmtId="186" fontId="56" fillId="21" borderId="198" applyNumberFormat="0" applyProtection="0">
      <alignment horizontal="left" vertical="top" indent="1"/>
    </xf>
    <xf numFmtId="186" fontId="56" fillId="62" borderId="190" applyNumberFormat="0" applyProtection="0">
      <alignment horizontal="left" vertical="center" indent="1"/>
    </xf>
    <xf numFmtId="186" fontId="50" fillId="41" borderId="200" applyNumberFormat="0" applyAlignment="0" applyProtection="0"/>
    <xf numFmtId="4" fontId="56" fillId="55" borderId="190" applyNumberFormat="0" applyProtection="0">
      <alignment horizontal="right" vertical="center"/>
    </xf>
    <xf numFmtId="186" fontId="56" fillId="40" borderId="200" applyNumberFormat="0" applyFont="0" applyAlignment="0" applyProtection="0"/>
    <xf numFmtId="186" fontId="57" fillId="44" borderId="201" applyNumberFormat="0" applyAlignment="0" applyProtection="0"/>
    <xf numFmtId="186" fontId="60" fillId="52" borderId="188" applyNumberFormat="0" applyProtection="0">
      <alignment horizontal="left" vertical="top" indent="1"/>
    </xf>
    <xf numFmtId="4" fontId="56" fillId="60" borderId="190" applyNumberFormat="0" applyProtection="0">
      <alignment horizontal="right" vertical="center"/>
    </xf>
    <xf numFmtId="186" fontId="56" fillId="62" borderId="190" applyNumberFormat="0" applyProtection="0">
      <alignment horizontal="left" vertical="center" indent="1"/>
    </xf>
    <xf numFmtId="186" fontId="56" fillId="14" borderId="198" applyNumberFormat="0" applyProtection="0">
      <alignment horizontal="left" vertical="top" indent="1"/>
    </xf>
    <xf numFmtId="186" fontId="56" fillId="40" borderId="190" applyNumberFormat="0" applyFont="0" applyAlignment="0" applyProtection="0"/>
    <xf numFmtId="186" fontId="42" fillId="44" borderId="190" applyNumberFormat="0" applyAlignment="0" applyProtection="0"/>
    <xf numFmtId="193" fontId="5" fillId="69" borderId="176">
      <alignment vertical="center"/>
    </xf>
    <xf numFmtId="193" fontId="28" fillId="50" borderId="176">
      <alignment vertical="center"/>
    </xf>
    <xf numFmtId="186" fontId="56" fillId="63" borderId="188" applyNumberFormat="0" applyProtection="0">
      <alignment horizontal="left" vertical="top" indent="1"/>
    </xf>
    <xf numFmtId="4" fontId="56" fillId="58"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56" fillId="54" borderId="190" applyNumberFormat="0" applyProtection="0">
      <alignment horizontal="left" vertical="center" indent="1"/>
    </xf>
    <xf numFmtId="186" fontId="56" fillId="14" borderId="188" applyNumberFormat="0" applyProtection="0">
      <alignment horizontal="left" vertical="top" indent="1"/>
    </xf>
    <xf numFmtId="4" fontId="56" fillId="61" borderId="181"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4" fontId="72" fillId="87" borderId="188" applyNumberFormat="0" applyProtection="0">
      <alignment vertical="center"/>
    </xf>
    <xf numFmtId="188" fontId="5" fillId="7" borderId="185">
      <alignment vertical="center"/>
      <protection locked="0"/>
    </xf>
    <xf numFmtId="4" fontId="56" fillId="54" borderId="190" applyNumberFormat="0" applyProtection="0">
      <alignment horizontal="left" vertical="center" indent="1"/>
    </xf>
    <xf numFmtId="186" fontId="56" fillId="63" borderId="180" applyNumberFormat="0" applyProtection="0">
      <alignment horizontal="left" vertical="top" indent="1"/>
    </xf>
    <xf numFmtId="190" fontId="28" fillId="49" borderId="185">
      <alignment vertical="center"/>
    </xf>
    <xf numFmtId="186" fontId="56" fillId="21" borderId="180" applyNumberFormat="0" applyProtection="0">
      <alignment horizontal="left" vertical="top" indent="1"/>
    </xf>
    <xf numFmtId="4" fontId="56" fillId="15" borderId="181" applyNumberFormat="0" applyProtection="0">
      <alignment horizontal="left" vertical="center" indent="1"/>
    </xf>
    <xf numFmtId="186" fontId="56" fillId="21" borderId="180" applyNumberFormat="0" applyProtection="0">
      <alignment horizontal="left" vertical="top" indent="1"/>
    </xf>
    <xf numFmtId="191" fontId="28" fillId="51" borderId="196">
      <alignment horizontal="right" vertical="center"/>
      <protection locked="0"/>
    </xf>
    <xf numFmtId="186" fontId="56" fillId="15" borderId="188" applyNumberFormat="0" applyProtection="0">
      <alignment horizontal="left" vertical="top" indent="1"/>
    </xf>
    <xf numFmtId="4" fontId="62" fillId="48" borderId="180" applyNumberFormat="0" applyProtection="0">
      <alignment vertical="center"/>
    </xf>
    <xf numFmtId="4" fontId="27" fillId="21" borderId="181" applyNumberFormat="0" applyProtection="0">
      <alignment horizontal="left" vertical="center" indent="1"/>
    </xf>
    <xf numFmtId="186" fontId="56" fillId="40" borderId="178" applyNumberFormat="0" applyFont="0" applyAlignment="0" applyProtection="0"/>
    <xf numFmtId="186" fontId="57" fillId="44" borderId="191" applyNumberFormat="0" applyAlignment="0" applyProtection="0"/>
    <xf numFmtId="186" fontId="56" fillId="63" borderId="188" applyNumberFormat="0" applyProtection="0">
      <alignment horizontal="left" vertical="top" indent="1"/>
    </xf>
    <xf numFmtId="4" fontId="63" fillId="66" borderId="19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0" fontId="27" fillId="14" borderId="180" applyNumberFormat="0" applyProtection="0">
      <alignment horizontal="left" vertical="center"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48" borderId="180" applyNumberFormat="0" applyProtection="0">
      <alignment vertical="center"/>
    </xf>
    <xf numFmtId="4" fontId="27" fillId="21" borderId="181" applyNumberFormat="0" applyProtection="0">
      <alignment horizontal="left" vertical="center" indent="1"/>
    </xf>
    <xf numFmtId="186" fontId="56" fillId="63" borderId="180" applyNumberFormat="0" applyProtection="0">
      <alignment horizontal="left" vertical="top" indent="1"/>
    </xf>
    <xf numFmtId="191" fontId="5" fillId="69" borderId="185">
      <alignment vertical="center"/>
    </xf>
    <xf numFmtId="186" fontId="56" fillId="21" borderId="180" applyNumberFormat="0" applyProtection="0">
      <alignment horizontal="left" vertical="top" indent="1"/>
    </xf>
    <xf numFmtId="190"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90" fontId="28" fillId="50" borderId="196">
      <alignment vertical="center"/>
    </xf>
    <xf numFmtId="4" fontId="72" fillId="86" borderId="198"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40" borderId="178" applyNumberFormat="0" applyFont="0" applyAlignment="0" applyProtection="0"/>
    <xf numFmtId="186" fontId="27" fillId="21" borderId="180" applyNumberFormat="0" applyProtection="0">
      <alignment horizontal="left" vertical="center" indent="1"/>
    </xf>
    <xf numFmtId="191" fontId="28" fillId="12" borderId="185">
      <alignment vertical="center"/>
      <protection locked="0"/>
    </xf>
    <xf numFmtId="186" fontId="56" fillId="14" borderId="180" applyNumberFormat="0" applyProtection="0">
      <alignment horizontal="left" vertical="top" indent="1"/>
    </xf>
    <xf numFmtId="186" fontId="56" fillId="15" borderId="188" applyNumberFormat="0" applyProtection="0">
      <alignment horizontal="left" vertical="top" indent="1"/>
    </xf>
    <xf numFmtId="186" fontId="27" fillId="15" borderId="180"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40" borderId="190" applyNumberFormat="0" applyFont="0" applyAlignment="0" applyProtection="0"/>
    <xf numFmtId="191" fontId="28" fillId="51" borderId="176">
      <alignment horizontal="right" vertical="center"/>
      <protection locked="0"/>
    </xf>
    <xf numFmtId="193" fontId="28" fillId="50" borderId="196">
      <alignment vertical="center"/>
    </xf>
    <xf numFmtId="186" fontId="56" fillId="67" borderId="176"/>
    <xf numFmtId="4" fontId="62" fillId="11" borderId="198" applyNumberFormat="0" applyProtection="0">
      <alignment horizontal="left" vertical="center" indent="1"/>
    </xf>
    <xf numFmtId="186" fontId="56" fillId="15" borderId="198" applyNumberFormat="0" applyProtection="0">
      <alignment horizontal="left" vertical="top" indent="1"/>
    </xf>
    <xf numFmtId="191" fontId="5" fillId="13" borderId="196">
      <alignment vertical="center"/>
    </xf>
    <xf numFmtId="191" fontId="5" fillId="70" borderId="196">
      <alignment horizontal="right" vertical="center"/>
      <protection locked="0"/>
    </xf>
    <xf numFmtId="0" fontId="37" fillId="15" borderId="188" applyNumberFormat="0" applyProtection="0">
      <alignment horizontal="left" vertical="top" indent="1"/>
    </xf>
    <xf numFmtId="186" fontId="56" fillId="15" borderId="188" applyNumberFormat="0" applyProtection="0">
      <alignment horizontal="left" vertical="top" indent="1"/>
    </xf>
    <xf numFmtId="4" fontId="27" fillId="21" borderId="204" applyNumberFormat="0" applyProtection="0">
      <alignment horizontal="left" vertical="center" indent="1"/>
    </xf>
    <xf numFmtId="186" fontId="56" fillId="63" borderId="188" applyNumberFormat="0" applyProtection="0">
      <alignment horizontal="left" vertical="top" indent="1"/>
    </xf>
    <xf numFmtId="4" fontId="56" fillId="23" borderId="200" applyNumberFormat="0" applyProtection="0">
      <alignment horizontal="right" vertical="center"/>
    </xf>
    <xf numFmtId="4" fontId="56" fillId="54" borderId="200" applyNumberFormat="0" applyProtection="0">
      <alignment horizontal="left" vertical="center" indent="1"/>
    </xf>
    <xf numFmtId="4" fontId="56" fillId="55" borderId="190" applyNumberFormat="0" applyProtection="0">
      <alignment horizontal="right" vertical="center"/>
    </xf>
    <xf numFmtId="4" fontId="56" fillId="56" borderId="190" applyNumberFormat="0" applyProtection="0">
      <alignment horizontal="right" vertical="center"/>
    </xf>
    <xf numFmtId="4" fontId="56" fillId="61" borderId="194" applyNumberFormat="0" applyProtection="0">
      <alignment horizontal="left" vertical="center" indent="1"/>
    </xf>
    <xf numFmtId="186" fontId="42" fillId="44" borderId="190" applyNumberFormat="0" applyAlignment="0" applyProtection="0"/>
    <xf numFmtId="4" fontId="56" fillId="52" borderId="178" applyNumberFormat="0" applyProtection="0">
      <alignment vertical="center"/>
    </xf>
    <xf numFmtId="191" fontId="5" fillId="70" borderId="185">
      <alignment horizontal="right" vertical="center"/>
      <protection locked="0"/>
    </xf>
    <xf numFmtId="186" fontId="56" fillId="40" borderId="178" applyNumberFormat="0" applyFont="0" applyAlignment="0" applyProtection="0"/>
    <xf numFmtId="193" fontId="28" fillId="50" borderId="185">
      <alignment vertical="center"/>
    </xf>
    <xf numFmtId="186" fontId="56" fillId="40" borderId="190" applyNumberFormat="0" applyFont="0" applyAlignment="0" applyProtection="0"/>
    <xf numFmtId="186" fontId="27" fillId="63" borderId="188" applyNumberFormat="0" applyProtection="0">
      <alignment horizontal="left" vertical="top" indent="1"/>
    </xf>
    <xf numFmtId="4" fontId="72" fillId="50" borderId="188" applyNumberFormat="0" applyProtection="0">
      <alignment horizontal="right" vertical="center"/>
    </xf>
    <xf numFmtId="190" fontId="28" fillId="51" borderId="196">
      <alignment horizontal="right" vertical="center"/>
      <protection locked="0"/>
    </xf>
    <xf numFmtId="186" fontId="62" fillId="48" borderId="188" applyNumberFormat="0" applyProtection="0">
      <alignment horizontal="left" vertical="top" indent="1"/>
    </xf>
    <xf numFmtId="0" fontId="27" fillId="21" borderId="198" applyNumberFormat="0" applyProtection="0">
      <alignment horizontal="left" vertical="top" indent="1"/>
    </xf>
    <xf numFmtId="186" fontId="28" fillId="49" borderId="196">
      <alignment vertical="center"/>
    </xf>
    <xf numFmtId="4" fontId="56" fillId="60" borderId="200" applyNumberFormat="0" applyProtection="0">
      <alignment horizontal="right" vertical="center"/>
    </xf>
    <xf numFmtId="186" fontId="50" fillId="41" borderId="178" applyNumberFormat="0" applyAlignment="0" applyProtection="0"/>
    <xf numFmtId="4" fontId="72" fillId="84" borderId="188" applyNumberFormat="0" applyProtection="0">
      <alignment horizontal="right" vertical="center"/>
    </xf>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0" fillId="41" borderId="190" applyNumberFormat="0" applyAlignment="0" applyProtection="0"/>
    <xf numFmtId="186" fontId="56" fillId="21" borderId="198" applyNumberFormat="0" applyProtection="0">
      <alignment horizontal="left" vertical="top" indent="1"/>
    </xf>
    <xf numFmtId="4" fontId="56" fillId="59" borderId="200" applyNumberFormat="0" applyProtection="0">
      <alignment horizontal="right" vertical="center"/>
    </xf>
    <xf numFmtId="186" fontId="56" fillId="63" borderId="198" applyNumberFormat="0" applyProtection="0">
      <alignment horizontal="left" vertical="top" indent="1"/>
    </xf>
    <xf numFmtId="4" fontId="72" fillId="78" borderId="188" applyNumberFormat="0" applyProtection="0">
      <alignment horizontal="right" vertical="center"/>
    </xf>
    <xf numFmtId="191" fontId="5" fillId="69" borderId="196">
      <alignment vertical="center"/>
    </xf>
    <xf numFmtId="186" fontId="27" fillId="21" borderId="198" applyNumberFormat="0" applyProtection="0">
      <alignment horizontal="left" vertical="center" indent="1"/>
    </xf>
    <xf numFmtId="186" fontId="56" fillId="14" borderId="188" applyNumberFormat="0" applyProtection="0">
      <alignment horizontal="left" vertical="top" indent="1"/>
    </xf>
    <xf numFmtId="4" fontId="56" fillId="57" borderId="204" applyNumberFormat="0" applyProtection="0">
      <alignment horizontal="right" vertical="center"/>
    </xf>
    <xf numFmtId="186" fontId="56" fillId="40" borderId="190" applyNumberFormat="0" applyFont="0" applyAlignment="0" applyProtection="0"/>
    <xf numFmtId="4" fontId="56" fillId="53" borderId="190" applyNumberFormat="0" applyProtection="0">
      <alignment horizontal="left" vertical="center" indent="1"/>
    </xf>
    <xf numFmtId="188" fontId="5" fillId="7" borderId="176">
      <alignment vertical="center"/>
      <protection locked="0"/>
    </xf>
    <xf numFmtId="186" fontId="27" fillId="21" borderId="188" applyNumberFormat="0" applyProtection="0">
      <alignment horizontal="left" vertical="center" indent="1"/>
    </xf>
    <xf numFmtId="193" fontId="28" fillId="50" borderId="196">
      <alignment vertical="center"/>
    </xf>
    <xf numFmtId="186" fontId="56" fillId="14" borderId="188" applyNumberFormat="0" applyProtection="0">
      <alignment horizontal="left" vertical="top" indent="1"/>
    </xf>
    <xf numFmtId="4" fontId="63" fillId="66" borderId="204" applyNumberFormat="0" applyProtection="0">
      <alignment horizontal="left" vertical="center" indent="1"/>
    </xf>
    <xf numFmtId="186" fontId="56" fillId="14" borderId="198" applyNumberFormat="0" applyProtection="0">
      <alignment horizontal="left" vertical="top" indent="1"/>
    </xf>
    <xf numFmtId="186" fontId="44" fillId="0" borderId="195" applyNumberFormat="0" applyFill="0" applyAlignment="0" applyProtection="0"/>
    <xf numFmtId="4" fontId="59" fillId="53" borderId="190" applyNumberFormat="0" applyProtection="0">
      <alignment vertical="center"/>
    </xf>
    <xf numFmtId="186" fontId="56" fillId="15" borderId="188" applyNumberFormat="0" applyProtection="0">
      <alignment horizontal="left" vertical="top" indent="1"/>
    </xf>
    <xf numFmtId="4" fontId="56" fillId="16" borderId="190" applyNumberFormat="0" applyProtection="0">
      <alignment horizontal="right" vertical="center"/>
    </xf>
    <xf numFmtId="186" fontId="50" fillId="41" borderId="190" applyNumberFormat="0" applyAlignment="0" applyProtection="0"/>
    <xf numFmtId="4" fontId="74" fillId="87" borderId="188" applyNumberFormat="0" applyProtection="0">
      <alignment vertical="center"/>
    </xf>
    <xf numFmtId="172" fontId="5" fillId="7" borderId="176">
      <alignment vertical="center"/>
      <protection locked="0"/>
    </xf>
    <xf numFmtId="186" fontId="56" fillId="15" borderId="188" applyNumberFormat="0" applyProtection="0">
      <alignment horizontal="left" vertical="top" indent="1"/>
    </xf>
    <xf numFmtId="4" fontId="56" fillId="0" borderId="190" applyNumberFormat="0" applyProtection="0">
      <alignment horizontal="right" vertical="center"/>
    </xf>
    <xf numFmtId="186" fontId="56" fillId="40" borderId="190" applyNumberFormat="0" applyFont="0" applyAlignment="0" applyProtection="0"/>
    <xf numFmtId="188" fontId="5" fillId="70" borderId="196">
      <alignment horizontal="right" vertical="center"/>
      <protection locked="0"/>
    </xf>
    <xf numFmtId="186" fontId="56" fillId="15" borderId="188" applyNumberFormat="0" applyProtection="0">
      <alignment horizontal="left" vertical="top" indent="1"/>
    </xf>
    <xf numFmtId="190" fontId="28" fillId="49" borderId="196">
      <alignmen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62" fillId="15" borderId="188" applyNumberFormat="0" applyProtection="0">
      <alignment horizontal="left" vertical="top" indent="1"/>
    </xf>
    <xf numFmtId="186" fontId="60" fillId="52" borderId="188" applyNumberFormat="0" applyProtection="0">
      <alignment horizontal="left" vertical="top" indent="1"/>
    </xf>
    <xf numFmtId="186" fontId="56" fillId="15" borderId="188" applyNumberFormat="0" applyProtection="0">
      <alignment horizontal="left" vertical="top" indent="1"/>
    </xf>
    <xf numFmtId="186" fontId="56" fillId="63" borderId="178" applyNumberFormat="0" applyProtection="0">
      <alignment horizontal="left" vertical="center" indent="1"/>
    </xf>
    <xf numFmtId="186" fontId="56" fillId="14" borderId="188" applyNumberFormat="0" applyProtection="0">
      <alignment horizontal="left" vertical="top" indent="1"/>
    </xf>
    <xf numFmtId="4" fontId="62" fillId="48" borderId="180" applyNumberFormat="0" applyProtection="0">
      <alignment vertical="center"/>
    </xf>
    <xf numFmtId="4" fontId="56" fillId="23" borderId="178" applyNumberFormat="0" applyProtection="0">
      <alignment horizontal="right" vertical="center"/>
    </xf>
    <xf numFmtId="4" fontId="56" fillId="15" borderId="178" applyNumberFormat="0" applyProtection="0">
      <alignment horizontal="right" vertical="center"/>
    </xf>
    <xf numFmtId="186" fontId="56" fillId="40" borderId="178" applyNumberFormat="0" applyFont="0" applyAlignment="0" applyProtection="0"/>
    <xf numFmtId="186" fontId="28" fillId="51" borderId="206">
      <alignment horizontal="right" vertical="center"/>
      <protection locked="0"/>
    </xf>
    <xf numFmtId="186" fontId="27" fillId="14" borderId="180" applyNumberFormat="0" applyProtection="0">
      <alignment horizontal="left" vertical="top" indent="1"/>
    </xf>
    <xf numFmtId="4" fontId="56" fillId="55" borderId="178" applyNumberFormat="0" applyProtection="0">
      <alignment horizontal="right" vertical="center"/>
    </xf>
    <xf numFmtId="186" fontId="50" fillId="41" borderId="178" applyNumberFormat="0" applyAlignment="0" applyProtection="0"/>
    <xf numFmtId="186" fontId="56" fillId="40" borderId="190" applyNumberFormat="0" applyFont="0" applyAlignment="0" applyProtection="0"/>
    <xf numFmtId="186" fontId="56" fillId="14" borderId="188" applyNumberFormat="0" applyProtection="0">
      <alignment horizontal="left" vertical="top" indent="1"/>
    </xf>
    <xf numFmtId="4" fontId="56" fillId="59" borderId="178" applyNumberFormat="0" applyProtection="0">
      <alignment horizontal="right" vertical="center"/>
    </xf>
    <xf numFmtId="191" fontId="28" fillId="50" borderId="176">
      <alignment vertical="center"/>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4" fontId="56" fillId="15" borderId="178" applyNumberFormat="0" applyProtection="0">
      <alignment horizontal="right" vertical="center"/>
    </xf>
    <xf numFmtId="4" fontId="56" fillId="57" borderId="194" applyNumberFormat="0" applyProtection="0">
      <alignment horizontal="right" vertical="center"/>
    </xf>
    <xf numFmtId="4" fontId="56" fillId="54" borderId="190" applyNumberFormat="0" applyProtection="0">
      <alignment horizontal="left" vertical="center" indent="1"/>
    </xf>
    <xf numFmtId="186" fontId="56" fillId="63"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6" fillId="63" borderId="178" applyNumberFormat="0" applyProtection="0">
      <alignment horizontal="left" vertical="center" indent="1"/>
    </xf>
    <xf numFmtId="4" fontId="56" fillId="15" borderId="178" applyNumberFormat="0" applyProtection="0">
      <alignment horizontal="right" vertical="center"/>
    </xf>
    <xf numFmtId="186" fontId="57" fillId="44" borderId="179" applyNumberFormat="0" applyAlignment="0" applyProtection="0"/>
    <xf numFmtId="186" fontId="27" fillId="14" borderId="198" applyNumberFormat="0" applyProtection="0">
      <alignment horizontal="left" vertical="top" indent="1"/>
    </xf>
    <xf numFmtId="193" fontId="5" fillId="69" borderId="196">
      <alignment vertical="center"/>
    </xf>
    <xf numFmtId="4" fontId="62" fillId="11" borderId="188" applyNumberFormat="0" applyProtection="0">
      <alignment horizontal="left" vertical="center" indent="1"/>
    </xf>
    <xf numFmtId="186" fontId="27" fillId="14" borderId="188" applyNumberFormat="0" applyProtection="0">
      <alignment horizontal="left" vertical="center" indent="1"/>
    </xf>
    <xf numFmtId="186" fontId="56" fillId="14" borderId="180"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0" fontId="37" fillId="48" borderId="198" applyNumberFormat="0" applyProtection="0">
      <alignment horizontal="left" vertical="top" indent="1"/>
    </xf>
    <xf numFmtId="193" fontId="28" fillId="12" borderId="196">
      <alignment vertical="center"/>
      <protection locked="0"/>
    </xf>
    <xf numFmtId="0" fontId="5" fillId="7" borderId="176">
      <alignment vertical="center"/>
      <protection locked="0"/>
    </xf>
    <xf numFmtId="186" fontId="27" fillId="14" borderId="198" applyNumberFormat="0" applyProtection="0">
      <alignment horizontal="left" vertical="center" indent="1"/>
    </xf>
    <xf numFmtId="186" fontId="27" fillId="64" borderId="196" applyNumberFormat="0">
      <protection locked="0"/>
    </xf>
    <xf numFmtId="186" fontId="56" fillId="63" borderId="198" applyNumberFormat="0" applyProtection="0">
      <alignment horizontal="left" vertical="top" indent="1"/>
    </xf>
    <xf numFmtId="186" fontId="56" fillId="40" borderId="200" applyNumberFormat="0" applyFont="0" applyAlignment="0" applyProtection="0"/>
    <xf numFmtId="4" fontId="56" fillId="53" borderId="178"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27" fillId="63" borderId="188" applyNumberFormat="0" applyProtection="0">
      <alignment horizontal="left" vertical="top" indent="1"/>
    </xf>
    <xf numFmtId="186" fontId="56" fillId="21" borderId="188" applyNumberFormat="0" applyProtection="0">
      <alignment horizontal="left" vertical="top" indent="1"/>
    </xf>
    <xf numFmtId="4" fontId="56" fillId="56" borderId="200" applyNumberFormat="0" applyProtection="0">
      <alignment horizontal="righ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86" fontId="27" fillId="14" borderId="188" applyNumberFormat="0" applyProtection="0">
      <alignment horizontal="left" vertical="center" indent="1"/>
    </xf>
    <xf numFmtId="186" fontId="62" fillId="15" borderId="188" applyNumberFormat="0" applyProtection="0">
      <alignment horizontal="left" vertical="top" indent="1"/>
    </xf>
    <xf numFmtId="4" fontId="72" fillId="50" borderId="198" applyNumberFormat="0" applyProtection="0">
      <alignment horizontal="right" vertical="center"/>
    </xf>
    <xf numFmtId="186" fontId="50" fillId="41" borderId="190" applyNumberFormat="0" applyAlignment="0" applyProtection="0"/>
    <xf numFmtId="186" fontId="44" fillId="0" borderId="205" applyNumberFormat="0" applyFill="0" applyAlignment="0" applyProtection="0"/>
    <xf numFmtId="191" fontId="28" fillId="50" borderId="196">
      <alignment vertical="center"/>
    </xf>
    <xf numFmtId="186" fontId="56" fillId="21" borderId="188" applyNumberFormat="0" applyProtection="0">
      <alignment horizontal="left" vertical="top" indent="1"/>
    </xf>
    <xf numFmtId="186" fontId="56" fillId="63" borderId="180" applyNumberFormat="0" applyProtection="0">
      <alignment horizontal="left" vertical="top" indent="1"/>
    </xf>
    <xf numFmtId="4" fontId="27" fillId="21" borderId="181" applyNumberFormat="0" applyProtection="0">
      <alignment horizontal="left" vertical="center" indent="1"/>
    </xf>
    <xf numFmtId="186" fontId="56" fillId="63" borderId="190" applyNumberFormat="0" applyProtection="0">
      <alignment horizontal="left" vertical="center" indent="1"/>
    </xf>
    <xf numFmtId="4" fontId="64" fillId="64" borderId="190" applyNumberFormat="0" applyProtection="0">
      <alignment horizontal="right" vertical="center"/>
    </xf>
    <xf numFmtId="186" fontId="56" fillId="21" borderId="198" applyNumberFormat="0" applyProtection="0">
      <alignment horizontal="left" vertical="top" indent="1"/>
    </xf>
    <xf numFmtId="193" fontId="28" fillId="50" borderId="196">
      <alignment vertical="center"/>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90" applyNumberFormat="0" applyProtection="0">
      <alignment horizontal="left" vertical="center" indent="1"/>
    </xf>
    <xf numFmtId="37" fontId="33" fillId="0" borderId="193" applyNumberFormat="0"/>
    <xf numFmtId="4" fontId="56" fillId="57" borderId="204" applyNumberFormat="0" applyProtection="0">
      <alignment horizontal="right" vertical="center"/>
    </xf>
    <xf numFmtId="4" fontId="56" fillId="59" borderId="200" applyNumberFormat="0" applyProtection="0">
      <alignment horizontal="right" vertical="center"/>
    </xf>
    <xf numFmtId="186" fontId="57" fillId="44" borderId="191" applyNumberFormat="0" applyAlignment="0" applyProtection="0"/>
    <xf numFmtId="188" fontId="28" fillId="49" borderId="206">
      <alignment vertical="center"/>
    </xf>
    <xf numFmtId="186" fontId="56" fillId="21" borderId="180" applyNumberFormat="0" applyProtection="0">
      <alignment horizontal="left" vertical="top" indent="1"/>
    </xf>
    <xf numFmtId="186" fontId="27" fillId="63" borderId="188" applyNumberFormat="0" applyProtection="0">
      <alignment horizontal="left" vertical="center" indent="1"/>
    </xf>
    <xf numFmtId="0" fontId="27" fillId="64" borderId="196" applyNumberFormat="0">
      <protection locked="0"/>
    </xf>
    <xf numFmtId="4" fontId="56" fillId="15" borderId="190" applyNumberFormat="0" applyProtection="0">
      <alignment horizontal="right" vertical="center"/>
    </xf>
    <xf numFmtId="4" fontId="59" fillId="53" borderId="190" applyNumberFormat="0" applyProtection="0">
      <alignment vertical="center"/>
    </xf>
    <xf numFmtId="186" fontId="62" fillId="15" borderId="180" applyNumberFormat="0" applyProtection="0">
      <alignment horizontal="left" vertical="top" indent="1"/>
    </xf>
    <xf numFmtId="4" fontId="74" fillId="87" borderId="198" applyNumberFormat="0" applyProtection="0">
      <alignment vertical="center"/>
    </xf>
    <xf numFmtId="186" fontId="60" fillId="52" borderId="188"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186" fontId="56" fillId="14" borderId="198" applyNumberFormat="0" applyProtection="0">
      <alignment horizontal="left" vertical="top" indent="1"/>
    </xf>
    <xf numFmtId="0" fontId="5" fillId="69" borderId="185">
      <alignment vertical="center"/>
    </xf>
    <xf numFmtId="186" fontId="56" fillId="15" borderId="180" applyNumberFormat="0" applyProtection="0">
      <alignment horizontal="left" vertical="top" indent="1"/>
    </xf>
    <xf numFmtId="186" fontId="56" fillId="15" borderId="188" applyNumberFormat="0" applyProtection="0">
      <alignment horizontal="left" vertical="top"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15" borderId="180" applyNumberFormat="0" applyProtection="0">
      <alignment horizontal="left" vertical="top" indent="1"/>
    </xf>
    <xf numFmtId="4" fontId="27" fillId="21" borderId="181" applyNumberFormat="0" applyProtection="0">
      <alignment horizontal="left" vertical="center" indent="1"/>
    </xf>
    <xf numFmtId="4" fontId="62" fillId="11" borderId="180" applyNumberFormat="0" applyProtection="0">
      <alignment horizontal="left" vertical="center" indent="1"/>
    </xf>
    <xf numFmtId="186" fontId="27" fillId="14" borderId="188" applyNumberFormat="0" applyProtection="0">
      <alignment horizontal="left" vertical="top" indent="1"/>
    </xf>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67" borderId="196"/>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4" fontId="64" fillId="64" borderId="200" applyNumberFormat="0" applyProtection="0">
      <alignment horizontal="right" vertical="center"/>
    </xf>
    <xf numFmtId="4" fontId="72" fillId="53" borderId="188" applyNumberFormat="0" applyProtection="0">
      <alignment horizontal="left" vertical="center" indent="1"/>
    </xf>
    <xf numFmtId="4" fontId="70" fillId="86" borderId="189"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5" fillId="13" borderId="196">
      <alignment vertical="center"/>
    </xf>
    <xf numFmtId="191" fontId="5" fillId="69" borderId="196">
      <alignment vertical="center"/>
    </xf>
    <xf numFmtId="0" fontId="5" fillId="69" borderId="196">
      <alignment vertical="center"/>
    </xf>
    <xf numFmtId="193" fontId="5" fillId="7" borderId="196">
      <alignment vertical="center"/>
      <protection locked="0"/>
    </xf>
    <xf numFmtId="4" fontId="56" fillId="15" borderId="194" applyNumberFormat="0" applyProtection="0">
      <alignment horizontal="left" vertical="center" indent="1"/>
    </xf>
    <xf numFmtId="186" fontId="56" fillId="14" borderId="198" applyNumberFormat="0" applyProtection="0">
      <alignment horizontal="left" vertical="top" indent="1"/>
    </xf>
    <xf numFmtId="4" fontId="56" fillId="58" borderId="190" applyNumberFormat="0" applyProtection="0">
      <alignment horizontal="right" vertical="center"/>
    </xf>
    <xf numFmtId="186" fontId="56" fillId="14" borderId="18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186" fontId="56" fillId="62" borderId="200" applyNumberFormat="0" applyProtection="0">
      <alignment horizontal="left" vertical="center" indent="1"/>
    </xf>
    <xf numFmtId="4" fontId="56" fillId="55" borderId="190" applyNumberFormat="0" applyProtection="0">
      <alignment horizontal="right" vertical="center"/>
    </xf>
    <xf numFmtId="186" fontId="56" fillId="40" borderId="190" applyNumberFormat="0" applyFont="0" applyAlignment="0" applyProtection="0"/>
    <xf numFmtId="186" fontId="28" fillId="12" borderId="196">
      <alignment vertical="center"/>
      <protection locked="0"/>
    </xf>
    <xf numFmtId="186" fontId="56" fillId="15" borderId="198" applyNumberFormat="0" applyProtection="0">
      <alignment horizontal="left" vertical="top" indent="1"/>
    </xf>
    <xf numFmtId="186" fontId="56" fillId="21" borderId="188" applyNumberFormat="0" applyProtection="0">
      <alignment horizontal="left" vertical="top" indent="1"/>
    </xf>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3" borderId="200" applyNumberFormat="0" applyProtection="0">
      <alignment horizontal="left" vertical="center" indent="1"/>
    </xf>
    <xf numFmtId="4" fontId="27" fillId="21" borderId="204" applyNumberFormat="0" applyProtection="0">
      <alignment horizontal="left" vertical="center" indent="1"/>
    </xf>
    <xf numFmtId="191" fontId="28" fillId="12" borderId="196">
      <alignment vertical="center"/>
      <protection locked="0"/>
    </xf>
    <xf numFmtId="186" fontId="42" fillId="44" borderId="190" applyNumberFormat="0" applyAlignment="0" applyProtection="0"/>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1" fontId="28" fillId="51" borderId="206">
      <alignment horizontal="right" vertical="center"/>
      <protection locked="0"/>
    </xf>
    <xf numFmtId="186" fontId="56" fillId="21" borderId="198" applyNumberFormat="0" applyProtection="0">
      <alignment horizontal="left" vertical="top" indent="1"/>
    </xf>
    <xf numFmtId="186" fontId="42" fillId="44" borderId="200" applyNumberFormat="0" applyAlignment="0" applyProtection="0"/>
    <xf numFmtId="4" fontId="62" fillId="48" borderId="188" applyNumberFormat="0" applyProtection="0">
      <alignment vertical="center"/>
    </xf>
    <xf numFmtId="0" fontId="27" fillId="63" borderId="198" applyNumberFormat="0" applyProtection="0">
      <alignment horizontal="left" vertical="center" indent="1"/>
    </xf>
    <xf numFmtId="0" fontId="37" fillId="15" borderId="198" applyNumberFormat="0" applyProtection="0">
      <alignment horizontal="left" vertical="top" indent="1"/>
    </xf>
    <xf numFmtId="186" fontId="56" fillId="40" borderId="190" applyNumberFormat="0" applyFont="0" applyAlignment="0" applyProtection="0"/>
    <xf numFmtId="0" fontId="73" fillId="52" borderId="198" applyNumberFormat="0" applyProtection="0">
      <alignment horizontal="left" vertical="top" indent="1"/>
    </xf>
    <xf numFmtId="191" fontId="5" fillId="7" borderId="196">
      <alignment vertical="center"/>
      <protection locked="0"/>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62" fillId="48" borderId="188" applyNumberFormat="0" applyProtection="0">
      <alignment horizontal="left" vertical="top" indent="1"/>
    </xf>
    <xf numFmtId="186" fontId="56" fillId="63" borderId="188" applyNumberFormat="0" applyProtection="0">
      <alignment horizontal="left" vertical="top" indent="1"/>
    </xf>
    <xf numFmtId="4" fontId="64" fillId="64" borderId="190" applyNumberFormat="0" applyProtection="0">
      <alignment horizontal="right" vertical="center"/>
    </xf>
    <xf numFmtId="4" fontId="56" fillId="0" borderId="190" applyNumberFormat="0" applyProtection="0">
      <alignment horizontal="right" vertical="center"/>
    </xf>
    <xf numFmtId="186" fontId="56" fillId="21" borderId="180"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50" fillId="41" borderId="190" applyNumberFormat="0" applyAlignment="0" applyProtection="0"/>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27" fillId="21" borderId="198" applyNumberFormat="0" applyProtection="0">
      <alignment horizontal="left" vertical="center" indent="1"/>
    </xf>
    <xf numFmtId="4" fontId="62" fillId="48" borderId="188" applyNumberFormat="0" applyProtection="0">
      <alignment vertical="center"/>
    </xf>
    <xf numFmtId="0" fontId="27" fillId="21" borderId="188" applyNumberFormat="0" applyProtection="0">
      <alignment horizontal="left" vertical="center" indent="1"/>
    </xf>
    <xf numFmtId="193" fontId="5" fillId="7" borderId="176">
      <alignment vertical="center"/>
      <protection locked="0"/>
    </xf>
    <xf numFmtId="4" fontId="70" fillId="86" borderId="180" applyNumberFormat="0" applyProtection="0">
      <alignment horizontal="left" vertical="center" indent="1"/>
    </xf>
    <xf numFmtId="186" fontId="56" fillId="62" borderId="190" applyNumberFormat="0" applyProtection="0">
      <alignment horizontal="left" vertical="center" indent="1"/>
    </xf>
    <xf numFmtId="186" fontId="61" fillId="21" borderId="182" applyBorder="0"/>
    <xf numFmtId="4" fontId="59" fillId="53" borderId="178" applyNumberFormat="0" applyProtection="0">
      <alignment vertical="center"/>
    </xf>
    <xf numFmtId="186" fontId="56" fillId="21" borderId="188" applyNumberFormat="0" applyProtection="0">
      <alignment horizontal="left" vertical="top" indent="1"/>
    </xf>
    <xf numFmtId="191" fontId="5" fillId="69" borderId="176">
      <alignment vertical="center"/>
    </xf>
    <xf numFmtId="4" fontId="56" fillId="57" borderId="181" applyNumberFormat="0" applyProtection="0">
      <alignment horizontal="right" vertical="center"/>
    </xf>
    <xf numFmtId="186" fontId="50" fillId="41" borderId="190" applyNumberFormat="0" applyAlignment="0" applyProtection="0"/>
    <xf numFmtId="186" fontId="56" fillId="63" borderId="188" applyNumberFormat="0" applyProtection="0">
      <alignment horizontal="left" vertical="top" indent="1"/>
    </xf>
    <xf numFmtId="4" fontId="56" fillId="52" borderId="178" applyNumberFormat="0" applyProtection="0">
      <alignment vertical="center"/>
    </xf>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56" fillId="15" borderId="200" applyNumberFormat="0" applyProtection="0">
      <alignment horizontal="right" vertical="center"/>
    </xf>
    <xf numFmtId="196" fontId="5" fillId="69" borderId="185">
      <alignment vertical="center"/>
    </xf>
    <xf numFmtId="4" fontId="62" fillId="11" borderId="198" applyNumberFormat="0" applyProtection="0">
      <alignment horizontal="left" vertical="center" indent="1"/>
    </xf>
    <xf numFmtId="186" fontId="56" fillId="15" borderId="188" applyNumberFormat="0" applyProtection="0">
      <alignment horizontal="left" vertical="top" indent="1"/>
    </xf>
    <xf numFmtId="4" fontId="56" fillId="14" borderId="194" applyNumberFormat="0" applyProtection="0">
      <alignment horizontal="left" vertical="center" indent="1"/>
    </xf>
    <xf numFmtId="193" fontId="28" fillId="50" borderId="196">
      <alignment vertical="center"/>
    </xf>
    <xf numFmtId="4" fontId="59" fillId="12" borderId="176" applyNumberFormat="0" applyProtection="0">
      <alignment vertical="center"/>
    </xf>
    <xf numFmtId="186" fontId="44" fillId="0" borderId="195" applyNumberFormat="0" applyFill="0" applyAlignment="0" applyProtection="0"/>
    <xf numFmtId="37" fontId="33" fillId="0" borderId="203" applyNumberFormat="0"/>
    <xf numFmtId="4" fontId="72" fillId="87" borderId="198" applyNumberFormat="0" applyProtection="0">
      <alignment vertical="center"/>
    </xf>
    <xf numFmtId="186" fontId="56" fillId="63" borderId="188" applyNumberFormat="0" applyProtection="0">
      <alignment horizontal="left" vertical="top" indent="1"/>
    </xf>
    <xf numFmtId="186" fontId="27" fillId="21" borderId="198" applyNumberFormat="0" applyProtection="0">
      <alignment horizontal="left" vertical="center" indent="1"/>
    </xf>
    <xf numFmtId="186" fontId="56" fillId="40" borderId="19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8" fontId="5" fillId="13" borderId="196">
      <alignment vertical="center"/>
    </xf>
    <xf numFmtId="4" fontId="27" fillId="21" borderId="204"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27" fillId="21" borderId="204" applyNumberFormat="0" applyProtection="0">
      <alignment horizontal="left" vertical="center"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186" fontId="56" fillId="15" borderId="188" applyNumberFormat="0" applyProtection="0">
      <alignment horizontal="left" vertical="top" indent="1"/>
    </xf>
    <xf numFmtId="186" fontId="28" fillId="51" borderId="185">
      <alignment horizontal="right" vertical="center"/>
      <protection locked="0"/>
    </xf>
    <xf numFmtId="186" fontId="28" fillId="12" borderId="196">
      <alignment vertical="center"/>
      <protection locked="0"/>
    </xf>
    <xf numFmtId="186" fontId="56" fillId="14" borderId="180" applyNumberFormat="0" applyProtection="0">
      <alignment horizontal="left" vertical="top" indent="1"/>
    </xf>
    <xf numFmtId="186" fontId="56" fillId="21" borderId="180" applyNumberFormat="0" applyProtection="0">
      <alignment horizontal="left" vertical="top" indent="1"/>
    </xf>
    <xf numFmtId="186" fontId="27" fillId="21" borderId="180" applyNumberFormat="0" applyProtection="0">
      <alignment horizontal="left" vertical="top" indent="1"/>
    </xf>
    <xf numFmtId="4" fontId="56" fillId="55" borderId="200" applyNumberFormat="0" applyProtection="0">
      <alignment horizontal="right" vertical="center"/>
    </xf>
    <xf numFmtId="186" fontId="56" fillId="63" borderId="180" applyNumberFormat="0" applyProtection="0">
      <alignment horizontal="left" vertical="top" indent="1"/>
    </xf>
    <xf numFmtId="186" fontId="56" fillId="40" borderId="178" applyNumberFormat="0" applyFont="0" applyAlignment="0" applyProtection="0"/>
    <xf numFmtId="186" fontId="56" fillId="63" borderId="180" applyNumberFormat="0" applyProtection="0">
      <alignment horizontal="left" vertical="top" indent="1"/>
    </xf>
    <xf numFmtId="186" fontId="57" fillId="44" borderId="191" applyNumberFormat="0" applyAlignment="0" applyProtection="0"/>
    <xf numFmtId="4" fontId="56" fillId="59" borderId="190" applyNumberFormat="0" applyProtection="0">
      <alignment horizontal="right" vertical="center"/>
    </xf>
    <xf numFmtId="186" fontId="28" fillId="12" borderId="176">
      <alignment vertical="center"/>
      <protection locked="0"/>
    </xf>
    <xf numFmtId="186" fontId="27" fillId="63" borderId="198" applyNumberFormat="0" applyProtection="0">
      <alignment horizontal="left" vertical="center" indent="1"/>
    </xf>
    <xf numFmtId="186" fontId="44" fillId="0" borderId="205" applyNumberFormat="0" applyFill="0" applyAlignment="0" applyProtection="0"/>
    <xf numFmtId="186" fontId="56" fillId="15" borderId="198" applyNumberFormat="0" applyProtection="0">
      <alignment horizontal="left" vertical="top" indent="1"/>
    </xf>
    <xf numFmtId="4" fontId="56" fillId="60" borderId="178" applyNumberFormat="0" applyProtection="0">
      <alignment horizontal="right" vertical="center"/>
    </xf>
    <xf numFmtId="196" fontId="5" fillId="13" borderId="176">
      <alignment vertical="center"/>
    </xf>
    <xf numFmtId="186" fontId="56" fillId="21" borderId="188" applyNumberFormat="0" applyProtection="0">
      <alignment horizontal="left" vertical="top" indent="1"/>
    </xf>
    <xf numFmtId="37" fontId="33" fillId="0" borderId="203" applyNumberFormat="0"/>
    <xf numFmtId="186" fontId="56" fillId="15" borderId="198" applyNumberFormat="0" applyProtection="0">
      <alignment horizontal="left" vertical="top" indent="1"/>
    </xf>
    <xf numFmtId="186" fontId="44" fillId="0" borderId="184" applyNumberFormat="0" applyFill="0" applyAlignment="0" applyProtection="0"/>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5" borderId="188" applyNumberFormat="0" applyProtection="0">
      <alignment horizontal="left" vertical="top" indent="1"/>
    </xf>
    <xf numFmtId="4" fontId="56" fillId="0" borderId="200" applyNumberFormat="0" applyProtection="0">
      <alignment horizontal="right" vertical="center"/>
    </xf>
    <xf numFmtId="186" fontId="56" fillId="11" borderId="190" applyNumberFormat="0" applyProtection="0">
      <alignment horizontal="left" vertical="center" indent="1"/>
    </xf>
    <xf numFmtId="186" fontId="56" fillId="21" borderId="188" applyNumberFormat="0" applyProtection="0">
      <alignment horizontal="left" vertical="top" indent="1"/>
    </xf>
    <xf numFmtId="186" fontId="27" fillId="15" borderId="198" applyNumberFormat="0" applyProtection="0">
      <alignment horizontal="left" vertical="center" indent="1"/>
    </xf>
    <xf numFmtId="4" fontId="72" fillId="79" borderId="198" applyNumberFormat="0" applyProtection="0">
      <alignment horizontal="right" vertical="center"/>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28" fillId="49" borderId="206">
      <alignment vertical="center"/>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71" fillId="53" borderId="188" applyNumberFormat="0" applyProtection="0">
      <alignment vertical="center"/>
    </xf>
    <xf numFmtId="186" fontId="50" fillId="41" borderId="190" applyNumberFormat="0" applyAlignment="0" applyProtection="0"/>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61" fillId="21" borderId="182" applyBorder="0"/>
    <xf numFmtId="37" fontId="33" fillId="0" borderId="183" applyNumberFormat="0"/>
    <xf numFmtId="186" fontId="56" fillId="15" borderId="180" applyNumberFormat="0" applyProtection="0">
      <alignment horizontal="left" vertical="top" indent="1"/>
    </xf>
    <xf numFmtId="191" fontId="28" fillId="50" borderId="185">
      <alignment vertical="center"/>
    </xf>
    <xf numFmtId="186" fontId="56" fillId="62" borderId="190" applyNumberFormat="0" applyProtection="0">
      <alignment horizontal="left" vertical="center"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191" fontId="28" fillId="12" borderId="176">
      <alignment vertical="center"/>
      <protection locked="0"/>
    </xf>
    <xf numFmtId="186" fontId="56" fillId="14" borderId="188" applyNumberFormat="0" applyProtection="0">
      <alignment horizontal="left" vertical="top" indent="1"/>
    </xf>
    <xf numFmtId="186" fontId="56" fillId="62" borderId="190"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4" fontId="62" fillId="48" borderId="180" applyNumberFormat="0" applyProtection="0">
      <alignment vertical="center"/>
    </xf>
    <xf numFmtId="4" fontId="56" fillId="52" borderId="178" applyNumberFormat="0" applyProtection="0">
      <alignment vertical="center"/>
    </xf>
    <xf numFmtId="186" fontId="44" fillId="0" borderId="184" applyNumberFormat="0" applyFill="0" applyAlignment="0" applyProtection="0"/>
    <xf numFmtId="4" fontId="56" fillId="16" borderId="178" applyNumberFormat="0" applyProtection="0">
      <alignment horizontal="right" vertical="center"/>
    </xf>
    <xf numFmtId="4" fontId="56" fillId="56" borderId="178" applyNumberFormat="0" applyProtection="0">
      <alignment horizontal="right" vertical="center"/>
    </xf>
    <xf numFmtId="0" fontId="5" fillId="69" borderId="185">
      <alignment vertical="center"/>
    </xf>
    <xf numFmtId="191" fontId="5" fillId="70" borderId="185">
      <alignment horizontal="right" vertical="center"/>
      <protection locked="0"/>
    </xf>
    <xf numFmtId="186" fontId="56" fillId="14" borderId="188" applyNumberFormat="0" applyProtection="0">
      <alignment horizontal="left" vertical="top" indent="1"/>
    </xf>
    <xf numFmtId="186" fontId="27" fillId="14" borderId="180" applyNumberFormat="0" applyProtection="0">
      <alignment horizontal="left" vertical="top" indent="1"/>
    </xf>
    <xf numFmtId="186" fontId="56" fillId="63" borderId="188" applyNumberFormat="0" applyProtection="0">
      <alignment horizontal="left" vertical="top" indent="1"/>
    </xf>
    <xf numFmtId="186" fontId="56" fillId="15" borderId="180" applyNumberFormat="0" applyProtection="0">
      <alignment horizontal="left" vertical="top" indent="1"/>
    </xf>
    <xf numFmtId="191" fontId="28" fillId="12" borderId="185">
      <alignment vertical="center"/>
      <protection locked="0"/>
    </xf>
    <xf numFmtId="4" fontId="62" fillId="48" borderId="188" applyNumberFormat="0" applyProtection="0">
      <alignment vertical="center"/>
    </xf>
    <xf numFmtId="186" fontId="27" fillId="63" borderId="188" applyNumberFormat="0" applyProtection="0">
      <alignment horizontal="left" vertical="top" indent="1"/>
    </xf>
    <xf numFmtId="4" fontId="56" fillId="54" borderId="200" applyNumberFormat="0" applyProtection="0">
      <alignment horizontal="left" vertical="center" indent="1"/>
    </xf>
    <xf numFmtId="186" fontId="27" fillId="15" borderId="198" applyNumberFormat="0" applyProtection="0">
      <alignment horizontal="left" vertical="top" indent="1"/>
    </xf>
    <xf numFmtId="186" fontId="56" fillId="14" borderId="180" applyNumberFormat="0" applyProtection="0">
      <alignment horizontal="left" vertical="top" indent="1"/>
    </xf>
    <xf numFmtId="4" fontId="56" fillId="55" borderId="190" applyNumberFormat="0" applyProtection="0">
      <alignment horizontal="right" vertical="center"/>
    </xf>
    <xf numFmtId="4" fontId="63" fillId="66" borderId="204" applyNumberFormat="0" applyProtection="0">
      <alignment horizontal="left" vertical="center" indent="1"/>
    </xf>
    <xf numFmtId="186" fontId="27" fillId="63" borderId="188" applyNumberFormat="0" applyProtection="0">
      <alignment horizontal="left" vertical="center" indent="1"/>
    </xf>
    <xf numFmtId="186" fontId="56" fillId="15" borderId="198" applyNumberFormat="0" applyProtection="0">
      <alignment horizontal="left" vertical="top" indent="1"/>
    </xf>
    <xf numFmtId="186" fontId="56" fillId="40" borderId="200" applyNumberFormat="0" applyFont="0" applyAlignment="0" applyProtection="0"/>
    <xf numFmtId="4" fontId="62" fillId="48" borderId="188" applyNumberFormat="0" applyProtection="0">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183" applyNumberFormat="0"/>
    <xf numFmtId="186" fontId="27" fillId="63" borderId="180" applyNumberFormat="0" applyProtection="0">
      <alignment horizontal="left" vertical="top"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190" fontId="28" fillId="51" borderId="185">
      <alignment horizontal="right" vertical="center"/>
      <protection locked="0"/>
    </xf>
    <xf numFmtId="186" fontId="42" fillId="44" borderId="178" applyNumberFormat="0" applyAlignment="0" applyProtection="0"/>
    <xf numFmtId="186" fontId="56" fillId="14" borderId="180" applyNumberFormat="0" applyProtection="0">
      <alignment horizontal="left" vertical="top" indent="1"/>
    </xf>
    <xf numFmtId="186" fontId="56" fillId="14" borderId="188" applyNumberFormat="0" applyProtection="0">
      <alignment horizontal="left" vertical="top" indent="1"/>
    </xf>
    <xf numFmtId="191" fontId="28" fillId="51" borderId="196">
      <alignment horizontal="right" vertical="center"/>
      <protection locked="0"/>
    </xf>
    <xf numFmtId="186" fontId="56" fillId="67" borderId="196"/>
    <xf numFmtId="4" fontId="59" fillId="53" borderId="190" applyNumberFormat="0" applyProtection="0">
      <alignment vertical="center"/>
    </xf>
    <xf numFmtId="186" fontId="56" fillId="40" borderId="190" applyNumberFormat="0" applyFont="0" applyAlignment="0" applyProtection="0"/>
    <xf numFmtId="4" fontId="56" fillId="56" borderId="178" applyNumberFormat="0" applyProtection="0">
      <alignment horizontal="right" vertical="center"/>
    </xf>
    <xf numFmtId="186" fontId="27" fillId="63" borderId="188" applyNumberFormat="0" applyProtection="0">
      <alignment horizontal="left" vertical="top" indent="1"/>
    </xf>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27" fillId="15" borderId="180" applyNumberFormat="0" applyProtection="0">
      <alignment horizontal="left" vertical="center" indent="1"/>
    </xf>
    <xf numFmtId="4" fontId="56" fillId="54" borderId="178" applyNumberFormat="0" applyProtection="0">
      <alignment horizontal="left" vertical="center" indent="1"/>
    </xf>
    <xf numFmtId="4" fontId="56" fillId="56" borderId="178" applyNumberFormat="0" applyProtection="0">
      <alignment horizontal="right" vertical="center"/>
    </xf>
    <xf numFmtId="186" fontId="42" fillId="44" borderId="178" applyNumberFormat="0" applyAlignment="0" applyProtection="0"/>
    <xf numFmtId="186" fontId="57" fillId="44" borderId="191" applyNumberFormat="0" applyAlignment="0" applyProtection="0"/>
    <xf numFmtId="186" fontId="56" fillId="15" borderId="198" applyNumberFormat="0" applyProtection="0">
      <alignment horizontal="left" vertical="top" indent="1"/>
    </xf>
    <xf numFmtId="4" fontId="56" fillId="60" borderId="190" applyNumberFormat="0" applyProtection="0">
      <alignment horizontal="right" vertical="center"/>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56" fillId="59" borderId="19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4" fontId="59" fillId="53" borderId="190" applyNumberFormat="0" applyProtection="0">
      <alignment vertical="center"/>
    </xf>
    <xf numFmtId="4" fontId="56" fillId="16" borderId="190" applyNumberFormat="0" applyProtection="0">
      <alignment horizontal="right" vertical="center"/>
    </xf>
    <xf numFmtId="186" fontId="56" fillId="15" borderId="188" applyNumberFormat="0" applyProtection="0">
      <alignment horizontal="left" vertical="top" indent="1"/>
    </xf>
    <xf numFmtId="4" fontId="56" fillId="53" borderId="190" applyNumberFormat="0" applyProtection="0">
      <alignment horizontal="left" vertical="center" indent="1"/>
    </xf>
    <xf numFmtId="186" fontId="56" fillId="40" borderId="190" applyNumberFormat="0" applyFont="0" applyAlignment="0" applyProtection="0"/>
    <xf numFmtId="4" fontId="56" fillId="58" borderId="190" applyNumberFormat="0" applyProtection="0">
      <alignment horizontal="right" vertical="center"/>
    </xf>
    <xf numFmtId="193" fontId="5" fillId="69" borderId="176">
      <alignment vertical="center"/>
    </xf>
    <xf numFmtId="190" fontId="28" fillId="50" borderId="176">
      <alignment vertical="center"/>
    </xf>
    <xf numFmtId="186" fontId="56" fillId="15" borderId="188" applyNumberFormat="0" applyProtection="0">
      <alignment horizontal="left" vertical="top"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7" borderId="181" applyNumberFormat="0" applyProtection="0">
      <alignment horizontal="right" vertical="center"/>
    </xf>
    <xf numFmtId="186" fontId="56" fillId="14" borderId="188" applyNumberFormat="0" applyProtection="0">
      <alignment horizontal="left" vertical="top" indent="1"/>
    </xf>
    <xf numFmtId="188" fontId="5" fillId="13" borderId="196">
      <alignment vertical="center"/>
    </xf>
    <xf numFmtId="0" fontId="27" fillId="64" borderId="185" applyNumberFormat="0">
      <protection locked="0"/>
    </xf>
    <xf numFmtId="193" fontId="5" fillId="7" borderId="185">
      <alignment vertical="center"/>
      <protection locked="0"/>
    </xf>
    <xf numFmtId="186" fontId="44" fillId="0" borderId="205" applyNumberFormat="0" applyFill="0" applyAlignment="0" applyProtection="0"/>
    <xf numFmtId="186" fontId="56" fillId="63" borderId="180" applyNumberFormat="0" applyProtection="0">
      <alignment horizontal="left" vertical="top" indent="1"/>
    </xf>
    <xf numFmtId="4" fontId="59" fillId="65" borderId="190" applyNumberFormat="0" applyProtection="0">
      <alignment horizontal="right" vertical="center"/>
    </xf>
    <xf numFmtId="37" fontId="33" fillId="0" borderId="183" applyNumberFormat="0"/>
    <xf numFmtId="4" fontId="56" fillId="14" borderId="181" applyNumberFormat="0" applyProtection="0">
      <alignment horizontal="left" vertical="center" indent="1"/>
    </xf>
    <xf numFmtId="186" fontId="56" fillId="21" borderId="180" applyNumberFormat="0" applyProtection="0">
      <alignment horizontal="left" vertical="top" indent="1"/>
    </xf>
    <xf numFmtId="191" fontId="5" fillId="13" borderId="196">
      <alignment vertical="center"/>
    </xf>
    <xf numFmtId="4" fontId="56" fillId="61" borderId="204" applyNumberFormat="0" applyProtection="0">
      <alignment horizontal="left" vertical="center" indent="1"/>
    </xf>
    <xf numFmtId="186" fontId="61" fillId="21" borderId="182" applyBorder="0"/>
    <xf numFmtId="4" fontId="27" fillId="21" borderId="181" applyNumberFormat="0" applyProtection="0">
      <alignment horizontal="left" vertical="center" indent="1"/>
    </xf>
    <xf numFmtId="186" fontId="56" fillId="40" borderId="178" applyNumberFormat="0" applyFont="0" applyAlignment="0" applyProtection="0"/>
    <xf numFmtId="186" fontId="28" fillId="51" borderId="196">
      <alignment horizontal="right" vertical="center"/>
      <protection locked="0"/>
    </xf>
    <xf numFmtId="4" fontId="63" fillId="66" borderId="181" applyNumberFormat="0" applyProtection="0">
      <alignment horizontal="left" vertical="center" indent="1"/>
    </xf>
    <xf numFmtId="4" fontId="56" fillId="15" borderId="181"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center" indent="1"/>
    </xf>
    <xf numFmtId="191" fontId="28" fillId="12" borderId="196">
      <alignment vertical="center"/>
      <protection locked="0"/>
    </xf>
    <xf numFmtId="4" fontId="27" fillId="21" borderId="194" applyNumberFormat="0" applyProtection="0">
      <alignment horizontal="left" vertical="center" indent="1"/>
    </xf>
    <xf numFmtId="4" fontId="62" fillId="48" borderId="188" applyNumberFormat="0" applyProtection="0">
      <alignment vertical="center"/>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28" fillId="49" borderId="196">
      <alignment vertical="center"/>
    </xf>
    <xf numFmtId="186" fontId="56" fillId="14" borderId="180" applyNumberFormat="0" applyProtection="0">
      <alignment horizontal="left" vertical="top" indent="1"/>
    </xf>
    <xf numFmtId="0" fontId="27" fillId="63" borderId="180" applyNumberFormat="0" applyProtection="0">
      <alignment horizontal="left" vertical="top" indent="1"/>
    </xf>
    <xf numFmtId="186" fontId="56" fillId="14" borderId="180" applyNumberFormat="0" applyProtection="0">
      <alignment horizontal="left" vertical="top" indent="1"/>
    </xf>
    <xf numFmtId="186" fontId="27" fillId="63" borderId="180" applyNumberFormat="0" applyProtection="0">
      <alignment horizontal="left" vertical="top" indent="1"/>
    </xf>
    <xf numFmtId="186" fontId="61" fillId="21" borderId="182" applyBorder="0"/>
    <xf numFmtId="4" fontId="56" fillId="61" borderId="181" applyNumberFormat="0" applyProtection="0">
      <alignment horizontal="left" vertical="center" indent="1"/>
    </xf>
    <xf numFmtId="186" fontId="56" fillId="63" borderId="180" applyNumberFormat="0" applyProtection="0">
      <alignment horizontal="left" vertical="top" indent="1"/>
    </xf>
    <xf numFmtId="190" fontId="5" fillId="69" borderId="185">
      <alignment vertical="center"/>
    </xf>
    <xf numFmtId="186" fontId="56" fillId="21" borderId="180" applyNumberFormat="0" applyProtection="0">
      <alignment horizontal="left" vertical="top" indent="1"/>
    </xf>
    <xf numFmtId="188"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0" fontId="5" fillId="69" borderId="176">
      <alignment vertical="center"/>
    </xf>
    <xf numFmtId="4" fontId="56" fillId="52" borderId="190" applyNumberFormat="0" applyProtection="0">
      <alignment vertical="center"/>
    </xf>
    <xf numFmtId="186" fontId="56" fillId="11" borderId="190" applyNumberFormat="0" applyProtection="0">
      <alignment horizontal="left" vertical="center" indent="1"/>
    </xf>
    <xf numFmtId="4" fontId="62" fillId="48" borderId="188" applyNumberFormat="0" applyProtection="0">
      <alignment vertical="center"/>
    </xf>
    <xf numFmtId="4" fontId="62" fillId="48" borderId="198" applyNumberFormat="0" applyProtection="0">
      <alignment vertical="center"/>
    </xf>
    <xf numFmtId="186" fontId="56" fillId="15" borderId="198" applyNumberFormat="0" applyProtection="0">
      <alignment horizontal="left" vertical="top" indent="1"/>
    </xf>
    <xf numFmtId="4" fontId="56" fillId="55" borderId="190" applyNumberFormat="0" applyProtection="0">
      <alignment horizontal="right" vertical="center"/>
    </xf>
    <xf numFmtId="186" fontId="56" fillId="21" borderId="188" applyNumberFormat="0" applyProtection="0">
      <alignment horizontal="left" vertical="top" indent="1"/>
    </xf>
    <xf numFmtId="186" fontId="62" fillId="48" borderId="188" applyNumberFormat="0" applyProtection="0">
      <alignment horizontal="left" vertical="top" indent="1"/>
    </xf>
    <xf numFmtId="186" fontId="27" fillId="21" borderId="18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61" fillId="21" borderId="192" applyBorder="0"/>
    <xf numFmtId="4" fontId="27" fillId="21" borderId="204" applyNumberFormat="0" applyProtection="0">
      <alignment horizontal="left" vertical="center" indent="1"/>
    </xf>
    <xf numFmtId="186" fontId="56" fillId="14" borderId="188" applyNumberFormat="0" applyProtection="0">
      <alignment horizontal="left" vertical="top" indent="1"/>
    </xf>
    <xf numFmtId="4" fontId="56" fillId="16" borderId="190" applyNumberFormat="0" applyProtection="0">
      <alignment horizontal="right" vertical="center"/>
    </xf>
    <xf numFmtId="186" fontId="44" fillId="0" borderId="195" applyNumberFormat="0" applyFill="0" applyAlignment="0" applyProtection="0"/>
    <xf numFmtId="4" fontId="59" fillId="53" borderId="190" applyNumberFormat="0" applyProtection="0">
      <alignment vertical="center"/>
    </xf>
    <xf numFmtId="186" fontId="56" fillId="40" borderId="200" applyNumberFormat="0" applyFont="0" applyAlignment="0" applyProtection="0"/>
    <xf numFmtId="186" fontId="56" fillId="11" borderId="190" applyNumberFormat="0" applyProtection="0">
      <alignment horizontal="left" vertical="center" indent="1"/>
    </xf>
    <xf numFmtId="186" fontId="28" fillId="50" borderId="196">
      <alignment vertical="center"/>
    </xf>
    <xf numFmtId="4" fontId="59" fillId="12" borderId="196" applyNumberFormat="0" applyProtection="0">
      <alignment vertical="center"/>
    </xf>
    <xf numFmtId="4" fontId="64" fillId="64" borderId="200" applyNumberFormat="0" applyProtection="0">
      <alignment horizontal="right" vertical="center"/>
    </xf>
    <xf numFmtId="186" fontId="50" fillId="41" borderId="200" applyNumberFormat="0" applyAlignment="0" applyProtection="0"/>
    <xf numFmtId="186" fontId="44" fillId="0" borderId="195" applyNumberFormat="0" applyFill="0" applyAlignment="0" applyProtection="0"/>
    <xf numFmtId="4" fontId="56" fillId="52" borderId="190" applyNumberFormat="0" applyProtection="0">
      <alignment vertical="center"/>
    </xf>
    <xf numFmtId="186" fontId="56" fillId="40" borderId="190" applyNumberFormat="0" applyFont="0" applyAlignment="0" applyProtection="0"/>
    <xf numFmtId="172" fontId="28" fillId="12" borderId="176">
      <alignment vertical="center"/>
      <protection locked="0"/>
    </xf>
    <xf numFmtId="186" fontId="50" fillId="41" borderId="190" applyNumberFormat="0" applyAlignment="0" applyProtection="0"/>
    <xf numFmtId="4" fontId="72" fillId="87" borderId="188" applyNumberFormat="0" applyProtection="0">
      <alignment vertical="center"/>
    </xf>
    <xf numFmtId="172" fontId="5" fillId="7" borderId="176">
      <alignment vertical="center"/>
      <protection locked="0"/>
    </xf>
    <xf numFmtId="186" fontId="56" fillId="63" borderId="188" applyNumberFormat="0" applyProtection="0">
      <alignment horizontal="left" vertical="top" indent="1"/>
    </xf>
    <xf numFmtId="186" fontId="62" fillId="48" borderId="188" applyNumberFormat="0" applyProtection="0">
      <alignment horizontal="left" vertical="top" indent="1"/>
    </xf>
    <xf numFmtId="186" fontId="62" fillId="15" borderId="188" applyNumberFormat="0" applyProtection="0">
      <alignment horizontal="left" vertical="top" indent="1"/>
    </xf>
    <xf numFmtId="190" fontId="5" fillId="13" borderId="196">
      <alignmen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7" fillId="44" borderId="201" applyNumberFormat="0" applyAlignment="0" applyProtection="0"/>
    <xf numFmtId="4" fontId="72" fillId="86" borderId="188" applyNumberFormat="0" applyProtection="0">
      <alignment horizontal="right" vertical="center"/>
    </xf>
    <xf numFmtId="4" fontId="56" fillId="57" borderId="194" applyNumberFormat="0" applyProtection="0">
      <alignment horizontal="right" vertical="center"/>
    </xf>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61" fillId="21" borderId="182" applyBorder="0"/>
    <xf numFmtId="4" fontId="56" fillId="57" borderId="181" applyNumberFormat="0" applyProtection="0">
      <alignment horizontal="right" vertical="center"/>
    </xf>
    <xf numFmtId="4" fontId="27" fillId="21" borderId="181" applyNumberFormat="0" applyProtection="0">
      <alignment horizontal="left" vertical="center" indent="1"/>
    </xf>
    <xf numFmtId="186" fontId="56" fillId="40" borderId="178" applyNumberFormat="0" applyFont="0" applyAlignment="0" applyProtection="0"/>
    <xf numFmtId="186" fontId="28" fillId="50" borderId="206">
      <alignment vertical="center"/>
    </xf>
    <xf numFmtId="186" fontId="56" fillId="14" borderId="180" applyNumberFormat="0" applyProtection="0">
      <alignment horizontal="left" vertical="top" indent="1"/>
    </xf>
    <xf numFmtId="4" fontId="56" fillId="54" borderId="178" applyNumberFormat="0" applyProtection="0">
      <alignment horizontal="left" vertical="center" indent="1"/>
    </xf>
    <xf numFmtId="186" fontId="50" fillId="41" borderId="178" applyNumberFormat="0" applyAlignment="0" applyProtection="0"/>
    <xf numFmtId="191" fontId="28" fillId="50" borderId="196">
      <alignment vertical="center"/>
    </xf>
    <xf numFmtId="186" fontId="27" fillId="15" borderId="188" applyNumberFormat="0" applyProtection="0">
      <alignment horizontal="left" vertical="center" indent="1"/>
    </xf>
    <xf numFmtId="4" fontId="56" fillId="58" borderId="178" applyNumberFormat="0" applyProtection="0">
      <alignment horizontal="right" vertical="center"/>
    </xf>
    <xf numFmtId="191" fontId="28" fillId="49" borderId="176">
      <alignment vertical="center"/>
    </xf>
    <xf numFmtId="186" fontId="56" fillId="11" borderId="190" applyNumberFormat="0" applyProtection="0">
      <alignment horizontal="left" vertical="center" indent="1"/>
    </xf>
    <xf numFmtId="4" fontId="56" fillId="0" borderId="190" applyNumberFormat="0" applyProtection="0">
      <alignment horizontal="right" vertical="center"/>
    </xf>
    <xf numFmtId="186" fontId="27" fillId="15" borderId="188" applyNumberFormat="0" applyProtection="0">
      <alignment horizontal="left" vertical="top" indent="1"/>
    </xf>
    <xf numFmtId="186" fontId="56" fillId="21" borderId="188" applyNumberFormat="0" applyProtection="0">
      <alignment horizontal="left" vertical="top" indent="1"/>
    </xf>
    <xf numFmtId="4" fontId="27" fillId="21" borderId="181" applyNumberFormat="0" applyProtection="0">
      <alignment horizontal="left" vertical="center" indent="1"/>
    </xf>
    <xf numFmtId="4" fontId="56" fillId="23" borderId="190" applyNumberFormat="0" applyProtection="0">
      <alignment horizontal="right" vertical="center"/>
    </xf>
    <xf numFmtId="186" fontId="62" fillId="15" borderId="188" applyNumberFormat="0" applyProtection="0">
      <alignment horizontal="left" vertical="top" indent="1"/>
    </xf>
    <xf numFmtId="186" fontId="56" fillId="63" borderId="180" applyNumberFormat="0" applyProtection="0">
      <alignment horizontal="left" vertical="top" indent="1"/>
    </xf>
    <xf numFmtId="172"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27" fillId="21" borderId="181" applyNumberFormat="0" applyProtection="0">
      <alignment horizontal="left" vertical="center" indent="1"/>
    </xf>
    <xf numFmtId="186" fontId="56" fillId="40" borderId="178" applyNumberFormat="0" applyFon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90" fontId="5" fillId="13" borderId="196">
      <alignment vertical="center"/>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56" fillId="21" borderId="198" applyNumberFormat="0" applyProtection="0">
      <alignment horizontal="left" vertical="top" indent="1"/>
    </xf>
    <xf numFmtId="186" fontId="44" fillId="0" borderId="205" applyNumberFormat="0" applyFill="0" applyAlignment="0" applyProtection="0"/>
    <xf numFmtId="186" fontId="56" fillId="40" borderId="190" applyNumberFormat="0" applyFont="0" applyAlignment="0" applyProtection="0"/>
    <xf numFmtId="191" fontId="5" fillId="69" borderId="185">
      <alignment vertical="center"/>
    </xf>
    <xf numFmtId="186" fontId="56" fillId="15" borderId="188" applyNumberFormat="0" applyProtection="0">
      <alignment horizontal="left" vertical="top" indent="1"/>
    </xf>
    <xf numFmtId="4" fontId="75" fillId="88" borderId="189" applyNumberFormat="0" applyProtection="0">
      <alignment horizontal="left" vertical="center" indent="1"/>
    </xf>
    <xf numFmtId="4" fontId="56" fillId="23" borderId="190" applyNumberFormat="0" applyProtection="0">
      <alignment horizontal="right" vertical="center"/>
    </xf>
    <xf numFmtId="186" fontId="57" fillId="44" borderId="201" applyNumberFormat="0" applyAlignment="0" applyProtection="0"/>
    <xf numFmtId="186" fontId="57" fillId="44" borderId="201" applyNumberFormat="0" applyAlignment="0" applyProtection="0"/>
    <xf numFmtId="191" fontId="28" fillId="51" borderId="176">
      <alignment horizontal="right" vertical="center"/>
      <protection locked="0"/>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56" fillId="40" borderId="178" applyNumberFormat="0" applyFont="0" applyAlignment="0" applyProtection="0"/>
    <xf numFmtId="37" fontId="33" fillId="0" borderId="193" applyNumberFormat="0"/>
    <xf numFmtId="186" fontId="56" fillId="15" borderId="188" applyNumberFormat="0" applyProtection="0">
      <alignment horizontal="left" vertical="top" indent="1"/>
    </xf>
    <xf numFmtId="172" fontId="28" fillId="12" borderId="196">
      <alignment vertical="center"/>
      <protection locked="0"/>
    </xf>
    <xf numFmtId="186" fontId="56" fillId="40" borderId="190" applyNumberFormat="0" applyFont="0" applyAlignment="0" applyProtection="0"/>
    <xf numFmtId="193" fontId="28" fillId="12" borderId="185">
      <alignment vertical="center"/>
      <protection locked="0"/>
    </xf>
    <xf numFmtId="188" fontId="5" fillId="7" borderId="185">
      <alignment vertical="center"/>
      <protection locked="0"/>
    </xf>
    <xf numFmtId="186" fontId="56" fillId="15" borderId="180" applyNumberFormat="0" applyProtection="0">
      <alignment horizontal="left" vertical="top" indent="1"/>
    </xf>
    <xf numFmtId="4" fontId="56" fillId="23" borderId="178" applyNumberFormat="0" applyProtection="0">
      <alignment horizontal="right" vertical="center"/>
    </xf>
    <xf numFmtId="188" fontId="28" fillId="50" borderId="176">
      <alignment vertical="center"/>
    </xf>
    <xf numFmtId="4" fontId="56" fillId="61" borderId="204" applyNumberFormat="0" applyProtection="0">
      <alignment horizontal="left" vertical="center" indent="1"/>
    </xf>
    <xf numFmtId="4" fontId="56" fillId="58" borderId="190" applyNumberFormat="0" applyProtection="0">
      <alignment horizontal="right" vertical="center"/>
    </xf>
    <xf numFmtId="186" fontId="42" fillId="44" borderId="190" applyNumberFormat="0" applyAlignment="0" applyProtection="0"/>
    <xf numFmtId="186" fontId="28" fillId="49" borderId="196">
      <alignment vertical="center"/>
    </xf>
    <xf numFmtId="186" fontId="56" fillId="14" borderId="188" applyNumberFormat="0" applyProtection="0">
      <alignment horizontal="left" vertical="top" indent="1"/>
    </xf>
    <xf numFmtId="186" fontId="57" fillId="44" borderId="201" applyNumberFormat="0" applyAlignment="0" applyProtection="0"/>
    <xf numFmtId="186" fontId="56" fillId="11" borderId="200" applyNumberFormat="0" applyProtection="0">
      <alignment horizontal="left" vertical="center" indent="1"/>
    </xf>
    <xf numFmtId="186" fontId="56" fillId="40" borderId="190" applyNumberFormat="0" applyFont="0" applyAlignment="0" applyProtection="0"/>
    <xf numFmtId="186" fontId="56" fillId="15" borderId="198" applyNumberFormat="0" applyProtection="0">
      <alignment horizontal="left" vertical="top" indent="1"/>
    </xf>
    <xf numFmtId="4" fontId="62" fillId="48" borderId="198" applyNumberFormat="0" applyProtection="0">
      <alignment vertical="center"/>
    </xf>
    <xf numFmtId="186" fontId="62" fillId="15" borderId="198" applyNumberFormat="0" applyProtection="0">
      <alignment horizontal="left" vertical="top" indent="1"/>
    </xf>
    <xf numFmtId="172" fontId="28" fillId="12" borderId="196">
      <alignment vertical="center"/>
      <protection locked="0"/>
    </xf>
    <xf numFmtId="186" fontId="56" fillId="63" borderId="188" applyNumberFormat="0" applyProtection="0">
      <alignment horizontal="left" vertical="top" indent="1"/>
    </xf>
    <xf numFmtId="4" fontId="56" fillId="15" borderId="194" applyNumberFormat="0" applyProtection="0">
      <alignment horizontal="left" vertical="center" indent="1"/>
    </xf>
    <xf numFmtId="186" fontId="56" fillId="63" borderId="188" applyNumberFormat="0" applyProtection="0">
      <alignment horizontal="left" vertical="top" indent="1"/>
    </xf>
    <xf numFmtId="186" fontId="56" fillId="62" borderId="190" applyNumberFormat="0" applyProtection="0">
      <alignment horizontal="left" vertical="center" indent="1"/>
    </xf>
    <xf numFmtId="186" fontId="56" fillId="40" borderId="200" applyNumberFormat="0" applyFont="0" applyAlignment="0" applyProtection="0"/>
    <xf numFmtId="186" fontId="57" fillId="44" borderId="191" applyNumberFormat="0" applyAlignment="0" applyProtection="0"/>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27" fillId="15" borderId="180" applyNumberFormat="0" applyProtection="0">
      <alignment horizontal="left" vertical="top" indent="1"/>
    </xf>
    <xf numFmtId="4" fontId="56" fillId="19" borderId="190" applyNumberFormat="0" applyProtection="0">
      <alignment horizontal="right" vertical="center"/>
    </xf>
    <xf numFmtId="186" fontId="56" fillId="15" borderId="198" applyNumberFormat="0" applyProtection="0">
      <alignment horizontal="left" vertical="top" indent="1"/>
    </xf>
    <xf numFmtId="4" fontId="56" fillId="59" borderId="190" applyNumberFormat="0" applyProtection="0">
      <alignment horizontal="right" vertical="center"/>
    </xf>
    <xf numFmtId="186" fontId="56" fillId="11" borderId="190" applyNumberFormat="0" applyProtection="0">
      <alignment horizontal="left" vertical="center" indent="1"/>
    </xf>
    <xf numFmtId="186" fontId="27" fillId="21" borderId="198" applyNumberFormat="0" applyProtection="0">
      <alignment horizontal="left" vertical="center" indent="1"/>
    </xf>
    <xf numFmtId="186" fontId="56" fillId="40" borderId="200" applyNumberFormat="0" applyFont="0" applyAlignment="0" applyProtection="0"/>
    <xf numFmtId="4" fontId="56" fillId="59" borderId="190" applyNumberFormat="0" applyProtection="0">
      <alignment horizontal="right" vertical="center"/>
    </xf>
    <xf numFmtId="4" fontId="56" fillId="59" borderId="190" applyNumberFormat="0" applyProtection="0">
      <alignment horizontal="right" vertical="center"/>
    </xf>
    <xf numFmtId="186" fontId="50" fillId="41" borderId="190" applyNumberFormat="0" applyAlignment="0" applyProtection="0"/>
    <xf numFmtId="4" fontId="56" fillId="53" borderId="190" applyNumberFormat="0" applyProtection="0">
      <alignment horizontal="left" vertical="center" indent="1"/>
    </xf>
    <xf numFmtId="193" fontId="5" fillId="69" borderId="176">
      <alignment vertical="center"/>
    </xf>
    <xf numFmtId="186" fontId="44" fillId="0" borderId="195" applyNumberFormat="0" applyFill="0" applyAlignment="0" applyProtection="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7" fillId="44" borderId="179" applyNumberFormat="0" applyAlignment="0" applyProtection="0"/>
    <xf numFmtId="186" fontId="56" fillId="63" borderId="180" applyNumberFormat="0" applyProtection="0">
      <alignment horizontal="left" vertical="top" indent="1"/>
    </xf>
    <xf numFmtId="186" fontId="56" fillId="15" borderId="198" applyNumberFormat="0" applyProtection="0">
      <alignment horizontal="left" vertical="top" indent="1"/>
    </xf>
    <xf numFmtId="172" fontId="28" fillId="12" borderId="196">
      <alignment vertical="center"/>
      <protection locked="0"/>
    </xf>
    <xf numFmtId="186" fontId="56" fillId="21" borderId="180" applyNumberFormat="0" applyProtection="0">
      <alignment horizontal="left" vertical="top" indent="1"/>
    </xf>
    <xf numFmtId="4" fontId="27" fillId="21" borderId="181" applyNumberFormat="0" applyProtection="0">
      <alignment horizontal="left" vertical="center" indent="1"/>
    </xf>
    <xf numFmtId="186" fontId="56" fillId="21" borderId="188" applyNumberFormat="0" applyProtection="0">
      <alignment horizontal="left" vertical="top" indent="1"/>
    </xf>
    <xf numFmtId="186" fontId="56" fillId="14" borderId="180"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4" fontId="56" fillId="14" borderId="181" applyNumberFormat="0" applyProtection="0">
      <alignment horizontal="left" vertical="center" indent="1"/>
    </xf>
    <xf numFmtId="186" fontId="56" fillId="15" borderId="188" applyNumberFormat="0" applyProtection="0">
      <alignment horizontal="left" vertical="top" indent="1"/>
    </xf>
    <xf numFmtId="186" fontId="57" fillId="44" borderId="191" applyNumberFormat="0" applyAlignment="0" applyProtection="0"/>
    <xf numFmtId="4" fontId="56" fillId="15" borderId="194" applyNumberFormat="0" applyProtection="0">
      <alignment horizontal="left" vertical="center" indent="1"/>
    </xf>
    <xf numFmtId="186" fontId="56" fillId="14" borderId="188" applyNumberFormat="0" applyProtection="0">
      <alignment horizontal="left" vertical="top" indent="1"/>
    </xf>
    <xf numFmtId="4" fontId="63" fillId="66" borderId="194" applyNumberFormat="0" applyProtection="0">
      <alignment horizontal="left" vertical="center"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93" fontId="5" fillId="69" borderId="185">
      <alignment vertical="center"/>
    </xf>
    <xf numFmtId="186" fontId="56" fillId="14" borderId="180" applyNumberFormat="0" applyProtection="0">
      <alignment horizontal="left" vertical="top" indent="1"/>
    </xf>
    <xf numFmtId="186" fontId="61" fillId="21" borderId="202" applyBorder="0"/>
    <xf numFmtId="0" fontId="27" fillId="15" borderId="180" applyNumberFormat="0" applyProtection="0">
      <alignment horizontal="left" vertical="top" indent="1"/>
    </xf>
    <xf numFmtId="186" fontId="56" fillId="14" borderId="180" applyNumberFormat="0" applyProtection="0">
      <alignment horizontal="left" vertical="top" indent="1"/>
    </xf>
    <xf numFmtId="186" fontId="56" fillId="14" borderId="180" applyNumberFormat="0" applyProtection="0">
      <alignment horizontal="left" vertical="top" indent="1"/>
    </xf>
    <xf numFmtId="186" fontId="60" fillId="52" borderId="180" applyNumberFormat="0" applyProtection="0">
      <alignment horizontal="left" vertical="top" indent="1"/>
    </xf>
    <xf numFmtId="186" fontId="56" fillId="63" borderId="180" applyNumberFormat="0" applyProtection="0">
      <alignment horizontal="left" vertical="top" indent="1"/>
    </xf>
    <xf numFmtId="186" fontId="56" fillId="21" borderId="180" applyNumberFormat="0" applyProtection="0">
      <alignment horizontal="left" vertical="top" indent="1"/>
    </xf>
    <xf numFmtId="196" fontId="5" fillId="69" borderId="185">
      <alignment vertical="center"/>
    </xf>
    <xf numFmtId="186" fontId="28" fillId="49" borderId="185">
      <alignment vertical="center"/>
    </xf>
    <xf numFmtId="186" fontId="56" fillId="15" borderId="188" applyNumberFormat="0" applyProtection="0">
      <alignment horizontal="left" vertical="top" indent="1"/>
    </xf>
    <xf numFmtId="172" fontId="28" fillId="12" borderId="196">
      <alignment vertical="center"/>
      <protection locked="0"/>
    </xf>
    <xf numFmtId="186" fontId="56" fillId="14" borderId="188" applyNumberFormat="0" applyProtection="0">
      <alignment horizontal="left" vertical="top" indent="1"/>
    </xf>
    <xf numFmtId="4" fontId="62" fillId="11" borderId="188" applyNumberFormat="0" applyProtection="0">
      <alignment horizontal="left" vertical="center" indent="1"/>
    </xf>
    <xf numFmtId="186" fontId="62" fillId="15" borderId="188" applyNumberFormat="0" applyProtection="0">
      <alignment horizontal="left" vertical="top" indent="1"/>
    </xf>
    <xf numFmtId="4" fontId="63" fillId="66" borderId="194" applyNumberFormat="0" applyProtection="0">
      <alignment horizontal="left" vertical="center" indent="1"/>
    </xf>
    <xf numFmtId="37" fontId="33" fillId="0" borderId="193" applyNumberFormat="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42" fillId="44" borderId="190" applyNumberFormat="0" applyAlignment="0" applyProtection="0"/>
    <xf numFmtId="4" fontId="62" fillId="48" borderId="188" applyNumberFormat="0" applyProtection="0">
      <alignment vertical="center"/>
    </xf>
    <xf numFmtId="186" fontId="62" fillId="48" borderId="188" applyNumberFormat="0" applyProtection="0">
      <alignment horizontal="left" vertical="top" indent="1"/>
    </xf>
    <xf numFmtId="37" fontId="33" fillId="0" borderId="193" applyNumberFormat="0"/>
    <xf numFmtId="194" fontId="33" fillId="0" borderId="186" applyFill="0"/>
    <xf numFmtId="186" fontId="56" fillId="15" borderId="188" applyNumberFormat="0" applyProtection="0">
      <alignment horizontal="left" vertical="top" indent="1"/>
    </xf>
    <xf numFmtId="4" fontId="63" fillId="66" borderId="204" applyNumberFormat="0" applyProtection="0">
      <alignment horizontal="left" vertical="center"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42" fillId="44" borderId="190" applyNumberFormat="0" applyAlignment="0" applyProtection="0"/>
    <xf numFmtId="4" fontId="56" fillId="56" borderId="178" applyNumberFormat="0" applyProtection="0">
      <alignment horizontal="right" vertical="center"/>
    </xf>
    <xf numFmtId="186" fontId="50" fillId="41" borderId="178" applyNumberFormat="0" applyAlignment="0" applyProtection="0"/>
    <xf numFmtId="186" fontId="56" fillId="63" borderId="188"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56" fillId="14" borderId="200" applyNumberFormat="0" applyProtection="0">
      <alignment horizontal="left" vertical="center" indent="1"/>
    </xf>
    <xf numFmtId="4" fontId="56" fillId="14" borderId="204" applyNumberFormat="0" applyProtection="0">
      <alignment horizontal="left" vertical="center" indent="1"/>
    </xf>
    <xf numFmtId="4" fontId="72" fillId="79" borderId="188" applyNumberFormat="0" applyProtection="0">
      <alignment horizontal="righ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56" fillId="40" borderId="178" applyNumberFormat="0" applyFont="0" applyAlignment="0" applyProtection="0"/>
    <xf numFmtId="186" fontId="28" fillId="50" borderId="196">
      <alignmen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188" fontId="5" fillId="13" borderId="176">
      <alignment vertical="center"/>
    </xf>
    <xf numFmtId="186" fontId="56" fillId="14" borderId="188" applyNumberFormat="0" applyProtection="0">
      <alignment horizontal="left" vertical="top" indent="1"/>
    </xf>
    <xf numFmtId="4" fontId="59" fillId="65" borderId="190" applyNumberFormat="0" applyProtection="0">
      <alignment horizontal="right" vertical="center"/>
    </xf>
    <xf numFmtId="193" fontId="28" fillId="12" borderId="176">
      <alignment vertical="center"/>
      <protection locked="0"/>
    </xf>
    <xf numFmtId="4" fontId="64" fillId="64" borderId="200" applyNumberFormat="0" applyProtection="0">
      <alignment horizontal="right" vertical="center"/>
    </xf>
    <xf numFmtId="186" fontId="27" fillId="15" borderId="198" applyNumberFormat="0" applyProtection="0">
      <alignment horizontal="left" vertical="top" indent="1"/>
    </xf>
    <xf numFmtId="186" fontId="27" fillId="21" borderId="188" applyNumberFormat="0" applyProtection="0">
      <alignment horizontal="left" vertical="center" indent="1"/>
    </xf>
    <xf numFmtId="186" fontId="27" fillId="21" borderId="198" applyNumberFormat="0" applyProtection="0">
      <alignment horizontal="left" vertical="center" indent="1"/>
    </xf>
    <xf numFmtId="4" fontId="56" fillId="58" borderId="200" applyNumberFormat="0" applyProtection="0">
      <alignment horizontal="right" vertical="center"/>
    </xf>
    <xf numFmtId="186" fontId="56" fillId="15" borderId="188" applyNumberFormat="0" applyProtection="0">
      <alignment horizontal="left" vertical="top" indent="1"/>
    </xf>
    <xf numFmtId="4" fontId="64" fillId="64" borderId="200" applyNumberFormat="0" applyProtection="0">
      <alignment horizontal="right" vertical="center"/>
    </xf>
    <xf numFmtId="4" fontId="56" fillId="15" borderId="204"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72" fillId="78" borderId="198" applyNumberFormat="0" applyProtection="0">
      <alignment horizontal="right" vertical="center"/>
    </xf>
    <xf numFmtId="4" fontId="56" fillId="53" borderId="200" applyNumberFormat="0" applyProtection="0">
      <alignment horizontal="left" vertical="center" indent="1"/>
    </xf>
    <xf numFmtId="186" fontId="56" fillId="63" borderId="188" applyNumberFormat="0" applyProtection="0">
      <alignment horizontal="left" vertical="top" indent="1"/>
    </xf>
    <xf numFmtId="188" fontId="28" fillId="49" borderId="206">
      <alignmen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4" fontId="70" fillId="53" borderId="188" applyNumberFormat="0" applyProtection="0">
      <alignment vertical="center"/>
    </xf>
    <xf numFmtId="4" fontId="62" fillId="11" borderId="188" applyNumberFormat="0" applyProtection="0">
      <alignment horizontal="left" vertical="center" indent="1"/>
    </xf>
    <xf numFmtId="188" fontId="5" fillId="13" borderId="196">
      <alignment vertical="center"/>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186" fontId="56" fillId="14" borderId="180" applyNumberFormat="0" applyProtection="0">
      <alignment horizontal="left" vertical="top" indent="1"/>
    </xf>
    <xf numFmtId="4" fontId="64" fillId="64" borderId="178" applyNumberFormat="0" applyProtection="0">
      <alignment horizontal="right" vertical="center"/>
    </xf>
    <xf numFmtId="186" fontId="56" fillId="15" borderId="180" applyNumberFormat="0" applyProtection="0">
      <alignment horizontal="left" vertical="top" indent="1"/>
    </xf>
    <xf numFmtId="191" fontId="28" fillId="50" borderId="185">
      <alignment vertical="center"/>
    </xf>
    <xf numFmtId="186" fontId="56" fillId="63" borderId="188" applyNumberFormat="0" applyProtection="0">
      <alignment horizontal="left" vertical="top" indent="1"/>
    </xf>
    <xf numFmtId="186" fontId="27"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191" fontId="28" fillId="12" borderId="176">
      <alignment vertical="center"/>
      <protection locked="0"/>
    </xf>
    <xf numFmtId="186" fontId="56" fillId="14" borderId="188" applyNumberFormat="0" applyProtection="0">
      <alignment horizontal="left" vertical="top" indent="1"/>
    </xf>
    <xf numFmtId="186" fontId="27" fillId="15" borderId="188"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91" fontId="5" fillId="70" borderId="185">
      <alignment horizontal="right" vertical="center"/>
      <protection locked="0"/>
    </xf>
    <xf numFmtId="193" fontId="5" fillId="7" borderId="185">
      <alignment vertical="center"/>
      <protection locked="0"/>
    </xf>
    <xf numFmtId="186" fontId="27"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186" fontId="61" fillId="21" borderId="182" applyBorder="0"/>
    <xf numFmtId="191" fontId="28" fillId="51" borderId="185">
      <alignment horizontal="right" vertical="center"/>
      <protection locked="0"/>
    </xf>
    <xf numFmtId="4" fontId="56" fillId="55" borderId="178" applyNumberFormat="0" applyProtection="0">
      <alignment horizontal="right" vertical="center"/>
    </xf>
    <xf numFmtId="186" fontId="27" fillId="14" borderId="188" applyNumberFormat="0" applyProtection="0">
      <alignment horizontal="left" vertical="center" indent="1"/>
    </xf>
    <xf numFmtId="4" fontId="56" fillId="54" borderId="190" applyNumberFormat="0" applyProtection="0">
      <alignment horizontal="left" vertical="center" indent="1"/>
    </xf>
    <xf numFmtId="193" fontId="5" fillId="7" borderId="196">
      <alignment vertical="center"/>
      <protection locked="0"/>
    </xf>
    <xf numFmtId="186" fontId="56" fillId="15" borderId="180" applyNumberFormat="0" applyProtection="0">
      <alignment horizontal="left" vertical="top" indent="1"/>
    </xf>
    <xf numFmtId="4" fontId="56" fillId="15" borderId="190" applyNumberFormat="0" applyProtection="0">
      <alignment horizontal="right" vertical="center"/>
    </xf>
    <xf numFmtId="186" fontId="50" fillId="41" borderId="190" applyNumberFormat="0" applyAlignment="0" applyProtection="0"/>
    <xf numFmtId="4" fontId="56" fillId="54" borderId="17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37" fontId="33" fillId="0" borderId="203" applyNumberFormat="0"/>
    <xf numFmtId="186" fontId="27" fillId="15" borderId="188" applyNumberFormat="0" applyProtection="0">
      <alignment horizontal="left" vertical="top" indent="1"/>
    </xf>
    <xf numFmtId="191" fontId="5" fillId="69" borderId="196">
      <alignment vertical="center"/>
    </xf>
    <xf numFmtId="186" fontId="56" fillId="21" borderId="18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56" fillId="63" borderId="200" applyNumberFormat="0" applyProtection="0">
      <alignment horizontal="left" vertical="center" indent="1"/>
    </xf>
    <xf numFmtId="4" fontId="59" fillId="65" borderId="200" applyNumberFormat="0" applyProtection="0">
      <alignment horizontal="right" vertical="center"/>
    </xf>
    <xf numFmtId="4" fontId="56" fillId="58" borderId="200" applyNumberFormat="0" applyProtection="0">
      <alignment horizontal="righ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93" fontId="5" fillId="7" borderId="176">
      <alignment vertical="center"/>
      <protection locked="0"/>
    </xf>
    <xf numFmtId="4" fontId="27" fillId="21" borderId="194" applyNumberFormat="0" applyProtection="0">
      <alignment horizontal="left" vertical="center"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27" fillId="15" borderId="188" applyNumberFormat="0" applyProtection="0">
      <alignment horizontal="left" vertical="center" indent="1"/>
    </xf>
    <xf numFmtId="186" fontId="27" fillId="15" borderId="188" applyNumberFormat="0" applyProtection="0">
      <alignment horizontal="left" vertical="top" indent="1"/>
    </xf>
    <xf numFmtId="186" fontId="56" fillId="40" borderId="190" applyNumberFormat="0" applyFont="0" applyAlignment="0" applyProtection="0"/>
    <xf numFmtId="4" fontId="72" fillId="79" borderId="188" applyNumberFormat="0" applyProtection="0">
      <alignment horizontal="right" vertical="center"/>
    </xf>
    <xf numFmtId="186" fontId="56" fillId="15" borderId="198" applyNumberFormat="0" applyProtection="0">
      <alignment horizontal="left" vertical="top" indent="1"/>
    </xf>
    <xf numFmtId="186" fontId="50" fillId="41" borderId="200" applyNumberFormat="0" applyAlignment="0" applyProtection="0"/>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27" fillId="14" borderId="198" applyNumberFormat="0" applyProtection="0">
      <alignment horizontal="left" vertical="center" indent="1"/>
    </xf>
    <xf numFmtId="4" fontId="70" fillId="86" borderId="199" applyNumberFormat="0" applyProtection="0">
      <alignment horizontal="left" vertical="center" indent="1"/>
    </xf>
    <xf numFmtId="186" fontId="27" fillId="15" borderId="198" applyNumberFormat="0" applyProtection="0">
      <alignment horizontal="left" vertical="center" indent="1"/>
    </xf>
    <xf numFmtId="186" fontId="62" fillId="15" borderId="188" applyNumberFormat="0" applyProtection="0">
      <alignment horizontal="left" vertical="top" indent="1"/>
    </xf>
    <xf numFmtId="4" fontId="56" fillId="54" borderId="190" applyNumberFormat="0" applyProtection="0">
      <alignment horizontal="left" vertical="center" indent="1"/>
    </xf>
    <xf numFmtId="186" fontId="56" fillId="40" borderId="190" applyNumberFormat="0" applyFont="0" applyAlignment="0" applyProtection="0"/>
    <xf numFmtId="186" fontId="56" fillId="62" borderId="178" applyNumberFormat="0" applyProtection="0">
      <alignment horizontal="left" vertical="center" indent="1"/>
    </xf>
    <xf numFmtId="186" fontId="27" fillId="15" borderId="188" applyNumberFormat="0" applyProtection="0">
      <alignment horizontal="left" vertical="center" indent="1"/>
    </xf>
    <xf numFmtId="186" fontId="56" fillId="14" borderId="180" applyNumberFormat="0" applyProtection="0">
      <alignment horizontal="left" vertical="top" indent="1"/>
    </xf>
    <xf numFmtId="4" fontId="63" fillId="66" borderId="181" applyNumberFormat="0" applyProtection="0">
      <alignment horizontal="left" vertical="center" indent="1"/>
    </xf>
    <xf numFmtId="191" fontId="5" fillId="7" borderId="176">
      <alignment vertical="center"/>
      <protection locked="0"/>
    </xf>
    <xf numFmtId="186" fontId="56" fillId="14" borderId="198" applyNumberFormat="0" applyProtection="0">
      <alignment horizontal="left" vertical="top" indent="1"/>
    </xf>
    <xf numFmtId="186" fontId="27" fillId="63" borderId="180" applyNumberFormat="0" applyProtection="0">
      <alignment horizontal="left" vertical="top" indent="1"/>
    </xf>
    <xf numFmtId="186" fontId="28" fillId="51" borderId="185">
      <alignment horizontal="right" vertical="center"/>
      <protection locked="0"/>
    </xf>
    <xf numFmtId="188" fontId="5" fillId="13" borderId="185">
      <alignment vertical="center"/>
    </xf>
    <xf numFmtId="186" fontId="56" fillId="14" borderId="180" applyNumberFormat="0" applyProtection="0">
      <alignment horizontal="left" vertical="top" indent="1"/>
    </xf>
    <xf numFmtId="186" fontId="56" fillId="14" borderId="188" applyNumberFormat="0" applyProtection="0">
      <alignment horizontal="left" vertical="top" indent="1"/>
    </xf>
    <xf numFmtId="190" fontId="28" fillId="51" borderId="196">
      <alignment horizontal="right" vertical="center"/>
      <protection locked="0"/>
    </xf>
    <xf numFmtId="4" fontId="56" fillId="0" borderId="190" applyNumberFormat="0" applyProtection="0">
      <alignment horizontal="right" vertical="center"/>
    </xf>
    <xf numFmtId="190" fontId="28" fillId="51" borderId="176">
      <alignment horizontal="right" vertical="center"/>
      <protection locked="0"/>
    </xf>
    <xf numFmtId="186" fontId="56" fillId="40" borderId="190" applyNumberFormat="0" applyFont="0" applyAlignment="0" applyProtection="0"/>
    <xf numFmtId="4" fontId="56" fillId="55" borderId="178" applyNumberFormat="0" applyProtection="0">
      <alignment horizontal="right" vertical="center"/>
    </xf>
    <xf numFmtId="186" fontId="60" fillId="52" borderId="188" applyNumberFormat="0" applyProtection="0">
      <alignment horizontal="left" vertical="top" indent="1"/>
    </xf>
    <xf numFmtId="186" fontId="56" fillId="15" borderId="180" applyNumberFormat="0" applyProtection="0">
      <alignment horizontal="left" vertical="top" indent="1"/>
    </xf>
    <xf numFmtId="0" fontId="73" fillId="52" borderId="180" applyNumberFormat="0" applyProtection="0">
      <alignment horizontal="left" vertical="top" indent="1"/>
    </xf>
    <xf numFmtId="193" fontId="5" fillId="7" borderId="185">
      <alignment vertical="center"/>
      <protection locked="0"/>
    </xf>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56" fillId="62" borderId="178" applyNumberFormat="0" applyProtection="0">
      <alignment horizontal="left" vertical="center" indent="1"/>
    </xf>
    <xf numFmtId="4" fontId="59" fillId="65" borderId="178" applyNumberFormat="0" applyProtection="0">
      <alignment horizontal="right" vertical="center"/>
    </xf>
    <xf numFmtId="4" fontId="56" fillId="55" borderId="178" applyNumberFormat="0" applyProtection="0">
      <alignment horizontal="right" vertical="center"/>
    </xf>
    <xf numFmtId="186" fontId="50" fillId="41" borderId="178" applyNumberFormat="0" applyAlignment="0" applyProtection="0"/>
    <xf numFmtId="172" fontId="28" fillId="12" borderId="176">
      <alignment vertical="center"/>
      <protection locked="0"/>
    </xf>
    <xf numFmtId="186" fontId="56" fillId="63" borderId="198" applyNumberFormat="0" applyProtection="0">
      <alignment horizontal="left" vertical="top" indent="1"/>
    </xf>
    <xf numFmtId="4" fontId="56" fillId="16" borderId="190" applyNumberFormat="0" applyProtection="0">
      <alignment horizontal="right" vertical="center"/>
    </xf>
    <xf numFmtId="186" fontId="27" fillId="15"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27" fillId="21" borderId="194"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61" fillId="21" borderId="192" applyBorder="0"/>
    <xf numFmtId="4" fontId="56" fillId="19" borderId="190" applyNumberFormat="0" applyProtection="0">
      <alignment horizontal="right" vertical="center"/>
    </xf>
    <xf numFmtId="186" fontId="56" fillId="40" borderId="200" applyNumberFormat="0" applyFont="0" applyAlignment="0" applyProtection="0"/>
    <xf numFmtId="4" fontId="56" fillId="19" borderId="190" applyNumberFormat="0" applyProtection="0">
      <alignment horizontal="right" vertical="center"/>
    </xf>
    <xf numFmtId="186" fontId="56" fillId="40" borderId="190" applyNumberFormat="0" applyFont="0" applyAlignment="0" applyProtection="0"/>
    <xf numFmtId="186" fontId="28" fillId="50" borderId="176">
      <alignment vertical="center"/>
    </xf>
    <xf numFmtId="193" fontId="5" fillId="69" borderId="176">
      <alignment vertical="center"/>
    </xf>
    <xf numFmtId="191" fontId="28" fillId="51" borderId="176">
      <alignment horizontal="right" vertical="center"/>
      <protection locked="0"/>
    </xf>
    <xf numFmtId="186" fontId="44" fillId="0" borderId="195" applyNumberFormat="0" applyFill="0" applyAlignment="0" applyProtection="0"/>
    <xf numFmtId="4" fontId="56" fillId="57" borderId="194"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91" fontId="28" fillId="12" borderId="196">
      <alignment vertical="center"/>
      <protection locked="0"/>
    </xf>
    <xf numFmtId="186" fontId="56" fillId="14" borderId="188" applyNumberFormat="0" applyProtection="0">
      <alignment horizontal="left" vertical="top" indent="1"/>
    </xf>
    <xf numFmtId="186" fontId="60" fillId="52" borderId="180" applyNumberFormat="0" applyProtection="0">
      <alignment horizontal="left" vertical="top"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0" fontId="27" fillId="14" borderId="188" applyNumberFormat="0" applyProtection="0">
      <alignment horizontal="left" vertical="top" indent="1"/>
    </xf>
    <xf numFmtId="193" fontId="5" fillId="7" borderId="185">
      <alignment vertical="center"/>
      <protection locked="0"/>
    </xf>
    <xf numFmtId="191" fontId="28" fillId="50" borderId="176">
      <alignment vertical="center"/>
    </xf>
    <xf numFmtId="186" fontId="56" fillId="63" borderId="180" applyNumberFormat="0" applyProtection="0">
      <alignment horizontal="left" vertical="top" indent="1"/>
    </xf>
    <xf numFmtId="4" fontId="56" fillId="58" borderId="190" applyNumberFormat="0" applyProtection="0">
      <alignment horizontal="right" vertical="center"/>
    </xf>
    <xf numFmtId="186" fontId="27" fillId="21" borderId="180" applyNumberFormat="0" applyProtection="0">
      <alignment horizontal="left" vertical="top" indent="1"/>
    </xf>
    <xf numFmtId="4" fontId="56" fillId="15" borderId="178" applyNumberFormat="0" applyProtection="0">
      <alignment horizontal="right" vertical="center"/>
    </xf>
    <xf numFmtId="186" fontId="56" fillId="21" borderId="180" applyNumberFormat="0" applyProtection="0">
      <alignment horizontal="left" vertical="top" indent="1"/>
    </xf>
    <xf numFmtId="4" fontId="27" fillId="21" borderId="194" applyNumberFormat="0" applyProtection="0">
      <alignment horizontal="left" vertical="center" indent="1"/>
    </xf>
    <xf numFmtId="4" fontId="56" fillId="16" borderId="190" applyNumberFormat="0" applyProtection="0">
      <alignment horizontal="right" vertical="center"/>
    </xf>
    <xf numFmtId="186" fontId="27" fillId="64" borderId="185" applyNumberFormat="0">
      <protection locked="0"/>
    </xf>
    <xf numFmtId="4" fontId="56" fillId="61" borderId="181" applyNumberFormat="0" applyProtection="0">
      <alignment horizontal="left" vertical="center" indent="1"/>
    </xf>
    <xf numFmtId="186" fontId="56" fillId="40" borderId="178" applyNumberFormat="0" applyFont="0" applyAlignment="0" applyProtection="0"/>
    <xf numFmtId="191" fontId="28" fillId="50" borderId="176">
      <alignment vertical="center"/>
    </xf>
    <xf numFmtId="186" fontId="62" fillId="15" borderId="180" applyNumberFormat="0" applyProtection="0">
      <alignment horizontal="left" vertical="top" indent="1"/>
    </xf>
    <xf numFmtId="186" fontId="62" fillId="48" borderId="188" applyNumberFormat="0" applyProtection="0">
      <alignment horizontal="left" vertical="top" indent="1"/>
    </xf>
    <xf numFmtId="186" fontId="56" fillId="14" borderId="188" applyNumberFormat="0" applyProtection="0">
      <alignment horizontal="left" vertical="top" indent="1"/>
    </xf>
    <xf numFmtId="186" fontId="56" fillId="63" borderId="190" applyNumberFormat="0" applyProtection="0">
      <alignment horizontal="left" vertical="center" indent="1"/>
    </xf>
    <xf numFmtId="186" fontId="27" fillId="15" borderId="188" applyNumberFormat="0" applyProtection="0">
      <alignment horizontal="left" vertical="center" indent="1"/>
    </xf>
    <xf numFmtId="4" fontId="56" fillId="15" borderId="190" applyNumberFormat="0" applyProtection="0">
      <alignment horizontal="right" vertical="center"/>
    </xf>
    <xf numFmtId="186" fontId="62" fillId="15"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7" fillId="44" borderId="191" applyNumberFormat="0" applyAlignment="0" applyProtection="0"/>
    <xf numFmtId="186" fontId="56" fillId="14" borderId="180" applyNumberFormat="0" applyProtection="0">
      <alignment horizontal="left" vertical="top" indent="1"/>
    </xf>
    <xf numFmtId="0" fontId="27" fillId="63" borderId="180" applyNumberFormat="0" applyProtection="0">
      <alignment horizontal="left" vertical="center"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56" fillId="14" borderId="180" applyNumberFormat="0" applyProtection="0">
      <alignment horizontal="left" vertical="top" indent="1"/>
    </xf>
    <xf numFmtId="4" fontId="56" fillId="57" borderId="181" applyNumberFormat="0" applyProtection="0">
      <alignment horizontal="right" vertical="center"/>
    </xf>
    <xf numFmtId="186" fontId="56" fillId="63" borderId="180" applyNumberFormat="0" applyProtection="0">
      <alignment horizontal="left" vertical="top" indent="1"/>
    </xf>
    <xf numFmtId="188" fontId="5" fillId="69" borderId="185">
      <alignment vertical="center"/>
    </xf>
    <xf numFmtId="186" fontId="56" fillId="21" borderId="180" applyNumberFormat="0" applyProtection="0">
      <alignment horizontal="left" vertical="top" indent="1"/>
    </xf>
    <xf numFmtId="188"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90" fontId="28" fillId="51" borderId="196">
      <alignment horizontal="right" vertical="center"/>
      <protection locked="0"/>
    </xf>
    <xf numFmtId="191" fontId="28" fillId="12" borderId="196">
      <alignment vertical="center"/>
      <protection locked="0"/>
    </xf>
    <xf numFmtId="186" fontId="56" fillId="14" borderId="180" applyNumberFormat="0" applyProtection="0">
      <alignment horizontal="left" vertical="top" indent="1"/>
    </xf>
    <xf numFmtId="4" fontId="74" fillId="87" borderId="180" applyNumberFormat="0" applyProtection="0">
      <alignment horizontal="right" vertical="center"/>
    </xf>
    <xf numFmtId="4" fontId="64" fillId="64" borderId="190" applyNumberFormat="0" applyProtection="0">
      <alignment horizontal="right" vertical="center"/>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8" fontId="5" fillId="7" borderId="185">
      <alignment vertical="center"/>
      <protection locked="0"/>
    </xf>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4" fontId="59" fillId="53" borderId="190" applyNumberFormat="0" applyProtection="0">
      <alignment vertical="center"/>
    </xf>
    <xf numFmtId="186" fontId="56" fillId="21" borderId="188" applyNumberFormat="0" applyProtection="0">
      <alignment horizontal="left" vertical="top" indent="1"/>
    </xf>
    <xf numFmtId="186" fontId="50" fillId="41" borderId="190" applyNumberFormat="0" applyAlignment="0" applyProtection="0"/>
    <xf numFmtId="4" fontId="59" fillId="65" borderId="190" applyNumberFormat="0" applyProtection="0">
      <alignment horizontal="right" vertical="center"/>
    </xf>
    <xf numFmtId="186" fontId="56" fillId="63" borderId="180" applyNumberFormat="0" applyProtection="0">
      <alignment horizontal="left" vertical="top" indent="1"/>
    </xf>
    <xf numFmtId="4" fontId="56" fillId="61" borderId="181" applyNumberFormat="0" applyProtection="0">
      <alignment horizontal="left" vertical="center" indent="1"/>
    </xf>
    <xf numFmtId="188" fontId="5" fillId="13" borderId="185">
      <alignment vertical="center"/>
    </xf>
    <xf numFmtId="4" fontId="56" fillId="59" borderId="190" applyNumberFormat="0" applyProtection="0">
      <alignment horizontal="right" vertical="center"/>
    </xf>
    <xf numFmtId="186" fontId="56" fillId="21" borderId="188" applyNumberFormat="0" applyProtection="0">
      <alignment horizontal="left" vertical="top" indent="1"/>
    </xf>
    <xf numFmtId="186" fontId="56" fillId="40" borderId="190" applyNumberFormat="0" applyFont="0" applyAlignment="0" applyProtection="0"/>
    <xf numFmtId="4" fontId="56" fillId="57" borderId="181" applyNumberFormat="0" applyProtection="0">
      <alignment horizontal="right" vertical="center"/>
    </xf>
    <xf numFmtId="186" fontId="56" fillId="63" borderId="180" applyNumberFormat="0" applyProtection="0">
      <alignment horizontal="left" vertical="top"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62" fillId="15" borderId="188" applyNumberFormat="0" applyProtection="0">
      <alignment horizontal="left" vertical="top" indent="1"/>
    </xf>
    <xf numFmtId="186" fontId="56" fillId="40" borderId="200" applyNumberFormat="0" applyFont="0" applyAlignment="0" applyProtection="0"/>
    <xf numFmtId="4" fontId="56" fillId="61" borderId="204"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4" fontId="56" fillId="52" borderId="190" applyNumberFormat="0" applyProtection="0">
      <alignment vertical="center"/>
    </xf>
    <xf numFmtId="194" fontId="33" fillId="0" borderId="207" applyFill="0"/>
    <xf numFmtId="4" fontId="56" fillId="15" borderId="194" applyNumberFormat="0" applyProtection="0">
      <alignment horizontal="left" vertical="center" indent="1"/>
    </xf>
    <xf numFmtId="191" fontId="28" fillId="50" borderId="196">
      <alignment vertical="center"/>
    </xf>
    <xf numFmtId="4" fontId="56" fillId="54" borderId="190" applyNumberFormat="0" applyProtection="0">
      <alignment horizontal="left" vertical="center" indent="1"/>
    </xf>
    <xf numFmtId="186" fontId="62" fillId="15" borderId="198" applyNumberFormat="0" applyProtection="0">
      <alignment horizontal="left" vertical="top" indent="1"/>
    </xf>
    <xf numFmtId="4" fontId="56" fillId="54" borderId="190" applyNumberFormat="0" applyProtection="0">
      <alignment horizontal="left" vertical="center" indent="1"/>
    </xf>
    <xf numFmtId="37" fontId="33" fillId="0" borderId="193" applyNumberFormat="0"/>
    <xf numFmtId="186" fontId="57" fillId="44" borderId="191" applyNumberFormat="0" applyAlignment="0" applyProtection="0"/>
    <xf numFmtId="186" fontId="56" fillId="40" borderId="190" applyNumberFormat="0" applyFont="0" applyAlignment="0" applyProtection="0"/>
    <xf numFmtId="193" fontId="28" fillId="12" borderId="196">
      <alignment vertical="center"/>
      <protection locked="0"/>
    </xf>
    <xf numFmtId="186" fontId="28" fillId="50" borderId="176">
      <alignment vertical="center"/>
    </xf>
    <xf numFmtId="0" fontId="27" fillId="64" borderId="176" applyNumberFormat="0">
      <protection locked="0"/>
    </xf>
    <xf numFmtId="172" fontId="5" fillId="7" borderId="176">
      <alignment vertical="center"/>
      <protection locked="0"/>
    </xf>
    <xf numFmtId="186" fontId="27" fillId="63" borderId="188" applyNumberFormat="0" applyProtection="0">
      <alignment horizontal="left" vertical="top" indent="1"/>
    </xf>
    <xf numFmtId="4" fontId="62" fillId="11" borderId="188" applyNumberFormat="0" applyProtection="0">
      <alignment horizontal="left" vertical="center" indent="1"/>
    </xf>
    <xf numFmtId="193" fontId="28" fillId="50" borderId="176">
      <alignment vertical="center"/>
    </xf>
    <xf numFmtId="190" fontId="5" fillId="69" borderId="196">
      <alignment vertical="center"/>
    </xf>
    <xf numFmtId="186" fontId="56" fillId="15" borderId="188" applyNumberFormat="0" applyProtection="0">
      <alignment horizontal="left" vertical="top" indent="1"/>
    </xf>
    <xf numFmtId="4" fontId="62" fillId="48" borderId="188" applyNumberFormat="0" applyProtection="0">
      <alignment vertical="center"/>
    </xf>
    <xf numFmtId="186" fontId="56" fillId="63" borderId="188"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4" fontId="27" fillId="21" borderId="194" applyNumberFormat="0" applyProtection="0">
      <alignment horizontal="left" vertical="center" indent="1"/>
    </xf>
    <xf numFmtId="4" fontId="62" fillId="11" borderId="188" applyNumberFormat="0" applyProtection="0">
      <alignment horizontal="left" vertical="center" indent="1"/>
    </xf>
    <xf numFmtId="186" fontId="42" fillId="44" borderId="190" applyNumberFormat="0" applyAlignment="0" applyProtection="0"/>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21" borderId="198" applyNumberFormat="0" applyProtection="0">
      <alignment horizontal="left" vertical="top" indent="1"/>
    </xf>
    <xf numFmtId="186" fontId="56" fillId="15" borderId="188" applyNumberFormat="0" applyProtection="0">
      <alignment horizontal="left" vertical="top" indent="1"/>
    </xf>
    <xf numFmtId="4" fontId="56" fillId="56" borderId="178" applyNumberFormat="0" applyProtection="0">
      <alignment horizontal="right" vertical="center"/>
    </xf>
    <xf numFmtId="4" fontId="27" fillId="21" borderId="181" applyNumberFormat="0" applyProtection="0">
      <alignment horizontal="left" vertical="center" indent="1"/>
    </xf>
    <xf numFmtId="186" fontId="56" fillId="40" borderId="178" applyNumberFormat="0" applyFont="0" applyAlignment="0" applyProtection="0"/>
    <xf numFmtId="193" fontId="28" fillId="50" borderId="206">
      <alignment vertical="center"/>
    </xf>
    <xf numFmtId="186" fontId="27" fillId="14" borderId="180" applyNumberFormat="0" applyProtection="0">
      <alignment horizontal="left" vertical="center" indent="1"/>
    </xf>
    <xf numFmtId="186" fontId="60" fillId="52" borderId="180" applyNumberFormat="0" applyProtection="0">
      <alignment horizontal="left" vertical="top" indent="1"/>
    </xf>
    <xf numFmtId="4" fontId="56" fillId="14" borderId="204" applyNumberFormat="0" applyProtection="0">
      <alignment horizontal="left" vertical="center" indent="1"/>
    </xf>
    <xf numFmtId="4" fontId="56" fillId="15" borderId="194" applyNumberFormat="0" applyProtection="0">
      <alignment horizontal="left" vertical="center" indent="1"/>
    </xf>
    <xf numFmtId="186" fontId="56" fillId="21" borderId="188" applyNumberFormat="0" applyProtection="0">
      <alignment horizontal="left" vertical="top" indent="1"/>
    </xf>
    <xf numFmtId="4" fontId="56" fillId="23" borderId="178" applyNumberFormat="0" applyProtection="0">
      <alignment horizontal="right" vertical="center"/>
    </xf>
    <xf numFmtId="188" fontId="28" fillId="49" borderId="196">
      <alignment vertical="center"/>
    </xf>
    <xf numFmtId="4" fontId="56" fillId="57" borderId="194" applyNumberFormat="0" applyProtection="0">
      <alignment horizontal="right" vertical="center"/>
    </xf>
    <xf numFmtId="186" fontId="56" fillId="15" borderId="188" applyNumberFormat="0" applyProtection="0">
      <alignment horizontal="left" vertical="top" indent="1"/>
    </xf>
    <xf numFmtId="186" fontId="28" fillId="49" borderId="196">
      <alignment vertical="center"/>
    </xf>
    <xf numFmtId="4" fontId="27" fillId="21" borderId="181" applyNumberFormat="0" applyProtection="0">
      <alignment horizontal="left" vertical="center" indent="1"/>
    </xf>
    <xf numFmtId="4" fontId="56" fillId="58" borderId="190" applyNumberFormat="0" applyProtection="0">
      <alignment horizontal="right" vertical="center"/>
    </xf>
    <xf numFmtId="4" fontId="63" fillId="66" borderId="194" applyNumberFormat="0" applyProtection="0">
      <alignment horizontal="left" vertical="center" indent="1"/>
    </xf>
    <xf numFmtId="186" fontId="56" fillId="63" borderId="180" applyNumberFormat="0" applyProtection="0">
      <alignment horizontal="left" vertical="top" indent="1"/>
    </xf>
    <xf numFmtId="4" fontId="72" fillId="84" borderId="180" applyNumberFormat="0" applyProtection="0">
      <alignment horizontal="right" vertical="center"/>
    </xf>
    <xf numFmtId="172"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4" fontId="27" fillId="21" borderId="181" applyNumberFormat="0" applyProtection="0">
      <alignment horizontal="left" vertical="center" indent="1"/>
    </xf>
    <xf numFmtId="186" fontId="56" fillId="40" borderId="178" applyNumberFormat="0" applyFon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42" fillId="44" borderId="200" applyNumberFormat="0" applyAlignment="0" applyProtection="0"/>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1" borderId="178" applyNumberFormat="0" applyProtection="0">
      <alignment horizontal="left" vertical="center" indent="1"/>
    </xf>
    <xf numFmtId="4" fontId="56" fillId="58" borderId="190" applyNumberFormat="0" applyProtection="0">
      <alignment horizontal="right" vertical="center"/>
    </xf>
    <xf numFmtId="186" fontId="56" fillId="21" borderId="188" applyNumberFormat="0" applyProtection="0">
      <alignment horizontal="left" vertical="top" indent="1"/>
    </xf>
    <xf numFmtId="186" fontId="28" fillId="12" borderId="185">
      <alignment vertical="center"/>
      <protection locked="0"/>
    </xf>
    <xf numFmtId="186" fontId="56" fillId="40" borderId="178" applyNumberFormat="0" applyFont="0" applyAlignment="0" applyProtection="0"/>
    <xf numFmtId="186" fontId="60" fillId="52" borderId="188" applyNumberFormat="0" applyProtection="0">
      <alignment horizontal="left" vertical="top" indent="1"/>
    </xf>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186" fontId="56" fillId="14" borderId="188" applyNumberFormat="0" applyProtection="0">
      <alignment horizontal="left" vertical="top" indent="1"/>
    </xf>
    <xf numFmtId="0" fontId="5" fillId="69" borderId="176">
      <alignment vertical="center"/>
    </xf>
    <xf numFmtId="186" fontId="56" fillId="21" borderId="188" applyNumberFormat="0" applyProtection="0">
      <alignment horizontal="left" vertical="top" indent="1"/>
    </xf>
    <xf numFmtId="186" fontId="56" fillId="40" borderId="200" applyNumberFormat="0" applyFont="0" applyAlignment="0" applyProtection="0"/>
    <xf numFmtId="4" fontId="56" fillId="61" borderId="194" applyNumberFormat="0" applyProtection="0">
      <alignment horizontal="left" vertical="center" indent="1"/>
    </xf>
    <xf numFmtId="186" fontId="56" fillId="63" borderId="188" applyNumberFormat="0" applyProtection="0">
      <alignment horizontal="left" vertical="top" indent="1"/>
    </xf>
    <xf numFmtId="186" fontId="27" fillId="14" borderId="198" applyNumberFormat="0" applyProtection="0">
      <alignment horizontal="left" vertical="center" indent="1"/>
    </xf>
    <xf numFmtId="4" fontId="64" fillId="64" borderId="178" applyNumberFormat="0" applyProtection="0">
      <alignment horizontal="right" vertical="center"/>
    </xf>
    <xf numFmtId="186" fontId="57" fillId="44" borderId="191" applyNumberFormat="0" applyAlignment="0" applyProtection="0"/>
    <xf numFmtId="186" fontId="28" fillId="12" borderId="185">
      <alignment vertical="center"/>
      <protection locked="0"/>
    </xf>
    <xf numFmtId="186" fontId="56" fillId="14" borderId="180" applyNumberFormat="0" applyProtection="0">
      <alignment horizontal="left" vertical="top" indent="1"/>
    </xf>
    <xf numFmtId="186" fontId="28" fillId="49" borderId="176">
      <alignment vertical="center"/>
    </xf>
    <xf numFmtId="186" fontId="56" fillId="21" borderId="180" applyNumberFormat="0" applyProtection="0">
      <alignment horizontal="left" vertical="top" indent="1"/>
    </xf>
    <xf numFmtId="186" fontId="56" fillId="15" borderId="188" applyNumberFormat="0" applyProtection="0">
      <alignment horizontal="left" vertical="top" indent="1"/>
    </xf>
    <xf numFmtId="4" fontId="56" fillId="60" borderId="190" applyNumberFormat="0" applyProtection="0">
      <alignment horizontal="right" vertical="center"/>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56" fillId="54" borderId="178" applyNumberFormat="0" applyProtection="0">
      <alignment horizontal="left" vertical="center" indent="1"/>
    </xf>
    <xf numFmtId="186" fontId="56" fillId="15" borderId="198" applyNumberFormat="0" applyProtection="0">
      <alignment horizontal="left" vertical="top" indent="1"/>
    </xf>
    <xf numFmtId="4" fontId="56" fillId="19" borderId="200" applyNumberFormat="0" applyProtection="0">
      <alignment horizontal="right" vertical="center"/>
    </xf>
    <xf numFmtId="4" fontId="72" fillId="84" borderId="198" applyNumberFormat="0" applyProtection="0">
      <alignment horizontal="right" vertical="center"/>
    </xf>
    <xf numFmtId="4" fontId="27" fillId="21" borderId="204" applyNumberFormat="0" applyProtection="0">
      <alignment horizontal="left" vertical="center" indent="1"/>
    </xf>
    <xf numFmtId="186" fontId="56" fillId="14" borderId="188" applyNumberFormat="0" applyProtection="0">
      <alignment horizontal="left" vertical="top" indent="1"/>
    </xf>
    <xf numFmtId="4" fontId="64" fillId="64" borderId="190" applyNumberFormat="0" applyProtection="0">
      <alignment horizontal="right" vertical="center"/>
    </xf>
    <xf numFmtId="37" fontId="33" fillId="0" borderId="193" applyNumberFormat="0"/>
    <xf numFmtId="186" fontId="57" fillId="44" borderId="191" applyNumberFormat="0" applyAlignment="0" applyProtection="0"/>
    <xf numFmtId="188" fontId="5" fillId="70" borderId="176">
      <alignment horizontal="right" vertical="center"/>
      <protection locked="0"/>
    </xf>
    <xf numFmtId="4" fontId="56" fillId="14" borderId="194" applyNumberFormat="0" applyProtection="0">
      <alignment horizontal="left" vertical="center" indent="1"/>
    </xf>
    <xf numFmtId="190" fontId="28" fillId="51" borderId="196">
      <alignment horizontal="right" vertical="center"/>
      <protection locked="0"/>
    </xf>
    <xf numFmtId="37" fontId="33" fillId="0" borderId="193" applyNumberFormat="0"/>
    <xf numFmtId="4" fontId="59" fillId="65" borderId="200" applyNumberFormat="0" applyProtection="0">
      <alignment horizontal="right" vertical="center"/>
    </xf>
    <xf numFmtId="186" fontId="27" fillId="21" borderId="188" applyNumberFormat="0" applyProtection="0">
      <alignment horizontal="left" vertical="top" indent="1"/>
    </xf>
    <xf numFmtId="4" fontId="64" fillId="64" borderId="190" applyNumberFormat="0" applyProtection="0">
      <alignment horizontal="right" vertical="center"/>
    </xf>
    <xf numFmtId="186" fontId="57" fillId="44" borderId="191" applyNumberFormat="0" applyAlignment="0" applyProtection="0"/>
    <xf numFmtId="4" fontId="56" fillId="54" borderId="190" applyNumberFormat="0" applyProtection="0">
      <alignment horizontal="left" vertical="center" indent="1"/>
    </xf>
    <xf numFmtId="4" fontId="56" fillId="58" borderId="190" applyNumberFormat="0" applyProtection="0">
      <alignment horizontal="right" vertical="center"/>
    </xf>
    <xf numFmtId="191" fontId="28" fillId="51" borderId="176">
      <alignment horizontal="right" vertical="center"/>
      <protection locked="0"/>
    </xf>
    <xf numFmtId="0" fontId="27" fillId="14" borderId="188" applyNumberFormat="0" applyProtection="0">
      <alignment horizontal="left" vertical="top" indent="1"/>
    </xf>
    <xf numFmtId="172" fontId="5" fillId="7" borderId="176">
      <alignment vertical="center"/>
      <protection locked="0"/>
    </xf>
    <xf numFmtId="186" fontId="56" fillId="14" borderId="198" applyNumberFormat="0" applyProtection="0">
      <alignment horizontal="left" vertical="top" indent="1"/>
    </xf>
    <xf numFmtId="4" fontId="62" fillId="48" borderId="188" applyNumberFormat="0" applyProtection="0">
      <alignment vertical="center"/>
    </xf>
    <xf numFmtId="191" fontId="28" fillId="50" borderId="176">
      <alignment vertical="center"/>
    </xf>
    <xf numFmtId="186" fontId="56" fillId="40" borderId="190" applyNumberFormat="0" applyFont="0" applyAlignment="0" applyProtection="0"/>
    <xf numFmtId="186" fontId="56" fillId="15" borderId="188" applyNumberFormat="0" applyProtection="0">
      <alignment horizontal="left" vertical="top" indent="1"/>
    </xf>
    <xf numFmtId="186" fontId="56" fillId="63" borderId="188" applyNumberFormat="0" applyProtection="0">
      <alignment horizontal="left" vertical="top" indent="1"/>
    </xf>
    <xf numFmtId="190" fontId="28" fillId="51" borderId="196">
      <alignment horizontal="right" vertical="center"/>
      <protection locked="0"/>
    </xf>
    <xf numFmtId="186" fontId="56" fillId="63" borderId="188" applyNumberFormat="0" applyProtection="0">
      <alignment horizontal="left" vertical="top" indent="1"/>
    </xf>
    <xf numFmtId="4" fontId="56" fillId="52" borderId="200" applyNumberFormat="0" applyProtection="0">
      <alignment vertical="center"/>
    </xf>
    <xf numFmtId="4" fontId="62" fillId="48" borderId="188" applyNumberFormat="0" applyProtection="0">
      <alignment vertical="center"/>
    </xf>
    <xf numFmtId="190" fontId="5" fillId="13" borderId="185">
      <alignment vertical="center"/>
    </xf>
    <xf numFmtId="186" fontId="56" fillId="63" borderId="190" applyNumberFormat="0" applyProtection="0">
      <alignment horizontal="left" vertical="center" indent="1"/>
    </xf>
    <xf numFmtId="186" fontId="56" fillId="15" borderId="180"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4" fontId="56" fillId="55" borderId="178" applyNumberFormat="0" applyProtection="0">
      <alignment horizontal="right" vertical="center"/>
    </xf>
    <xf numFmtId="4" fontId="56" fillId="61" borderId="181" applyNumberFormat="0" applyProtection="0">
      <alignment horizontal="left" vertical="center" indent="1"/>
    </xf>
    <xf numFmtId="186" fontId="56" fillId="40" borderId="178" applyNumberFormat="0" applyFont="0" applyAlignment="0" applyProtection="0"/>
    <xf numFmtId="193" fontId="28" fillId="12" borderId="206">
      <alignment vertical="center"/>
      <protection locked="0"/>
    </xf>
    <xf numFmtId="186" fontId="56" fillId="14" borderId="178" applyNumberFormat="0" applyProtection="0">
      <alignment horizontal="left" vertical="center" indent="1"/>
    </xf>
    <xf numFmtId="4" fontId="56" fillId="53" borderId="178" applyNumberFormat="0" applyProtection="0">
      <alignment horizontal="left" vertical="center"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56" fillId="21" borderId="188" applyNumberFormat="0" applyProtection="0">
      <alignment horizontal="left" vertical="top" indent="1"/>
    </xf>
    <xf numFmtId="4" fontId="56" fillId="57" borderId="181" applyNumberFormat="0" applyProtection="0">
      <alignment horizontal="right" vertical="center"/>
    </xf>
    <xf numFmtId="4" fontId="62" fillId="48" borderId="188" applyNumberFormat="0" applyProtection="0">
      <alignment vertical="center"/>
    </xf>
    <xf numFmtId="4" fontId="56" fillId="56" borderId="190" applyNumberFormat="0" applyProtection="0">
      <alignment horizontal="right" vertical="center"/>
    </xf>
    <xf numFmtId="186" fontId="56" fillId="15" borderId="188" applyNumberFormat="0" applyProtection="0">
      <alignment horizontal="left" vertical="top" indent="1"/>
    </xf>
    <xf numFmtId="186" fontId="27" fillId="63" borderId="188" applyNumberFormat="0" applyProtection="0">
      <alignment horizontal="left" vertical="center" indent="1"/>
    </xf>
    <xf numFmtId="4" fontId="56" fillId="61" borderId="181" applyNumberFormat="0" applyProtection="0">
      <alignment horizontal="left" vertical="center" indent="1"/>
    </xf>
    <xf numFmtId="4" fontId="56" fillId="59" borderId="190" applyNumberFormat="0" applyProtection="0">
      <alignment horizontal="right" vertical="center"/>
    </xf>
    <xf numFmtId="4" fontId="64" fillId="64" borderId="190" applyNumberFormat="0" applyProtection="0">
      <alignment horizontal="right" vertical="center"/>
    </xf>
    <xf numFmtId="186" fontId="27" fillId="63" borderId="180" applyNumberFormat="0" applyProtection="0">
      <alignment horizontal="left" vertical="top" indent="1"/>
    </xf>
    <xf numFmtId="4" fontId="72" fillId="83" borderId="180" applyNumberFormat="0" applyProtection="0">
      <alignment horizontal="right" vertical="center"/>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4" fontId="56" fillId="61" borderId="181" applyNumberFormat="0" applyProtection="0">
      <alignment horizontal="left" vertical="center" indent="1"/>
    </xf>
    <xf numFmtId="186" fontId="56" fillId="40" borderId="178" applyNumberFormat="0" applyFont="0" applyAlignment="0" applyProtection="0"/>
    <xf numFmtId="186" fontId="56" fillId="14" borderId="188" applyNumberFormat="0" applyProtection="0">
      <alignment horizontal="left" vertical="top" indent="1"/>
    </xf>
    <xf numFmtId="4" fontId="56" fillId="15" borderId="194" applyNumberFormat="0" applyProtection="0">
      <alignment horizontal="left" vertical="center"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60" fillId="52"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61" fillId="21" borderId="192" applyBorder="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4" fontId="71" fillId="53" borderId="188" applyNumberFormat="0" applyProtection="0">
      <alignment vertical="center"/>
    </xf>
    <xf numFmtId="4" fontId="74" fillId="87" borderId="188" applyNumberFormat="0" applyProtection="0">
      <alignmen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0" fontId="5" fillId="13" borderId="196">
      <alignment vertical="center"/>
    </xf>
    <xf numFmtId="188" fontId="5" fillId="7" borderId="196">
      <alignment vertical="center"/>
      <protection locked="0"/>
    </xf>
    <xf numFmtId="0" fontId="5" fillId="69" borderId="196">
      <alignment vertical="center"/>
    </xf>
    <xf numFmtId="0" fontId="5" fillId="7" borderId="196">
      <alignment vertical="center"/>
      <protection locked="0"/>
    </xf>
    <xf numFmtId="4" fontId="56" fillId="15" borderId="190" applyNumberFormat="0" applyProtection="0">
      <alignment horizontal="right" vertical="center"/>
    </xf>
    <xf numFmtId="186" fontId="56" fillId="40" borderId="190" applyNumberFormat="0" applyFont="0" applyAlignment="0" applyProtection="0"/>
    <xf numFmtId="190" fontId="28" fillId="49" borderId="206">
      <alignment vertical="center"/>
    </xf>
    <xf numFmtId="186" fontId="42" fillId="44" borderId="190" applyNumberFormat="0" applyAlignment="0" applyProtection="0"/>
    <xf numFmtId="186" fontId="56" fillId="40" borderId="190" applyNumberFormat="0" applyFont="0" applyAlignment="0" applyProtection="0"/>
    <xf numFmtId="186" fontId="56" fillId="14" borderId="198" applyNumberFormat="0" applyProtection="0">
      <alignment horizontal="left" vertical="top" indent="1"/>
    </xf>
    <xf numFmtId="37" fontId="33" fillId="0" borderId="203" applyNumberFormat="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21" borderId="198" applyNumberFormat="0" applyProtection="0">
      <alignment horizontal="left" vertical="center" indent="1"/>
    </xf>
    <xf numFmtId="190" fontId="5" fillId="69" borderId="206">
      <alignment vertical="center"/>
    </xf>
    <xf numFmtId="186" fontId="56" fillId="21" borderId="198" applyNumberFormat="0" applyProtection="0">
      <alignment horizontal="left" vertical="top" indent="1"/>
    </xf>
    <xf numFmtId="4" fontId="56" fillId="61" borderId="194" applyNumberFormat="0" applyProtection="0">
      <alignment horizontal="left" vertical="center" indent="1"/>
    </xf>
    <xf numFmtId="186" fontId="42" fillId="44" borderId="200" applyNumberFormat="0" applyAlignment="0" applyProtection="0"/>
    <xf numFmtId="172" fontId="28" fillId="12" borderId="196">
      <alignment vertical="center"/>
      <protection locked="0"/>
    </xf>
    <xf numFmtId="4" fontId="56" fillId="15" borderId="200" applyNumberFormat="0" applyProtection="0">
      <alignment horizontal="right" vertical="center"/>
    </xf>
    <xf numFmtId="186" fontId="56" fillId="63" borderId="188" applyNumberFormat="0" applyProtection="0">
      <alignment horizontal="left" vertical="top" indent="1"/>
    </xf>
    <xf numFmtId="4" fontId="63" fillId="66" borderId="204"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4" fontId="59" fillId="53" borderId="200" applyNumberFormat="0" applyProtection="0">
      <alignment vertical="center"/>
    </xf>
    <xf numFmtId="4" fontId="27" fillId="21" borderId="204" applyNumberFormat="0" applyProtection="0">
      <alignment horizontal="left" vertical="center"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4" fontId="59" fillId="53" borderId="190" applyNumberFormat="0" applyProtection="0">
      <alignment vertical="center"/>
    </xf>
    <xf numFmtId="186" fontId="56" fillId="21" borderId="198" applyNumberFormat="0" applyProtection="0">
      <alignment horizontal="left" vertical="top" indent="1"/>
    </xf>
    <xf numFmtId="186" fontId="56" fillId="40" borderId="200" applyNumberFormat="0" applyFont="0" applyAlignment="0" applyProtection="0"/>
    <xf numFmtId="186" fontId="56" fillId="14" borderId="188" applyNumberFormat="0" applyProtection="0">
      <alignment horizontal="left" vertical="top" indent="1"/>
    </xf>
    <xf numFmtId="0" fontId="27" fillId="15" borderId="198" applyNumberFormat="0" applyProtection="0">
      <alignment horizontal="left" vertical="top" indent="1"/>
    </xf>
    <xf numFmtId="4" fontId="70" fillId="86" borderId="198" applyNumberFormat="0" applyProtection="0">
      <alignment horizontal="left" vertical="center" indent="1"/>
    </xf>
    <xf numFmtId="193" fontId="28" fillId="50" borderId="206">
      <alignment vertical="center"/>
    </xf>
    <xf numFmtId="4" fontId="72" fillId="53" borderId="198" applyNumberFormat="0" applyProtection="0">
      <alignment horizontal="left" vertical="center" indent="1"/>
    </xf>
    <xf numFmtId="188" fontId="5" fillId="13" borderId="196">
      <alignmen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93" fontId="28" fillId="12" borderId="196">
      <alignment vertical="center"/>
      <protection locked="0"/>
    </xf>
    <xf numFmtId="4" fontId="62" fillId="48" borderId="188" applyNumberFormat="0" applyProtection="0">
      <alignment vertical="center"/>
    </xf>
    <xf numFmtId="186" fontId="56" fillId="40" borderId="200" applyNumberFormat="0" applyFont="0" applyAlignment="0" applyProtection="0"/>
    <xf numFmtId="186" fontId="62" fillId="15" borderId="188" applyNumberFormat="0" applyProtection="0">
      <alignment horizontal="left" vertical="top" indent="1"/>
    </xf>
    <xf numFmtId="186" fontId="56" fillId="11" borderId="19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90" fontId="28" fillId="49" borderId="196">
      <alignment vertical="center"/>
    </xf>
    <xf numFmtId="186" fontId="61" fillId="21" borderId="192" applyBorder="0"/>
    <xf numFmtId="191" fontId="28" fillId="50" borderId="206">
      <alignment vertical="center"/>
    </xf>
    <xf numFmtId="186" fontId="27" fillId="21" borderId="188" applyNumberFormat="0" applyProtection="0">
      <alignment horizontal="left" vertical="top" indent="1"/>
    </xf>
    <xf numFmtId="37" fontId="33" fillId="0" borderId="193" applyNumberFormat="0"/>
    <xf numFmtId="186" fontId="60" fillId="52" borderId="198" applyNumberFormat="0" applyProtection="0">
      <alignment horizontal="left" vertical="top" indent="1"/>
    </xf>
    <xf numFmtId="4" fontId="72" fillId="86" borderId="188"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56" fillId="40" borderId="190" applyNumberFormat="0" applyFont="0" applyAlignment="0" applyProtection="0"/>
    <xf numFmtId="4" fontId="56" fillId="14" borderId="204" applyNumberFormat="0" applyProtection="0">
      <alignment horizontal="left" vertical="center" indent="1"/>
    </xf>
    <xf numFmtId="4" fontId="56" fillId="55" borderId="178" applyNumberFormat="0" applyProtection="0">
      <alignment horizontal="right" vertical="center"/>
    </xf>
    <xf numFmtId="186" fontId="50" fillId="41" borderId="178" applyNumberFormat="0" applyAlignment="0" applyProtection="0"/>
    <xf numFmtId="186" fontId="56" fillId="63" borderId="188"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42" fillId="44" borderId="200" applyNumberFormat="0" applyAlignment="0" applyProtection="0"/>
    <xf numFmtId="4" fontId="56" fillId="15" borderId="204" applyNumberFormat="0" applyProtection="0">
      <alignment horizontal="left" vertical="center" indent="1"/>
    </xf>
    <xf numFmtId="4" fontId="63" fillId="66" borderId="204" applyNumberFormat="0" applyProtection="0">
      <alignment horizontal="left" vertical="center"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61" borderId="204" applyNumberFormat="0" applyProtection="0">
      <alignment horizontal="left" vertical="center" indent="1"/>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27" fillId="21" borderId="188" applyNumberFormat="0" applyProtection="0">
      <alignment horizontal="left" vertical="center" indent="1"/>
    </xf>
    <xf numFmtId="186" fontId="56" fillId="21" borderId="198" applyNumberFormat="0" applyProtection="0">
      <alignment horizontal="left" vertical="top" indent="1"/>
    </xf>
    <xf numFmtId="0" fontId="73" fillId="52" borderId="198" applyNumberFormat="0" applyProtection="0">
      <alignment horizontal="left" vertical="top" indent="1"/>
    </xf>
    <xf numFmtId="4" fontId="59" fillId="53" borderId="200" applyNumberFormat="0" applyProtection="0">
      <alignment vertical="center"/>
    </xf>
    <xf numFmtId="186" fontId="27" fillId="63" borderId="188" applyNumberFormat="0" applyProtection="0">
      <alignment horizontal="left" vertical="top" indent="1"/>
    </xf>
    <xf numFmtId="186" fontId="28" fillId="12" borderId="206">
      <alignment vertical="center"/>
      <protection locked="0"/>
    </xf>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62" fillId="11" borderId="188"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4" fontId="59" fillId="12" borderId="196" applyNumberFormat="0" applyProtection="0">
      <alignment vertical="center"/>
    </xf>
    <xf numFmtId="186" fontId="56" fillId="21" borderId="180" applyNumberFormat="0" applyProtection="0">
      <alignment horizontal="left" vertical="top" indent="1"/>
    </xf>
    <xf numFmtId="186" fontId="28" fillId="12" borderId="196">
      <alignment vertical="center"/>
      <protection locked="0"/>
    </xf>
    <xf numFmtId="186" fontId="27" fillId="14" borderId="180" applyNumberFormat="0" applyProtection="0">
      <alignment horizontal="left" vertical="top" indent="1"/>
    </xf>
    <xf numFmtId="186" fontId="56" fillId="14" borderId="180" applyNumberFormat="0" applyProtection="0">
      <alignment horizontal="left" vertical="top" indent="1"/>
    </xf>
    <xf numFmtId="4" fontId="63" fillId="66" borderId="181" applyNumberFormat="0" applyProtection="0">
      <alignment horizontal="left" vertical="center" indent="1"/>
    </xf>
    <xf numFmtId="186" fontId="56" fillId="15" borderId="180" applyNumberFormat="0" applyProtection="0">
      <alignment horizontal="left" vertical="top" indent="1"/>
    </xf>
    <xf numFmtId="186" fontId="28" fillId="50" borderId="185">
      <alignment vertical="center"/>
    </xf>
    <xf numFmtId="186" fontId="62" fillId="15" borderId="188" applyNumberFormat="0" applyProtection="0">
      <alignment horizontal="left" vertical="top" indent="1"/>
    </xf>
    <xf numFmtId="186" fontId="56" fillId="63" borderId="188" applyNumberFormat="0" applyProtection="0">
      <alignment horizontal="left" vertical="top" indent="1"/>
    </xf>
    <xf numFmtId="186" fontId="27"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15" borderId="188" applyNumberFormat="0" applyProtection="0">
      <alignment horizontal="left" vertical="top" indent="1"/>
    </xf>
    <xf numFmtId="193" fontId="28" fillId="12" borderId="176">
      <alignment vertical="center"/>
      <protection locked="0"/>
    </xf>
    <xf numFmtId="186" fontId="27" fillId="14" borderId="188" applyNumberFormat="0" applyProtection="0">
      <alignment horizontal="left" vertical="center" indent="1"/>
    </xf>
    <xf numFmtId="186" fontId="27" fillId="15"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186" fontId="44" fillId="0" borderId="184" applyNumberFormat="0" applyFill="0" applyAlignment="0" applyProtection="0"/>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186" fontId="27" fillId="64" borderId="185" applyNumberFormat="0">
      <protection locked="0"/>
    </xf>
    <xf numFmtId="191" fontId="28" fillId="51" borderId="185">
      <alignment horizontal="right" vertical="center"/>
      <protection locked="0"/>
    </xf>
    <xf numFmtId="4" fontId="56" fillId="19" borderId="178" applyNumberFormat="0" applyProtection="0">
      <alignment horizontal="right" vertical="center"/>
    </xf>
    <xf numFmtId="186" fontId="60" fillId="52" borderId="180" applyNumberFormat="0" applyProtection="0">
      <alignment horizontal="left" vertical="top" indent="1"/>
    </xf>
    <xf numFmtId="4" fontId="56" fillId="23" borderId="200" applyNumberFormat="0" applyProtection="0">
      <alignment horizontal="right" vertical="center"/>
    </xf>
    <xf numFmtId="4" fontId="56" fillId="55" borderId="200" applyNumberFormat="0" applyProtection="0">
      <alignment horizontal="right" vertical="center"/>
    </xf>
    <xf numFmtId="186" fontId="56" fillId="40" borderId="200" applyNumberFormat="0" applyFont="0" applyAlignment="0" applyProtection="0"/>
    <xf numFmtId="4" fontId="59" fillId="53" borderId="200" applyNumberFormat="0" applyProtection="0">
      <alignment vertical="center"/>
    </xf>
    <xf numFmtId="172" fontId="5" fillId="7" borderId="176">
      <alignment vertical="center"/>
      <protection locked="0"/>
    </xf>
    <xf numFmtId="188" fontId="5" fillId="13" borderId="176">
      <alignment vertical="center"/>
    </xf>
    <xf numFmtId="186" fontId="56" fillId="40" borderId="200" applyNumberFormat="0" applyFont="0" applyAlignment="0" applyProtection="0"/>
    <xf numFmtId="186" fontId="56" fillId="14" borderId="19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6" fillId="59" borderId="200" applyNumberFormat="0" applyProtection="0">
      <alignment horizontal="right" vertical="center"/>
    </xf>
    <xf numFmtId="186" fontId="60" fillId="52" borderId="198" applyNumberFormat="0" applyProtection="0">
      <alignment horizontal="left" vertical="top" indent="1"/>
    </xf>
    <xf numFmtId="186" fontId="27" fillId="21" borderId="188" applyNumberFormat="0" applyProtection="0">
      <alignment horizontal="left" vertical="top" indent="1"/>
    </xf>
    <xf numFmtId="4" fontId="56" fillId="23" borderId="200" applyNumberFormat="0" applyProtection="0">
      <alignment horizontal="right" vertical="center"/>
    </xf>
    <xf numFmtId="186" fontId="56" fillId="11" borderId="200" applyNumberFormat="0" applyProtection="0">
      <alignment horizontal="left" vertical="center" indent="1"/>
    </xf>
    <xf numFmtId="186" fontId="56" fillId="21" borderId="198" applyNumberFormat="0" applyProtection="0">
      <alignment horizontal="left" vertical="top" indent="1"/>
    </xf>
    <xf numFmtId="188" fontId="5" fillId="13" borderId="176">
      <alignmen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0" borderId="200" applyNumberFormat="0" applyProtection="0">
      <alignment horizontal="right" vertical="center"/>
    </xf>
    <xf numFmtId="4" fontId="56" fillId="16" borderId="200" applyNumberFormat="0" applyProtection="0">
      <alignment horizontal="right" vertical="center"/>
    </xf>
    <xf numFmtId="4" fontId="56" fillId="15" borderId="204" applyNumberFormat="0" applyProtection="0">
      <alignment horizontal="left" vertical="center" indent="1"/>
    </xf>
    <xf numFmtId="4" fontId="62" fillId="48" borderId="198" applyNumberFormat="0" applyProtection="0">
      <alignment vertical="center"/>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4" fontId="56" fillId="56" borderId="200"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4" fontId="56" fillId="54" borderId="200" applyNumberFormat="0" applyProtection="0">
      <alignment horizontal="left" vertical="center" indent="1"/>
    </xf>
    <xf numFmtId="186" fontId="56" fillId="11" borderId="200"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62" borderId="200" applyNumberFormat="0" applyProtection="0">
      <alignment horizontal="left" vertical="center" indent="1"/>
    </xf>
    <xf numFmtId="188" fontId="5" fillId="13" borderId="176">
      <alignment vertical="center"/>
    </xf>
    <xf numFmtId="186" fontId="56" fillId="14" borderId="198" applyNumberFormat="0" applyProtection="0">
      <alignment horizontal="left" vertical="top" indent="1"/>
    </xf>
    <xf numFmtId="186" fontId="56" fillId="63" borderId="200" applyNumberFormat="0" applyProtection="0">
      <alignment horizontal="left" vertical="center" indent="1"/>
    </xf>
    <xf numFmtId="4" fontId="56" fillId="55" borderId="200"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50" fillId="41" borderId="200" applyNumberFormat="0" applyAlignment="0" applyProtection="0"/>
    <xf numFmtId="186" fontId="27" fillId="63" borderId="198" applyNumberFormat="0" applyProtection="0">
      <alignment horizontal="left" vertical="center" indent="1"/>
    </xf>
    <xf numFmtId="4" fontId="56" fillId="54" borderId="200" applyNumberFormat="0" applyProtection="0">
      <alignment horizontal="left" vertical="center" indent="1"/>
    </xf>
    <xf numFmtId="4" fontId="62" fillId="11" borderId="198"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56" fillId="15" borderId="204" applyNumberFormat="0" applyProtection="0">
      <alignment horizontal="left" vertical="center" indent="1"/>
    </xf>
    <xf numFmtId="186" fontId="42" fillId="44" borderId="200" applyNumberFormat="0" applyAlignment="0" applyProtection="0"/>
    <xf numFmtId="186" fontId="50" fillId="41" borderId="200" applyNumberForma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4" fontId="56" fillId="54" borderId="200" applyNumberFormat="0" applyProtection="0">
      <alignment horizontal="left" vertical="center" indent="1"/>
    </xf>
    <xf numFmtId="37" fontId="33" fillId="0" borderId="203" applyNumberFormat="0"/>
    <xf numFmtId="4" fontId="56" fillId="58"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4" fillId="64" borderId="200" applyNumberFormat="0" applyProtection="0">
      <alignment horizontal="right" vertical="center"/>
    </xf>
    <xf numFmtId="186" fontId="56" fillId="40" borderId="200" applyNumberFormat="0" applyFont="0" applyAlignment="0" applyProtection="0"/>
    <xf numFmtId="186" fontId="62"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16" borderId="200" applyNumberFormat="0" applyProtection="0">
      <alignment horizontal="right" vertical="center"/>
    </xf>
    <xf numFmtId="4" fontId="56" fillId="23" borderId="200"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4" fontId="56" fillId="14" borderId="204"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37" fontId="33" fillId="0" borderId="203" applyNumberFormat="0"/>
    <xf numFmtId="4" fontId="56" fillId="23" borderId="200" applyNumberFormat="0" applyProtection="0">
      <alignment horizontal="right" vertical="center"/>
    </xf>
    <xf numFmtId="4" fontId="62" fillId="48" borderId="198" applyNumberFormat="0" applyProtection="0">
      <alignment vertical="center"/>
    </xf>
    <xf numFmtId="186" fontId="44" fillId="0" borderId="205" applyNumberFormat="0" applyFill="0" applyAlignment="0" applyProtection="0"/>
    <xf numFmtId="186" fontId="60" fillId="52" borderId="198" applyNumberFormat="0" applyProtection="0">
      <alignment horizontal="left" vertical="top" indent="1"/>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62" fillId="15" borderId="198" applyNumberFormat="0" applyProtection="0">
      <alignment horizontal="left" vertical="top" indent="1"/>
    </xf>
    <xf numFmtId="186" fontId="27"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57" borderId="204"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4" fontId="56" fillId="16" borderId="200" applyNumberFormat="0" applyProtection="0">
      <alignment horizontal="right" vertical="center"/>
    </xf>
    <xf numFmtId="186" fontId="27" fillId="21" borderId="198" applyNumberFormat="0" applyProtection="0">
      <alignment horizontal="left" vertical="top" indent="1"/>
    </xf>
    <xf numFmtId="186" fontId="56" fillId="15"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190" fontId="28" fillId="49" borderId="176">
      <alignment vertical="center"/>
    </xf>
    <xf numFmtId="191" fontId="28" fillId="49" borderId="176">
      <alignment vertical="center"/>
    </xf>
    <xf numFmtId="191" fontId="28" fillId="49" borderId="176">
      <alignment vertical="center"/>
    </xf>
    <xf numFmtId="186" fontId="28" fillId="49" borderId="176">
      <alignment vertical="center"/>
    </xf>
    <xf numFmtId="186" fontId="28" fillId="49" borderId="176">
      <alignment vertical="center"/>
    </xf>
    <xf numFmtId="186" fontId="28" fillId="49" borderId="176">
      <alignment vertical="center"/>
    </xf>
    <xf numFmtId="186" fontId="28" fillId="49" borderId="176">
      <alignment vertical="center"/>
    </xf>
    <xf numFmtId="188" fontId="28" fillId="49" borderId="176">
      <alignment vertical="center"/>
    </xf>
    <xf numFmtId="188" fontId="28" fillId="49" borderId="176">
      <alignment vertical="center"/>
    </xf>
    <xf numFmtId="190" fontId="28" fillId="49" borderId="176">
      <alignment vertical="center"/>
    </xf>
    <xf numFmtId="191" fontId="28" fillId="12" borderId="176">
      <alignment vertical="center"/>
      <protection locked="0"/>
    </xf>
    <xf numFmtId="193" fontId="28" fillId="12" borderId="176">
      <alignment vertical="center"/>
      <protection locked="0"/>
    </xf>
    <xf numFmtId="186" fontId="28" fillId="12" borderId="176">
      <alignment vertical="center"/>
      <protection locked="0"/>
    </xf>
    <xf numFmtId="186" fontId="28" fillId="12" borderId="176">
      <alignment vertical="center"/>
      <protection locked="0"/>
    </xf>
    <xf numFmtId="193" fontId="28" fillId="12" borderId="176">
      <alignment vertical="center"/>
      <protection locked="0"/>
    </xf>
    <xf numFmtId="193" fontId="28" fillId="12" borderId="176">
      <alignment vertical="center"/>
      <protection locked="0"/>
    </xf>
    <xf numFmtId="186" fontId="28" fillId="12" borderId="176">
      <alignment vertical="center"/>
      <protection locked="0"/>
    </xf>
    <xf numFmtId="186" fontId="28" fillId="12" borderId="176">
      <alignment vertical="center"/>
      <protection locked="0"/>
    </xf>
    <xf numFmtId="193" fontId="28" fillId="12" borderId="176">
      <alignment vertical="center"/>
      <protection locked="0"/>
    </xf>
    <xf numFmtId="191" fontId="28" fillId="12" borderId="176">
      <alignment vertical="center"/>
      <protection locked="0"/>
    </xf>
    <xf numFmtId="191" fontId="28" fillId="12" borderId="176">
      <alignment vertical="center"/>
      <protection locked="0"/>
    </xf>
    <xf numFmtId="172" fontId="28" fillId="12" borderId="176">
      <alignment vertical="center"/>
      <protection locked="0"/>
    </xf>
    <xf numFmtId="172" fontId="28" fillId="12" borderId="176">
      <alignment vertical="center"/>
      <protection locked="0"/>
    </xf>
    <xf numFmtId="172" fontId="28" fillId="12" borderId="176">
      <alignment vertical="center"/>
      <protection locked="0"/>
    </xf>
    <xf numFmtId="172" fontId="28" fillId="12" borderId="176">
      <alignment vertical="center"/>
      <protection locked="0"/>
    </xf>
    <xf numFmtId="191" fontId="28" fillId="12" borderId="176">
      <alignment vertical="center"/>
      <protection locked="0"/>
    </xf>
    <xf numFmtId="191" fontId="28" fillId="50" borderId="176">
      <alignment vertical="center"/>
    </xf>
    <xf numFmtId="191" fontId="28" fillId="50" borderId="176">
      <alignment vertical="center"/>
    </xf>
    <xf numFmtId="193" fontId="28" fillId="50" borderId="176">
      <alignment vertical="center"/>
    </xf>
    <xf numFmtId="193" fontId="28" fillId="50" borderId="176">
      <alignment vertical="center"/>
    </xf>
    <xf numFmtId="193" fontId="28" fillId="50" borderId="176">
      <alignment vertical="center"/>
    </xf>
    <xf numFmtId="193" fontId="28" fillId="50" borderId="176">
      <alignment vertical="center"/>
    </xf>
    <xf numFmtId="188" fontId="28" fillId="50" borderId="176">
      <alignment vertical="center"/>
    </xf>
    <xf numFmtId="190" fontId="28" fillId="50" borderId="176">
      <alignment vertical="center"/>
    </xf>
    <xf numFmtId="186" fontId="28" fillId="50" borderId="176">
      <alignment vertical="center"/>
    </xf>
    <xf numFmtId="186" fontId="28" fillId="50" borderId="176">
      <alignment vertical="center"/>
    </xf>
    <xf numFmtId="186" fontId="28" fillId="50" borderId="176">
      <alignment vertical="center"/>
    </xf>
    <xf numFmtId="186" fontId="28" fillId="50" borderId="176">
      <alignment vertical="center"/>
    </xf>
    <xf numFmtId="191" fontId="28" fillId="50" borderId="176">
      <alignment vertical="center"/>
    </xf>
    <xf numFmtId="191" fontId="28" fillId="50" borderId="176">
      <alignment vertical="center"/>
    </xf>
    <xf numFmtId="191" fontId="28" fillId="50" borderId="176">
      <alignment vertical="center"/>
    </xf>
    <xf numFmtId="191" fontId="28" fillId="50" borderId="176">
      <alignment vertical="center"/>
    </xf>
    <xf numFmtId="191" fontId="28" fillId="51" borderId="176">
      <alignment horizontal="right" vertical="center"/>
      <protection locked="0"/>
    </xf>
    <xf numFmtId="186" fontId="28" fillId="51" borderId="176">
      <alignment horizontal="right" vertical="center"/>
      <protection locked="0"/>
    </xf>
    <xf numFmtId="186" fontId="28" fillId="51" borderId="176">
      <alignment horizontal="right" vertical="center"/>
      <protection locked="0"/>
    </xf>
    <xf numFmtId="190" fontId="28" fillId="51" borderId="176">
      <alignment horizontal="right" vertical="center"/>
      <protection locked="0"/>
    </xf>
    <xf numFmtId="188" fontId="28" fillId="51" borderId="176">
      <alignment horizontal="right" vertical="center"/>
      <protection locked="0"/>
    </xf>
    <xf numFmtId="190" fontId="28" fillId="51" borderId="176">
      <alignment horizontal="right" vertical="center"/>
      <protection locked="0"/>
    </xf>
    <xf numFmtId="191" fontId="28" fillId="51" borderId="176">
      <alignment horizontal="right" vertical="center"/>
      <protection locked="0"/>
    </xf>
    <xf numFmtId="191" fontId="28" fillId="51" borderId="176">
      <alignment horizontal="right" vertical="center"/>
      <protection locked="0"/>
    </xf>
    <xf numFmtId="191" fontId="28" fillId="51" borderId="176">
      <alignment horizontal="right" vertical="center"/>
      <protection locked="0"/>
    </xf>
    <xf numFmtId="186" fontId="44" fillId="0" borderId="205" applyNumberFormat="0" applyFill="0" applyAlignment="0" applyProtection="0"/>
    <xf numFmtId="186" fontId="27" fillId="14" borderId="188" applyNumberFormat="0" applyProtection="0">
      <alignment horizontal="left" vertical="top" indent="1"/>
    </xf>
    <xf numFmtId="4" fontId="56" fillId="0" borderId="190" applyNumberFormat="0" applyProtection="0">
      <alignment horizontal="right" vertical="center"/>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28" fillId="12" borderId="196">
      <alignment vertical="center"/>
      <protection locked="0"/>
    </xf>
    <xf numFmtId="186" fontId="56" fillId="40" borderId="200" applyNumberFormat="0" applyFont="0" applyAlignment="0" applyProtection="0"/>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top" indent="1"/>
    </xf>
    <xf numFmtId="186" fontId="61" fillId="21" borderId="192" applyBorder="0"/>
    <xf numFmtId="186" fontId="60" fillId="52"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4" fontId="56" fillId="23" borderId="190" applyNumberFormat="0" applyProtection="0">
      <alignment horizontal="right" vertical="center"/>
    </xf>
    <xf numFmtId="190" fontId="28" fillId="49" borderId="206">
      <alignment vertical="center"/>
    </xf>
    <xf numFmtId="186" fontId="27" fillId="64" borderId="176" applyNumberFormat="0">
      <protection locked="0"/>
    </xf>
    <xf numFmtId="4" fontId="59" fillId="12" borderId="176" applyNumberFormat="0" applyProtection="0">
      <alignment vertical="center"/>
    </xf>
    <xf numFmtId="186" fontId="56" fillId="67" borderId="176"/>
    <xf numFmtId="194" fontId="33" fillId="0" borderId="177" applyFill="0"/>
    <xf numFmtId="4" fontId="59" fillId="53" borderId="200" applyNumberFormat="0" applyProtection="0">
      <alignment vertical="center"/>
    </xf>
    <xf numFmtId="4" fontId="56" fillId="15" borderId="200" applyNumberFormat="0" applyProtection="0">
      <alignment horizontal="right" vertical="center"/>
    </xf>
    <xf numFmtId="186" fontId="50" fillId="41" borderId="200" applyNumberFormat="0" applyAlignment="0" applyProtection="0"/>
    <xf numFmtId="191" fontId="5" fillId="13" borderId="176">
      <alignment vertical="center"/>
    </xf>
    <xf numFmtId="188" fontId="5" fillId="13" borderId="176">
      <alignment vertical="center"/>
    </xf>
    <xf numFmtId="190" fontId="5" fillId="13" borderId="176">
      <alignment vertical="center"/>
    </xf>
    <xf numFmtId="191" fontId="5" fillId="7" borderId="176">
      <alignment vertical="center"/>
      <protection locked="0"/>
    </xf>
    <xf numFmtId="188" fontId="5" fillId="7" borderId="176">
      <alignment vertical="center"/>
      <protection locked="0"/>
    </xf>
    <xf numFmtId="196" fontId="5" fillId="69" borderId="176">
      <alignment vertical="center"/>
    </xf>
    <xf numFmtId="188" fontId="5" fillId="69" borderId="176">
      <alignment vertical="center"/>
    </xf>
    <xf numFmtId="190" fontId="5" fillId="69" borderId="176">
      <alignment vertical="center"/>
    </xf>
    <xf numFmtId="191" fontId="5" fillId="69" borderId="176">
      <alignment vertical="center"/>
    </xf>
    <xf numFmtId="188" fontId="5" fillId="70" borderId="176">
      <alignment horizontal="right" vertical="center"/>
      <protection locked="0"/>
    </xf>
    <xf numFmtId="190" fontId="5" fillId="70" borderId="176">
      <alignment horizontal="right" vertical="center"/>
      <protection locked="0"/>
    </xf>
    <xf numFmtId="191" fontId="5" fillId="70" borderId="176">
      <alignment horizontal="right" vertical="center"/>
      <protection locked="0"/>
    </xf>
    <xf numFmtId="194" fontId="33" fillId="0" borderId="177" applyFill="0"/>
    <xf numFmtId="191" fontId="5" fillId="69" borderId="176">
      <alignment vertical="center"/>
    </xf>
    <xf numFmtId="186" fontId="42" fillId="44" borderId="200" applyNumberFormat="0" applyAlignment="0" applyProtection="0"/>
    <xf numFmtId="186" fontId="56" fillId="14" borderId="180" applyNumberFormat="0" applyProtection="0">
      <alignment horizontal="left" vertical="top" indent="1"/>
    </xf>
    <xf numFmtId="186" fontId="44" fillId="0" borderId="184" applyNumberFormat="0" applyFill="0" applyAlignment="0" applyProtection="0"/>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63" borderId="180" applyNumberFormat="0" applyProtection="0">
      <alignment horizontal="left" vertical="top" indent="1"/>
    </xf>
    <xf numFmtId="186" fontId="56" fillId="14" borderId="190" applyNumberFormat="0" applyProtection="0">
      <alignment horizontal="left" vertical="center" indent="1"/>
    </xf>
    <xf numFmtId="193" fontId="28" fillId="50" borderId="176">
      <alignment vertical="center"/>
    </xf>
    <xf numFmtId="186" fontId="28" fillId="12" borderId="196">
      <alignment vertical="center"/>
      <protection locked="0"/>
    </xf>
    <xf numFmtId="190" fontId="5" fillId="69" borderId="196">
      <alignment vertical="center"/>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28" fillId="12" borderId="185">
      <alignment vertical="center"/>
      <protection locked="0"/>
    </xf>
    <xf numFmtId="186" fontId="56" fillId="15" borderId="180" applyNumberFormat="0" applyProtection="0">
      <alignment horizontal="left" vertical="top" indent="1"/>
    </xf>
    <xf numFmtId="190" fontId="5" fillId="13" borderId="185">
      <alignment vertical="center"/>
    </xf>
    <xf numFmtId="186" fontId="56" fillId="40" borderId="190" applyNumberFormat="0" applyFont="0" applyAlignment="0" applyProtection="0"/>
    <xf numFmtId="186" fontId="56" fillId="63" borderId="188" applyNumberFormat="0" applyProtection="0">
      <alignment horizontal="left" vertical="top" indent="1"/>
    </xf>
    <xf numFmtId="186" fontId="27" fillId="14" borderId="180" applyNumberFormat="0" applyProtection="0">
      <alignment horizontal="left" vertical="center" indent="1"/>
    </xf>
    <xf numFmtId="186" fontId="56" fillId="15" borderId="180" applyNumberFormat="0" applyProtection="0">
      <alignment horizontal="left" vertical="top" indent="1"/>
    </xf>
    <xf numFmtId="186" fontId="56" fillId="14" borderId="190" applyNumberFormat="0" applyProtection="0">
      <alignment horizontal="left" vertical="center" indent="1"/>
    </xf>
    <xf numFmtId="4" fontId="56" fillId="56" borderId="178" applyNumberFormat="0" applyProtection="0">
      <alignment horizontal="right" vertical="center"/>
    </xf>
    <xf numFmtId="4" fontId="63" fillId="66" borderId="181" applyNumberFormat="0" applyProtection="0">
      <alignment horizontal="left" vertical="center" indent="1"/>
    </xf>
    <xf numFmtId="37" fontId="33" fillId="0" borderId="193" applyNumberFormat="0"/>
    <xf numFmtId="0" fontId="5" fillId="69" borderId="185">
      <alignment vertical="center"/>
    </xf>
    <xf numFmtId="186" fontId="42" fillId="44" borderId="190" applyNumberFormat="0" applyAlignment="0" applyProtection="0"/>
    <xf numFmtId="186" fontId="56" fillId="21" borderId="188" applyNumberFormat="0" applyProtection="0">
      <alignment horizontal="left" vertical="top" indent="1"/>
    </xf>
    <xf numFmtId="190" fontId="28" fillId="49" borderId="176">
      <alignment vertical="center"/>
    </xf>
    <xf numFmtId="186" fontId="56" fillId="21" borderId="180" applyNumberFormat="0" applyProtection="0">
      <alignment horizontal="left" vertical="top" indent="1"/>
    </xf>
    <xf numFmtId="4" fontId="56" fillId="57" borderId="194" applyNumberFormat="0" applyProtection="0">
      <alignment horizontal="right" vertical="center"/>
    </xf>
    <xf numFmtId="4" fontId="56" fillId="61" borderId="194" applyNumberFormat="0" applyProtection="0">
      <alignment horizontal="left" vertical="center" indent="1"/>
    </xf>
    <xf numFmtId="186" fontId="56" fillId="15" borderId="188" applyNumberFormat="0" applyProtection="0">
      <alignment horizontal="left" vertical="top" indent="1"/>
    </xf>
    <xf numFmtId="191" fontId="28" fillId="12" borderId="196">
      <alignment vertical="center"/>
      <protection locked="0"/>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8" fillId="50" borderId="176">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63" fillId="66" borderId="19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11" borderId="190" applyNumberFormat="0" applyProtection="0">
      <alignment horizontal="left" vertical="center" indent="1"/>
    </xf>
    <xf numFmtId="186" fontId="56" fillId="14" borderId="198" applyNumberFormat="0" applyProtection="0">
      <alignment horizontal="left" vertical="top" indent="1"/>
    </xf>
    <xf numFmtId="4" fontId="56" fillId="55" borderId="190" applyNumberFormat="0" applyProtection="0">
      <alignment horizontal="right" vertical="center"/>
    </xf>
    <xf numFmtId="4" fontId="27" fillId="21" borderId="204" applyNumberFormat="0" applyProtection="0">
      <alignment horizontal="left" vertical="center" indent="1"/>
    </xf>
    <xf numFmtId="186" fontId="62" fillId="48" borderId="188" applyNumberFormat="0" applyProtection="0">
      <alignment horizontal="left" vertical="top" indent="1"/>
    </xf>
    <xf numFmtId="4" fontId="56" fillId="16" borderId="190" applyNumberFormat="0" applyProtection="0">
      <alignment horizontal="right" vertical="center"/>
    </xf>
    <xf numFmtId="4" fontId="56" fillId="56" borderId="200" applyNumberFormat="0" applyProtection="0">
      <alignment horizontal="right" vertical="center"/>
    </xf>
    <xf numFmtId="4" fontId="56" fillId="60" borderId="200" applyNumberFormat="0" applyProtection="0">
      <alignment horizontal="right" vertical="center"/>
    </xf>
    <xf numFmtId="4" fontId="56" fillId="0" borderId="200" applyNumberFormat="0" applyProtection="0">
      <alignment horizontal="right" vertical="center"/>
    </xf>
    <xf numFmtId="186" fontId="56" fillId="63" borderId="198" applyNumberFormat="0" applyProtection="0">
      <alignment horizontal="left" vertical="top" indent="1"/>
    </xf>
    <xf numFmtId="4" fontId="56" fillId="58" borderId="200" applyNumberFormat="0" applyProtection="0">
      <alignment horizontal="right" vertical="center"/>
    </xf>
    <xf numFmtId="4" fontId="56" fillId="56" borderId="200" applyNumberFormat="0" applyProtection="0">
      <alignment horizontal="right" vertical="center"/>
    </xf>
    <xf numFmtId="186" fontId="61" fillId="21" borderId="202" applyBorder="0"/>
    <xf numFmtId="186" fontId="56" fillId="63" borderId="198" applyNumberFormat="0" applyProtection="0">
      <alignment horizontal="left" vertical="top" indent="1"/>
    </xf>
    <xf numFmtId="4" fontId="62" fillId="48" borderId="198" applyNumberFormat="0" applyProtection="0">
      <alignment vertical="center"/>
    </xf>
    <xf numFmtId="186" fontId="42" fillId="44" borderId="200" applyNumberFormat="0" applyAlignment="0" applyProtection="0"/>
    <xf numFmtId="186" fontId="56" fillId="21" borderId="198" applyNumberFormat="0" applyProtection="0">
      <alignment horizontal="left" vertical="top" indent="1"/>
    </xf>
    <xf numFmtId="186" fontId="56" fillId="14" borderId="200" applyNumberFormat="0" applyProtection="0">
      <alignment horizontal="left" vertical="center" indent="1"/>
    </xf>
    <xf numFmtId="186" fontId="56" fillId="40" borderId="200" applyNumberFormat="0" applyFont="0" applyAlignment="0" applyProtection="0"/>
    <xf numFmtId="4" fontId="56" fillId="0" borderId="19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8" fontId="5" fillId="13" borderId="176">
      <alignment vertical="center"/>
    </xf>
    <xf numFmtId="4" fontId="56" fillId="15" borderId="204" applyNumberFormat="0" applyProtection="0">
      <alignment horizontal="left" vertical="center"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4" fontId="64" fillId="64" borderId="190" applyNumberFormat="0" applyProtection="0">
      <alignment horizontal="right" vertical="center"/>
    </xf>
    <xf numFmtId="4" fontId="56" fillId="59" borderId="190" applyNumberFormat="0" applyProtection="0">
      <alignment horizontal="right" vertical="center"/>
    </xf>
    <xf numFmtId="186" fontId="57" fillId="44" borderId="191" applyNumberFormat="0" applyAlignment="0" applyProtection="0"/>
    <xf numFmtId="186" fontId="27" fillId="21" borderId="198" applyNumberFormat="0" applyProtection="0">
      <alignment horizontal="left" vertical="center" indent="1"/>
    </xf>
    <xf numFmtId="186" fontId="27" fillId="21"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90" fontId="28" fillId="49" borderId="176">
      <alignment vertical="center"/>
    </xf>
    <xf numFmtId="186" fontId="56" fillId="21" borderId="198" applyNumberFormat="0" applyProtection="0">
      <alignment horizontal="left" vertical="top" indent="1"/>
    </xf>
    <xf numFmtId="188" fontId="5" fillId="7" borderId="206">
      <alignment vertical="center"/>
      <protection locked="0"/>
    </xf>
    <xf numFmtId="190" fontId="28" fillId="51" borderId="196">
      <alignment horizontal="right" vertical="center"/>
      <protection locked="0"/>
    </xf>
    <xf numFmtId="188" fontId="28" fillId="49" borderId="196">
      <alignment vertical="center"/>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27" fillId="21" borderId="188" applyNumberFormat="0" applyProtection="0">
      <alignment horizontal="left" vertical="center" indent="1"/>
    </xf>
    <xf numFmtId="4" fontId="56" fillId="60" borderId="190" applyNumberFormat="0" applyProtection="0">
      <alignment horizontal="right" vertical="center"/>
    </xf>
    <xf numFmtId="191" fontId="5" fillId="13" borderId="206">
      <alignment vertical="center"/>
    </xf>
    <xf numFmtId="186" fontId="56" fillId="14" borderId="188" applyNumberFormat="0" applyProtection="0">
      <alignment horizontal="left" vertical="top" indent="1"/>
    </xf>
    <xf numFmtId="4" fontId="63" fillId="66" borderId="204" applyNumberFormat="0" applyProtection="0">
      <alignment horizontal="left" vertical="center" indent="1"/>
    </xf>
    <xf numFmtId="186" fontId="56" fillId="14" borderId="188" applyNumberFormat="0" applyProtection="0">
      <alignment horizontal="left" vertical="top" indent="1"/>
    </xf>
    <xf numFmtId="188" fontId="5" fillId="69" borderId="196">
      <alignment vertical="center"/>
    </xf>
    <xf numFmtId="191" fontId="28" fillId="50" borderId="196">
      <alignment vertical="center"/>
    </xf>
    <xf numFmtId="186" fontId="60" fillId="52" borderId="198" applyNumberFormat="0" applyProtection="0">
      <alignment horizontal="left" vertical="top" indent="1"/>
    </xf>
    <xf numFmtId="186" fontId="56" fillId="40" borderId="190" applyNumberFormat="0" applyFont="0" applyAlignment="0" applyProtection="0"/>
    <xf numFmtId="186" fontId="27" fillId="14" borderId="188" applyNumberFormat="0" applyProtection="0">
      <alignment horizontal="left" vertical="center" indent="1"/>
    </xf>
    <xf numFmtId="186" fontId="56" fillId="63" borderId="188" applyNumberFormat="0" applyProtection="0">
      <alignment horizontal="left" vertical="top" indent="1"/>
    </xf>
    <xf numFmtId="186" fontId="27" fillId="64" borderId="176" applyNumberFormat="0">
      <protection locked="0"/>
    </xf>
    <xf numFmtId="193" fontId="28" fillId="12" borderId="196">
      <alignment vertical="center"/>
      <protection locked="0"/>
    </xf>
    <xf numFmtId="186" fontId="56" fillId="63"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center" indent="1"/>
    </xf>
    <xf numFmtId="186" fontId="56" fillId="63" borderId="180" applyNumberFormat="0" applyProtection="0">
      <alignment horizontal="left" vertical="top" indent="1"/>
    </xf>
    <xf numFmtId="191" fontId="5" fillId="70" borderId="196">
      <alignment horizontal="right" vertical="center"/>
      <protection locked="0"/>
    </xf>
    <xf numFmtId="186" fontId="56" fillId="14" borderId="180" applyNumberFormat="0" applyProtection="0">
      <alignment horizontal="left" vertical="top" indent="1"/>
    </xf>
    <xf numFmtId="4" fontId="56" fillId="14" borderId="194" applyNumberFormat="0" applyProtection="0">
      <alignment horizontal="left" vertical="center" indent="1"/>
    </xf>
    <xf numFmtId="190" fontId="5" fillId="70" borderId="185">
      <alignment horizontal="right" vertical="center"/>
      <protection locked="0"/>
    </xf>
    <xf numFmtId="186" fontId="60" fillId="52" borderId="188" applyNumberFormat="0" applyProtection="0">
      <alignment horizontal="left" vertical="top" indent="1"/>
    </xf>
    <xf numFmtId="186" fontId="27" fillId="15" borderId="188" applyNumberFormat="0" applyProtection="0">
      <alignment horizontal="left" vertical="top" indent="1"/>
    </xf>
    <xf numFmtId="186" fontId="56" fillId="11" borderId="178" applyNumberFormat="0" applyProtection="0">
      <alignment horizontal="left" vertical="center" indent="1"/>
    </xf>
    <xf numFmtId="4" fontId="62" fillId="48" borderId="188" applyNumberFormat="0" applyProtection="0">
      <alignment vertical="center"/>
    </xf>
    <xf numFmtId="186" fontId="56" fillId="63" borderId="180" applyNumberFormat="0" applyProtection="0">
      <alignment horizontal="left" vertical="top" indent="1"/>
    </xf>
    <xf numFmtId="4" fontId="59" fillId="65" borderId="178" applyNumberFormat="0" applyProtection="0">
      <alignment horizontal="right" vertical="center"/>
    </xf>
    <xf numFmtId="4" fontId="56" fillId="61" borderId="194" applyNumberFormat="0" applyProtection="0">
      <alignment horizontal="left" vertical="center" indent="1"/>
    </xf>
    <xf numFmtId="186" fontId="27" fillId="14" borderId="198" applyNumberFormat="0" applyProtection="0">
      <alignment horizontal="left" vertical="center" indent="1"/>
    </xf>
    <xf numFmtId="186" fontId="56" fillId="40" borderId="178" applyNumberFormat="0" applyFont="0" applyAlignment="0" applyProtection="0"/>
    <xf numFmtId="186" fontId="28" fillId="12" borderId="176">
      <alignment vertical="center"/>
      <protection locked="0"/>
    </xf>
    <xf numFmtId="193" fontId="28" fillId="50" borderId="185">
      <alignment vertical="center"/>
    </xf>
    <xf numFmtId="186" fontId="62" fillId="48" borderId="188" applyNumberFormat="0" applyProtection="0">
      <alignment horizontal="left" vertical="top" indent="1"/>
    </xf>
    <xf numFmtId="186" fontId="57" fillId="44" borderId="191" applyNumberFormat="0" applyAlignment="0" applyProtection="0"/>
    <xf numFmtId="186" fontId="56" fillId="63" borderId="180" applyNumberFormat="0" applyProtection="0">
      <alignment horizontal="left" vertical="top" indent="1"/>
    </xf>
    <xf numFmtId="186" fontId="27" fillId="63" borderId="188" applyNumberFormat="0" applyProtection="0">
      <alignment horizontal="left" vertical="center" indent="1"/>
    </xf>
    <xf numFmtId="186" fontId="56" fillId="40" borderId="178" applyNumberFormat="0" applyFont="0" applyAlignment="0" applyProtection="0"/>
    <xf numFmtId="4" fontId="27" fillId="21" borderId="194" applyNumberFormat="0" applyProtection="0">
      <alignment horizontal="left" vertical="center" indent="1"/>
    </xf>
    <xf numFmtId="186" fontId="56" fillId="15" borderId="188" applyNumberFormat="0" applyProtection="0">
      <alignment horizontal="left" vertical="top" indent="1"/>
    </xf>
    <xf numFmtId="4" fontId="56" fillId="15" borderId="194" applyNumberFormat="0" applyProtection="0">
      <alignment horizontal="left" vertical="center" indent="1"/>
    </xf>
    <xf numFmtId="186" fontId="56" fillId="14" borderId="180" applyNumberFormat="0" applyProtection="0">
      <alignment horizontal="left" vertical="top" indent="1"/>
    </xf>
    <xf numFmtId="186" fontId="61" fillId="21" borderId="192" applyBorder="0"/>
    <xf numFmtId="4" fontId="64" fillId="64" borderId="178" applyNumberFormat="0" applyProtection="0">
      <alignment horizontal="right" vertical="center"/>
    </xf>
    <xf numFmtId="186" fontId="56" fillId="62" borderId="190" applyNumberFormat="0" applyProtection="0">
      <alignment horizontal="left" vertical="center" indent="1"/>
    </xf>
    <xf numFmtId="186" fontId="27" fillId="21" borderId="180" applyNumberFormat="0" applyProtection="0">
      <alignment horizontal="left" vertical="center" indent="1"/>
    </xf>
    <xf numFmtId="4" fontId="62" fillId="48" borderId="180" applyNumberFormat="0" applyProtection="0">
      <alignment vertical="center"/>
    </xf>
    <xf numFmtId="186" fontId="56" fillId="21" borderId="180" applyNumberFormat="0" applyProtection="0">
      <alignment horizontal="left" vertical="top" indent="1"/>
    </xf>
    <xf numFmtId="37" fontId="33" fillId="0" borderId="183" applyNumberFormat="0"/>
    <xf numFmtId="186" fontId="42" fillId="44" borderId="178" applyNumberFormat="0" applyAlignment="0" applyProtection="0"/>
    <xf numFmtId="186" fontId="56" fillId="11" borderId="178" applyNumberFormat="0" applyProtection="0">
      <alignment horizontal="left" vertical="center" indent="1"/>
    </xf>
    <xf numFmtId="186" fontId="56" fillId="14" borderId="180" applyNumberFormat="0" applyProtection="0">
      <alignment horizontal="left" vertical="top" indent="1"/>
    </xf>
    <xf numFmtId="186" fontId="28" fillId="51" borderId="185">
      <alignment horizontal="right" vertical="center"/>
      <protection locked="0"/>
    </xf>
    <xf numFmtId="4" fontId="56" fillId="55" borderId="190" applyNumberFormat="0" applyProtection="0">
      <alignment horizontal="right" vertical="center"/>
    </xf>
    <xf numFmtId="191" fontId="5" fillId="13" borderId="185">
      <alignment vertical="center"/>
    </xf>
    <xf numFmtId="186" fontId="56" fillId="40" borderId="190" applyNumberFormat="0" applyFont="0" applyAlignment="0" applyProtection="0"/>
    <xf numFmtId="186" fontId="56" fillId="15" borderId="188" applyNumberFormat="0" applyProtection="0">
      <alignment horizontal="left" vertical="top" indent="1"/>
    </xf>
    <xf numFmtId="186" fontId="56" fillId="62" borderId="200" applyNumberFormat="0" applyProtection="0">
      <alignment horizontal="left" vertical="center" indent="1"/>
    </xf>
    <xf numFmtId="186" fontId="27" fillId="15" borderId="198" applyNumberFormat="0" applyProtection="0">
      <alignment horizontal="left" vertical="center"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86" fontId="56" fillId="15" borderId="180" applyNumberFormat="0" applyProtection="0">
      <alignment horizontal="left" vertical="top" indent="1"/>
    </xf>
    <xf numFmtId="194" fontId="33" fillId="0" borderId="177" applyFill="0"/>
    <xf numFmtId="186" fontId="56" fillId="63" borderId="190" applyNumberFormat="0" applyProtection="0">
      <alignment horizontal="left" vertical="center" indent="1"/>
    </xf>
    <xf numFmtId="4" fontId="56" fillId="60" borderId="178" applyNumberFormat="0" applyProtection="0">
      <alignment horizontal="right" vertical="center"/>
    </xf>
    <xf numFmtId="186" fontId="56" fillId="21" borderId="180" applyNumberFormat="0" applyProtection="0">
      <alignment horizontal="left" vertical="top" indent="1"/>
    </xf>
    <xf numFmtId="4" fontId="63" fillId="66" borderId="181" applyNumberFormat="0" applyProtection="0">
      <alignment horizontal="left" vertical="center" indent="1"/>
    </xf>
    <xf numFmtId="4" fontId="56" fillId="56" borderId="178" applyNumberFormat="0" applyProtection="0">
      <alignment horizontal="right" vertical="center"/>
    </xf>
    <xf numFmtId="186" fontId="56" fillId="63" borderId="180" applyNumberFormat="0" applyProtection="0">
      <alignment horizontal="left" vertical="top" indent="1"/>
    </xf>
    <xf numFmtId="193" fontId="28" fillId="50" borderId="185">
      <alignment vertical="center"/>
    </xf>
    <xf numFmtId="186" fontId="61" fillId="21" borderId="202" applyBorder="0"/>
    <xf numFmtId="186" fontId="56" fillId="63" borderId="198" applyNumberFormat="0" applyProtection="0">
      <alignment horizontal="left" vertical="top" indent="1"/>
    </xf>
    <xf numFmtId="194" fontId="33" fillId="0" borderId="177" applyFill="0"/>
    <xf numFmtId="186" fontId="56" fillId="40" borderId="200" applyNumberFormat="0" applyFont="0" applyAlignment="0" applyProtection="0"/>
    <xf numFmtId="186" fontId="57" fillId="44" borderId="201"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56" fillId="14" borderId="190" applyNumberFormat="0" applyProtection="0">
      <alignment horizontal="left" vertical="center" indent="1"/>
    </xf>
    <xf numFmtId="4" fontId="56" fillId="0" borderId="20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4" fontId="72" fillId="87" borderId="198" applyNumberFormat="0" applyProtection="0">
      <alignment vertical="center"/>
    </xf>
    <xf numFmtId="186" fontId="56" fillId="62" borderId="200" applyNumberFormat="0" applyProtection="0">
      <alignment horizontal="left" vertical="center" indent="1"/>
    </xf>
    <xf numFmtId="186" fontId="56" fillId="40" borderId="200" applyNumberFormat="0" applyFont="0" applyAlignment="0" applyProtection="0"/>
    <xf numFmtId="4" fontId="56" fillId="60" borderId="190" applyNumberFormat="0" applyProtection="0">
      <alignment horizontal="right" vertical="center"/>
    </xf>
    <xf numFmtId="186" fontId="56" fillId="14" borderId="198" applyNumberFormat="0" applyProtection="0">
      <alignment horizontal="left" vertical="top" indent="1"/>
    </xf>
    <xf numFmtId="4" fontId="56" fillId="59" borderId="190" applyNumberFormat="0" applyProtection="0">
      <alignment horizontal="right" vertical="center"/>
    </xf>
    <xf numFmtId="186" fontId="27" fillId="63" borderId="198" applyNumberFormat="0" applyProtection="0">
      <alignment horizontal="left" vertical="center" indent="1"/>
    </xf>
    <xf numFmtId="186" fontId="56" fillId="15" borderId="188"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186" fontId="27" fillId="14" borderId="198" applyNumberFormat="0" applyProtection="0">
      <alignment horizontal="left" vertical="center" indent="1"/>
    </xf>
    <xf numFmtId="191" fontId="28" fillId="12" borderId="176">
      <alignment vertical="center"/>
      <protection locked="0"/>
    </xf>
    <xf numFmtId="4" fontId="56" fillId="58" borderId="190" applyNumberFormat="0" applyProtection="0">
      <alignment horizontal="right" vertical="center"/>
    </xf>
    <xf numFmtId="186" fontId="56" fillId="63" borderId="188" applyNumberFormat="0" applyProtection="0">
      <alignment horizontal="left" vertical="top" indent="1"/>
    </xf>
    <xf numFmtId="4" fontId="59" fillId="12" borderId="196" applyNumberFormat="0" applyProtection="0">
      <alignment vertical="center"/>
    </xf>
    <xf numFmtId="186" fontId="56" fillId="40" borderId="190" applyNumberFormat="0" applyFont="0" applyAlignment="0" applyProtection="0"/>
    <xf numFmtId="4" fontId="76" fillId="87" borderId="188" applyNumberFormat="0" applyProtection="0">
      <alignment horizontal="right" vertical="center"/>
    </xf>
    <xf numFmtId="4" fontId="56" fillId="55" borderId="190" applyNumberFormat="0" applyProtection="0">
      <alignment horizontal="right" vertical="center"/>
    </xf>
    <xf numFmtId="4" fontId="56" fillId="61" borderId="204" applyNumberFormat="0" applyProtection="0">
      <alignment horizontal="left" vertical="center" indent="1"/>
    </xf>
    <xf numFmtId="4" fontId="62" fillId="11" borderId="188" applyNumberFormat="0" applyProtection="0">
      <alignment horizontal="left" vertical="center" indent="1"/>
    </xf>
    <xf numFmtId="186" fontId="56" fillId="21" borderId="180" applyNumberFormat="0" applyProtection="0">
      <alignment horizontal="left" vertical="top" indent="1"/>
    </xf>
    <xf numFmtId="4" fontId="56" fillId="60" borderId="190" applyNumberFormat="0" applyProtection="0">
      <alignment horizontal="right" vertical="center"/>
    </xf>
    <xf numFmtId="186" fontId="56" fillId="40" borderId="190" applyNumberFormat="0" applyFont="0" applyAlignment="0" applyProtection="0"/>
    <xf numFmtId="0" fontId="37" fillId="15" borderId="188" applyNumberFormat="0" applyProtection="0">
      <alignment horizontal="left" vertical="top" indent="1"/>
    </xf>
    <xf numFmtId="191" fontId="5" fillId="7" borderId="185">
      <alignment vertical="center"/>
      <protection locked="0"/>
    </xf>
    <xf numFmtId="186" fontId="56" fillId="21" borderId="188" applyNumberFormat="0" applyProtection="0">
      <alignment horizontal="left" vertical="top" indent="1"/>
    </xf>
    <xf numFmtId="186" fontId="56" fillId="14" borderId="180" applyNumberFormat="0" applyProtection="0">
      <alignment horizontal="left" vertical="top" indent="1"/>
    </xf>
    <xf numFmtId="186" fontId="42" fillId="44" borderId="190" applyNumberFormat="0" applyAlignment="0" applyProtection="0"/>
    <xf numFmtId="4" fontId="56" fillId="23" borderId="200" applyNumberFormat="0" applyProtection="0">
      <alignment horizontal="right" vertical="center"/>
    </xf>
    <xf numFmtId="186" fontId="56" fillId="21" borderId="180" applyNumberFormat="0" applyProtection="0">
      <alignment horizontal="left" vertical="top" indent="1"/>
    </xf>
    <xf numFmtId="186" fontId="56" fillId="21" borderId="180" applyNumberFormat="0" applyProtection="0">
      <alignment horizontal="left" vertical="top" indent="1"/>
    </xf>
    <xf numFmtId="37" fontId="33" fillId="0" borderId="193" applyNumberFormat="0"/>
    <xf numFmtId="186" fontId="56" fillId="21" borderId="188" applyNumberFormat="0" applyProtection="0">
      <alignment horizontal="left" vertical="top" indent="1"/>
    </xf>
    <xf numFmtId="186" fontId="62" fillId="15" borderId="180" applyNumberFormat="0" applyProtection="0">
      <alignment horizontal="left" vertical="top" indent="1"/>
    </xf>
    <xf numFmtId="186" fontId="27" fillId="21" borderId="180" applyNumberFormat="0" applyProtection="0">
      <alignment horizontal="left" vertical="top" indent="1"/>
    </xf>
    <xf numFmtId="191" fontId="28" fillId="49" borderId="185">
      <alignment vertical="center"/>
    </xf>
    <xf numFmtId="186" fontId="42" fillId="44" borderId="190" applyNumberFormat="0" applyAlignment="0" applyProtection="0"/>
    <xf numFmtId="186" fontId="56" fillId="15" borderId="198" applyNumberFormat="0" applyProtection="0">
      <alignment horizontal="left" vertical="top" indent="1"/>
    </xf>
    <xf numFmtId="186" fontId="56" fillId="21" borderId="180" applyNumberFormat="0" applyProtection="0">
      <alignment horizontal="left" vertical="top" indent="1"/>
    </xf>
    <xf numFmtId="186" fontId="57" fillId="44" borderId="191" applyNumberFormat="0" applyAlignment="0" applyProtection="0"/>
    <xf numFmtId="186" fontId="56" fillId="63" borderId="188" applyNumberFormat="0" applyProtection="0">
      <alignment horizontal="left" vertical="top" indent="1"/>
    </xf>
    <xf numFmtId="190" fontId="28" fillId="51" borderId="176">
      <alignment horizontal="right" vertical="center"/>
      <protection locked="0"/>
    </xf>
    <xf numFmtId="186" fontId="27" fillId="21" borderId="188" applyNumberFormat="0" applyProtection="0">
      <alignment horizontal="left" vertical="center" indent="1"/>
    </xf>
    <xf numFmtId="4" fontId="56" fillId="14" borderId="194" applyNumberFormat="0" applyProtection="0">
      <alignment horizontal="left" vertical="center" indent="1"/>
    </xf>
    <xf numFmtId="186" fontId="27" fillId="15" borderId="180" applyNumberFormat="0" applyProtection="0">
      <alignment horizontal="left" vertical="top" indent="1"/>
    </xf>
    <xf numFmtId="186" fontId="56" fillId="40" borderId="190" applyNumberFormat="0" applyFont="0" applyAlignment="0" applyProtection="0"/>
    <xf numFmtId="186" fontId="56" fillId="14" borderId="190" applyNumberFormat="0" applyProtection="0">
      <alignment horizontal="left" vertical="center" indent="1"/>
    </xf>
    <xf numFmtId="186" fontId="56" fillId="40" borderId="190" applyNumberFormat="0" applyFont="0" applyAlignment="0" applyProtection="0"/>
    <xf numFmtId="4" fontId="72" fillId="87" borderId="180" applyNumberFormat="0" applyProtection="0">
      <alignment horizontal="right" vertical="center"/>
    </xf>
    <xf numFmtId="188" fontId="5" fillId="69" borderId="185">
      <alignment vertical="center"/>
    </xf>
    <xf numFmtId="186" fontId="27" fillId="14" borderId="180" applyNumberFormat="0" applyProtection="0">
      <alignment horizontal="left" vertical="top" indent="1"/>
    </xf>
    <xf numFmtId="186" fontId="56" fillId="63" borderId="180" applyNumberFormat="0" applyProtection="0">
      <alignment horizontal="left" vertical="top" indent="1"/>
    </xf>
    <xf numFmtId="186" fontId="44" fillId="0" borderId="184" applyNumberFormat="0" applyFill="0" applyAlignment="0" applyProtection="0"/>
    <xf numFmtId="186" fontId="56" fillId="40" borderId="178" applyNumberFormat="0" applyFont="0" applyAlignment="0" applyProtection="0"/>
    <xf numFmtId="186" fontId="56" fillId="14" borderId="180" applyNumberFormat="0" applyProtection="0">
      <alignment horizontal="left" vertical="top" indent="1"/>
    </xf>
    <xf numFmtId="186" fontId="56" fillId="40" borderId="178" applyNumberFormat="0" applyFont="0" applyAlignment="0" applyProtection="0"/>
    <xf numFmtId="186" fontId="27" fillId="15" borderId="180" applyNumberFormat="0" applyProtection="0">
      <alignment horizontal="left" vertical="top" indent="1"/>
    </xf>
    <xf numFmtId="186" fontId="28" fillId="12" borderId="185">
      <alignment vertical="center"/>
      <protection locked="0"/>
    </xf>
    <xf numFmtId="194" fontId="33" fillId="0" borderId="177" applyFill="0"/>
    <xf numFmtId="186" fontId="56" fillId="14" borderId="180" applyNumberFormat="0" applyProtection="0">
      <alignment horizontal="left" vertical="top" indent="1"/>
    </xf>
    <xf numFmtId="4" fontId="64" fillId="64" borderId="178" applyNumberFormat="0" applyProtection="0">
      <alignment horizontal="right" vertical="center"/>
    </xf>
    <xf numFmtId="191" fontId="5" fillId="69" borderId="185">
      <alignment vertical="center"/>
    </xf>
    <xf numFmtId="186" fontId="42" fillId="44" borderId="178" applyNumberFormat="0" applyAlignment="0" applyProtection="0"/>
    <xf numFmtId="186" fontId="50" fillId="41" borderId="178" applyNumberFormat="0" applyAlignment="0" applyProtection="0"/>
    <xf numFmtId="194" fontId="33" fillId="0" borderId="177" applyFill="0"/>
    <xf numFmtId="193" fontId="28" fillId="50" borderId="196">
      <alignment vertical="center"/>
    </xf>
    <xf numFmtId="186" fontId="56" fillId="63" borderId="190" applyNumberFormat="0" applyProtection="0">
      <alignment horizontal="left" vertical="center" indent="1"/>
    </xf>
    <xf numFmtId="186" fontId="56" fillId="15" borderId="188" applyNumberFormat="0" applyProtection="0">
      <alignment horizontal="left" vertical="top" indent="1"/>
    </xf>
    <xf numFmtId="186" fontId="27" fillId="63" borderId="180" applyNumberFormat="0" applyProtection="0">
      <alignment horizontal="left" vertical="center" indent="1"/>
    </xf>
    <xf numFmtId="186" fontId="28" fillId="49" borderId="176">
      <alignment vertical="center"/>
    </xf>
    <xf numFmtId="186" fontId="56" fillId="63" borderId="188" applyNumberFormat="0" applyProtection="0">
      <alignment horizontal="left" vertical="top" indent="1"/>
    </xf>
    <xf numFmtId="186" fontId="28" fillId="49" borderId="196">
      <alignment vertical="center"/>
    </xf>
    <xf numFmtId="4" fontId="63" fillId="66" borderId="194" applyNumberFormat="0" applyProtection="0">
      <alignment horizontal="left" vertical="center"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28" fillId="12" borderId="185">
      <alignment vertical="center"/>
      <protection locked="0"/>
    </xf>
    <xf numFmtId="186" fontId="27" fillId="15" borderId="180" applyNumberFormat="0" applyProtection="0">
      <alignment horizontal="left" vertical="center" indent="1"/>
    </xf>
    <xf numFmtId="4" fontId="27" fillId="21" borderId="194" applyNumberFormat="0" applyProtection="0">
      <alignment horizontal="left" vertical="center" indent="1"/>
    </xf>
    <xf numFmtId="186" fontId="56" fillId="14" borderId="198" applyNumberFormat="0" applyProtection="0">
      <alignment horizontal="left" vertical="top" indent="1"/>
    </xf>
    <xf numFmtId="191" fontId="28" fillId="51" borderId="196">
      <alignment horizontal="righ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4" fontId="56" fillId="53" borderId="178" applyNumberFormat="0" applyProtection="0">
      <alignment horizontal="left" vertical="center" indent="1"/>
    </xf>
    <xf numFmtId="4" fontId="56" fillId="0" borderId="178" applyNumberFormat="0" applyProtection="0">
      <alignment horizontal="right" vertical="center"/>
    </xf>
    <xf numFmtId="4" fontId="56" fillId="57" borderId="194" applyNumberFormat="0" applyProtection="0">
      <alignment horizontal="right" vertical="center"/>
    </xf>
    <xf numFmtId="188" fontId="5" fillId="69" borderId="185">
      <alignment vertical="center"/>
    </xf>
    <xf numFmtId="186" fontId="27" fillId="63" borderId="188" applyNumberFormat="0" applyProtection="0">
      <alignment horizontal="left" vertical="center" indent="1"/>
    </xf>
    <xf numFmtId="191" fontId="28" fillId="50" borderId="185">
      <alignment vertical="center"/>
    </xf>
    <xf numFmtId="186" fontId="56" fillId="15" borderId="188" applyNumberFormat="0" applyProtection="0">
      <alignment horizontal="left" vertical="top" indent="1"/>
    </xf>
    <xf numFmtId="186" fontId="57" fillId="44" borderId="179" applyNumberFormat="0" applyAlignment="0" applyProtection="0"/>
    <xf numFmtId="186" fontId="60" fillId="52" borderId="188" applyNumberFormat="0" applyProtection="0">
      <alignment horizontal="left" vertical="top" indent="1"/>
    </xf>
    <xf numFmtId="186" fontId="42" fillId="44" borderId="190" applyNumberFormat="0" applyAlignment="0" applyProtection="0"/>
    <xf numFmtId="186" fontId="42" fillId="44" borderId="190" applyNumberFormat="0" applyAlignment="0" applyProtection="0"/>
    <xf numFmtId="186" fontId="56" fillId="62" borderId="190" applyNumberFormat="0" applyProtection="0">
      <alignment horizontal="left" vertical="center" indent="1"/>
    </xf>
    <xf numFmtId="4" fontId="56" fillId="60" borderId="190" applyNumberFormat="0" applyProtection="0">
      <alignment horizontal="right" vertical="center"/>
    </xf>
    <xf numFmtId="186" fontId="56" fillId="14" borderId="188" applyNumberFormat="0" applyProtection="0">
      <alignment horizontal="left" vertical="top" indent="1"/>
    </xf>
    <xf numFmtId="0" fontId="5" fillId="70" borderId="176">
      <alignment horizontal="right" vertical="center"/>
      <protection locked="0"/>
    </xf>
    <xf numFmtId="4" fontId="56" fillId="54" borderId="190"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56" fillId="0" borderId="20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62" fillId="48" borderId="188" applyNumberFormat="0" applyProtection="0">
      <alignment horizontal="left" vertical="top" indent="1"/>
    </xf>
    <xf numFmtId="186" fontId="56" fillId="14" borderId="200" applyNumberFormat="0" applyProtection="0">
      <alignment horizontal="left" vertical="center"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28" fillId="12" borderId="196">
      <alignment vertical="center"/>
      <protection locked="0"/>
    </xf>
    <xf numFmtId="186" fontId="56" fillId="15" borderId="188" applyNumberFormat="0" applyProtection="0">
      <alignment horizontal="left" vertical="top" indent="1"/>
    </xf>
    <xf numFmtId="4" fontId="56" fillId="60" borderId="200" applyNumberFormat="0" applyProtection="0">
      <alignment horizontal="right" vertical="center"/>
    </xf>
    <xf numFmtId="186" fontId="27" fillId="21"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7" borderId="204" applyNumberFormat="0" applyProtection="0">
      <alignment horizontal="right" vertical="center"/>
    </xf>
    <xf numFmtId="186" fontId="44" fillId="0" borderId="205" applyNumberFormat="0" applyFill="0" applyAlignment="0" applyProtection="0"/>
    <xf numFmtId="4" fontId="56" fillId="23" borderId="200" applyNumberFormat="0" applyProtection="0">
      <alignment horizontal="right" vertical="center"/>
    </xf>
    <xf numFmtId="186" fontId="56" fillId="14" borderId="198" applyNumberFormat="0" applyProtection="0">
      <alignment horizontal="left" vertical="top" indent="1"/>
    </xf>
    <xf numFmtId="4" fontId="59" fillId="53" borderId="200" applyNumberFormat="0" applyProtection="0">
      <alignment vertical="center"/>
    </xf>
    <xf numFmtId="186" fontId="56" fillId="21" borderId="198" applyNumberFormat="0" applyProtection="0">
      <alignment horizontal="left" vertical="top" indent="1"/>
    </xf>
    <xf numFmtId="4" fontId="56" fillId="16"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27" fillId="63" borderId="198" applyNumberFormat="0" applyProtection="0">
      <alignment horizontal="left" vertical="center" indent="1"/>
    </xf>
    <xf numFmtId="0" fontId="5" fillId="13" borderId="176">
      <alignment vertical="center"/>
    </xf>
    <xf numFmtId="191" fontId="28" fillId="12" borderId="206">
      <alignment vertical="center"/>
      <protection locked="0"/>
    </xf>
    <xf numFmtId="186" fontId="27" fillId="63" borderId="198" applyNumberFormat="0" applyProtection="0">
      <alignment horizontal="left" vertical="top" indent="1"/>
    </xf>
    <xf numFmtId="186" fontId="27" fillId="21" borderId="188" applyNumberFormat="0" applyProtection="0">
      <alignment horizontal="left" vertical="top" indent="1"/>
    </xf>
    <xf numFmtId="4" fontId="56" fillId="0" borderId="190" applyNumberFormat="0" applyProtection="0">
      <alignment horizontal="right" vertical="center"/>
    </xf>
    <xf numFmtId="4" fontId="56" fillId="55" borderId="190" applyNumberFormat="0" applyProtection="0">
      <alignment horizontal="right" vertical="center"/>
    </xf>
    <xf numFmtId="186" fontId="50" fillId="41" borderId="190" applyNumberFormat="0" applyAlignment="0" applyProtection="0"/>
    <xf numFmtId="186" fontId="56" fillId="40" borderId="200" applyNumberFormat="0" applyFont="0" applyAlignment="0" applyProtection="0"/>
    <xf numFmtId="4" fontId="56" fillId="54" borderId="20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27" fillId="21" borderId="188" applyNumberFormat="0" applyProtection="0">
      <alignment horizontal="left" vertical="center" indent="1"/>
    </xf>
    <xf numFmtId="191" fontId="28" fillId="50" borderId="176">
      <alignment vertical="center"/>
    </xf>
    <xf numFmtId="4" fontId="27" fillId="21" borderId="204" applyNumberFormat="0" applyProtection="0">
      <alignment horizontal="left" vertical="center" indent="1"/>
    </xf>
    <xf numFmtId="186" fontId="28" fillId="49" borderId="196">
      <alignment vertical="center"/>
    </xf>
    <xf numFmtId="186" fontId="56" fillId="63" borderId="188" applyNumberFormat="0" applyProtection="0">
      <alignment horizontal="left" vertical="top" indent="1"/>
    </xf>
    <xf numFmtId="191" fontId="28" fillId="51" borderId="196">
      <alignment horizontal="right" vertical="center"/>
      <protection locked="0"/>
    </xf>
    <xf numFmtId="186" fontId="56" fillId="21" borderId="188" applyNumberFormat="0" applyProtection="0">
      <alignment horizontal="left" vertical="top" indent="1"/>
    </xf>
    <xf numFmtId="191" fontId="5" fillId="13" borderId="196">
      <alignment vertical="center"/>
    </xf>
    <xf numFmtId="4" fontId="27" fillId="21" borderId="194" applyNumberFormat="0" applyProtection="0">
      <alignment horizontal="left" vertical="center"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6" borderId="200" applyNumberFormat="0" applyProtection="0">
      <alignment horizontal="right" vertical="center"/>
    </xf>
    <xf numFmtId="186" fontId="56" fillId="21" borderId="188" applyNumberFormat="0" applyProtection="0">
      <alignment horizontal="left" vertical="top" indent="1"/>
    </xf>
    <xf numFmtId="4" fontId="56" fillId="60" borderId="190" applyNumberFormat="0" applyProtection="0">
      <alignment horizontal="right" vertical="center"/>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28" fillId="49" borderId="206">
      <alignment vertical="center"/>
    </xf>
    <xf numFmtId="186" fontId="56" fillId="14" borderId="188" applyNumberFormat="0" applyProtection="0">
      <alignment horizontal="left" vertical="top" indent="1"/>
    </xf>
    <xf numFmtId="37" fontId="33" fillId="0" borderId="193" applyNumberFormat="0"/>
    <xf numFmtId="0" fontId="73" fillId="52" borderId="188" applyNumberFormat="0" applyProtection="0">
      <alignment horizontal="left" vertical="top" indent="1"/>
    </xf>
    <xf numFmtId="0" fontId="5" fillId="13" borderId="176">
      <alignment vertical="center"/>
    </xf>
    <xf numFmtId="186" fontId="62" fillId="15" borderId="188" applyNumberFormat="0" applyProtection="0">
      <alignment horizontal="left" vertical="top" indent="1"/>
    </xf>
    <xf numFmtId="186" fontId="56" fillId="63" borderId="188" applyNumberFormat="0" applyProtection="0">
      <alignment horizontal="left" vertical="top" indent="1"/>
    </xf>
    <xf numFmtId="4" fontId="59" fillId="53" borderId="190" applyNumberFormat="0" applyProtection="0">
      <alignment vertical="center"/>
    </xf>
    <xf numFmtId="4" fontId="59" fillId="65" borderId="190" applyNumberFormat="0" applyProtection="0">
      <alignment horizontal="right" vertical="center"/>
    </xf>
    <xf numFmtId="186" fontId="56" fillId="40" borderId="190" applyNumberFormat="0" applyFont="0" applyAlignment="0" applyProtection="0"/>
    <xf numFmtId="4" fontId="56" fillId="15" borderId="190" applyNumberFormat="0" applyProtection="0">
      <alignment horizontal="right" vertical="center"/>
    </xf>
    <xf numFmtId="186" fontId="56" fillId="15" borderId="180" applyNumberFormat="0" applyProtection="0">
      <alignment horizontal="left" vertical="top" indent="1"/>
    </xf>
    <xf numFmtId="186" fontId="27" fillId="14" borderId="188" applyNumberFormat="0" applyProtection="0">
      <alignment horizontal="left" vertical="top" indent="1"/>
    </xf>
    <xf numFmtId="186" fontId="27" fillId="14" borderId="180" applyNumberFormat="0" applyProtection="0">
      <alignment horizontal="left" vertical="top" indent="1"/>
    </xf>
    <xf numFmtId="186" fontId="56" fillId="21" borderId="188" applyNumberFormat="0" applyProtection="0">
      <alignment horizontal="left" vertical="top" indent="1"/>
    </xf>
    <xf numFmtId="0" fontId="5" fillId="70" borderId="185">
      <alignment horizontal="right" vertical="center"/>
      <protection locked="0"/>
    </xf>
    <xf numFmtId="186" fontId="56" fillId="14" borderId="188" applyNumberFormat="0" applyProtection="0">
      <alignment horizontal="left" vertical="top" indent="1"/>
    </xf>
    <xf numFmtId="186" fontId="56" fillId="40" borderId="190" applyNumberFormat="0" applyFont="0" applyAlignment="0" applyProtection="0"/>
    <xf numFmtId="4" fontId="27" fillId="21" borderId="181" applyNumberFormat="0" applyProtection="0">
      <alignment horizontal="left" vertical="center" indent="1"/>
    </xf>
    <xf numFmtId="186" fontId="62" fillId="48" borderId="188" applyNumberFormat="0" applyProtection="0">
      <alignment horizontal="left" vertical="top" indent="1"/>
    </xf>
    <xf numFmtId="186" fontId="56" fillId="63" borderId="180" applyNumberFormat="0" applyProtection="0">
      <alignment horizontal="left" vertical="top" indent="1"/>
    </xf>
    <xf numFmtId="186" fontId="61" fillId="21" borderId="182" applyBorder="0"/>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40" borderId="178" applyNumberFormat="0" applyFont="0" applyAlignment="0" applyProtection="0"/>
    <xf numFmtId="188" fontId="28" fillId="49" borderId="176">
      <alignment vertical="center"/>
    </xf>
    <xf numFmtId="191" fontId="28" fillId="50" borderId="185">
      <alignment vertical="center"/>
    </xf>
    <xf numFmtId="186" fontId="56" fillId="14" borderId="188" applyNumberFormat="0" applyProtection="0">
      <alignment horizontal="left" vertical="top" indent="1"/>
    </xf>
    <xf numFmtId="4" fontId="56" fillId="59" borderId="190" applyNumberFormat="0" applyProtection="0">
      <alignment horizontal="right" vertical="center"/>
    </xf>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27" fillId="63" borderId="188" applyNumberFormat="0" applyProtection="0">
      <alignment horizontal="left" vertical="top" indent="1"/>
    </xf>
    <xf numFmtId="4" fontId="59" fillId="53" borderId="190" applyNumberFormat="0" applyProtection="0">
      <alignment vertical="center"/>
    </xf>
    <xf numFmtId="190" fontId="28" fillId="50" borderId="196">
      <alignment vertical="center"/>
    </xf>
    <xf numFmtId="186" fontId="56" fillId="63" borderId="190" applyNumberFormat="0" applyProtection="0">
      <alignment horizontal="left" vertical="center" indent="1"/>
    </xf>
    <xf numFmtId="186" fontId="27" fillId="14" borderId="180" applyNumberFormat="0" applyProtection="0">
      <alignment horizontal="left" vertical="top" indent="1"/>
    </xf>
    <xf numFmtId="186" fontId="62" fillId="48" borderId="188" applyNumberFormat="0" applyProtection="0">
      <alignment horizontal="left" vertical="top" indent="1"/>
    </xf>
    <xf numFmtId="4" fontId="59" fillId="65" borderId="178" applyNumberFormat="0" applyProtection="0">
      <alignment horizontal="right" vertical="center"/>
    </xf>
    <xf numFmtId="186" fontId="60" fillId="52" borderId="188" applyNumberFormat="0" applyProtection="0">
      <alignment horizontal="left" vertical="top" indent="1"/>
    </xf>
    <xf numFmtId="186" fontId="56" fillId="40" borderId="178" applyNumberFormat="0" applyFont="0" applyAlignment="0" applyProtection="0"/>
    <xf numFmtId="186" fontId="27" fillId="21" borderId="180" applyNumberFormat="0" applyProtection="0">
      <alignment horizontal="left" vertical="top" indent="1"/>
    </xf>
    <xf numFmtId="4" fontId="64" fillId="64" borderId="178" applyNumberFormat="0" applyProtection="0">
      <alignment horizontal="right" vertical="center"/>
    </xf>
    <xf numFmtId="4" fontId="27" fillId="21" borderId="181" applyNumberFormat="0" applyProtection="0">
      <alignment horizontal="left" vertical="center" indent="1"/>
    </xf>
    <xf numFmtId="186" fontId="27" fillId="14" borderId="180" applyNumberFormat="0" applyProtection="0">
      <alignment horizontal="left" vertical="top" indent="1"/>
    </xf>
    <xf numFmtId="191" fontId="28" fillId="50" borderId="185">
      <alignment vertical="center"/>
    </xf>
    <xf numFmtId="4" fontId="56" fillId="59" borderId="190" applyNumberFormat="0" applyProtection="0">
      <alignment horizontal="right" vertical="center"/>
    </xf>
    <xf numFmtId="186" fontId="56" fillId="40" borderId="190" applyNumberFormat="0" applyFont="0" applyAlignment="0" applyProtection="0"/>
    <xf numFmtId="186" fontId="56" fillId="63" borderId="188" applyNumberFormat="0" applyProtection="0">
      <alignment horizontal="left" vertical="top" indent="1"/>
    </xf>
    <xf numFmtId="37" fontId="33" fillId="0" borderId="203" applyNumberFormat="0"/>
    <xf numFmtId="186" fontId="56" fillId="63" borderId="200" applyNumberFormat="0" applyProtection="0">
      <alignment horizontal="left" vertical="center" indent="1"/>
    </xf>
    <xf numFmtId="191" fontId="28" fillId="50" borderId="206">
      <alignment vertical="center"/>
    </xf>
    <xf numFmtId="186" fontId="56" fillId="11" borderId="190" applyNumberFormat="0" applyProtection="0">
      <alignment horizontal="left" vertical="center" indent="1"/>
    </xf>
    <xf numFmtId="186" fontId="56" fillId="15" borderId="180" applyNumberFormat="0" applyProtection="0">
      <alignment horizontal="left" vertical="top" indent="1"/>
    </xf>
    <xf numFmtId="194" fontId="33" fillId="0" borderId="177" applyFill="0"/>
    <xf numFmtId="186" fontId="56" fillId="40" borderId="190" applyNumberFormat="0" applyFont="0" applyAlignment="0" applyProtection="0"/>
    <xf numFmtId="4" fontId="56" fillId="58" borderId="178" applyNumberFormat="0" applyProtection="0">
      <alignment horizontal="right" vertical="center"/>
    </xf>
    <xf numFmtId="186" fontId="57" fillId="44" borderId="179" applyNumberFormat="0" applyAlignment="0" applyProtection="0"/>
    <xf numFmtId="4" fontId="56" fillId="0" borderId="178" applyNumberFormat="0" applyProtection="0">
      <alignment horizontal="right" vertical="center"/>
    </xf>
    <xf numFmtId="4" fontId="56" fillId="53" borderId="178" applyNumberFormat="0" applyProtection="0">
      <alignment horizontal="left" vertical="center" indent="1"/>
    </xf>
    <xf numFmtId="186" fontId="27" fillId="63" borderId="180" applyNumberFormat="0" applyProtection="0">
      <alignment horizontal="left" vertical="center" indent="1"/>
    </xf>
    <xf numFmtId="191" fontId="28" fillId="50" borderId="185">
      <alignment vertical="center"/>
    </xf>
    <xf numFmtId="186" fontId="42" fillId="44" borderId="200" applyNumberFormat="0" applyAlignment="0" applyProtection="0"/>
    <xf numFmtId="186" fontId="27" fillId="63" borderId="198" applyNumberFormat="0" applyProtection="0">
      <alignment horizontal="left" vertical="center" indent="1"/>
    </xf>
    <xf numFmtId="194" fontId="33" fillId="0" borderId="177" applyFill="0"/>
    <xf numFmtId="0" fontId="27" fillId="15" borderId="180" applyNumberFormat="0" applyProtection="0">
      <alignment horizontal="left" vertical="center" indent="1"/>
    </xf>
    <xf numFmtId="186" fontId="57" fillId="44" borderId="191" applyNumberFormat="0" applyAlignment="0" applyProtection="0"/>
    <xf numFmtId="186" fontId="56" fillId="63" borderId="188" applyNumberFormat="0" applyProtection="0">
      <alignment horizontal="left" vertical="top" indent="1"/>
    </xf>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56" fillId="21" borderId="180" applyNumberFormat="0" applyProtection="0">
      <alignment horizontal="left" vertical="top" indent="1"/>
    </xf>
    <xf numFmtId="188" fontId="5" fillId="7" borderId="185">
      <alignment vertical="center"/>
      <protection locked="0"/>
    </xf>
    <xf numFmtId="186" fontId="56" fillId="63" borderId="180" applyNumberFormat="0" applyProtection="0">
      <alignment horizontal="left" vertical="top" indent="1"/>
    </xf>
    <xf numFmtId="186" fontId="57" fillId="44" borderId="179" applyNumberFormat="0" applyAlignment="0" applyProtection="0"/>
    <xf numFmtId="186" fontId="56" fillId="14" borderId="180" applyNumberFormat="0" applyProtection="0">
      <alignment horizontal="left" vertical="top" indent="1"/>
    </xf>
    <xf numFmtId="193" fontId="5" fillId="69" borderId="185">
      <alignment vertical="center"/>
    </xf>
    <xf numFmtId="186" fontId="27" fillId="14" borderId="180" applyNumberFormat="0" applyProtection="0">
      <alignment horizontal="left" vertical="top"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4" fontId="56" fillId="54" borderId="190" applyNumberFormat="0" applyProtection="0">
      <alignment horizontal="left" vertical="center" indent="1"/>
    </xf>
    <xf numFmtId="186" fontId="60" fillId="52" borderId="188" applyNumberFormat="0" applyProtection="0">
      <alignment horizontal="left" vertical="top" indent="1"/>
    </xf>
    <xf numFmtId="186" fontId="62" fillId="15" borderId="188" applyNumberFormat="0" applyProtection="0">
      <alignment horizontal="left" vertical="top" indent="1"/>
    </xf>
    <xf numFmtId="4" fontId="56" fillId="15" borderId="178" applyNumberFormat="0" applyProtection="0">
      <alignment horizontal="right" vertical="center"/>
    </xf>
    <xf numFmtId="4" fontId="59" fillId="65" borderId="178" applyNumberFormat="0" applyProtection="0">
      <alignment horizontal="right" vertical="center"/>
    </xf>
    <xf numFmtId="186" fontId="56" fillId="40" borderId="178" applyNumberFormat="0" applyFont="0" applyAlignment="0" applyProtection="0"/>
    <xf numFmtId="4" fontId="56" fillId="16" borderId="178" applyNumberFormat="0" applyProtection="0">
      <alignment horizontal="right" vertical="center"/>
    </xf>
    <xf numFmtId="4" fontId="56" fillId="23" borderId="190" applyNumberFormat="0" applyProtection="0">
      <alignment horizontal="right" vertical="center"/>
    </xf>
    <xf numFmtId="4" fontId="56" fillId="15" borderId="190" applyNumberFormat="0" applyProtection="0">
      <alignment horizontal="right" vertical="center"/>
    </xf>
    <xf numFmtId="4" fontId="56" fillId="54" borderId="178" applyNumberFormat="0" applyProtection="0">
      <alignment horizontal="left" vertical="center" indent="1"/>
    </xf>
    <xf numFmtId="4" fontId="63" fillId="66" borderId="181" applyNumberFormat="0" applyProtection="0">
      <alignment horizontal="left" vertical="center" indent="1"/>
    </xf>
    <xf numFmtId="186" fontId="56" fillId="21" borderId="188" applyNumberFormat="0" applyProtection="0">
      <alignment horizontal="left" vertical="top" indent="1"/>
    </xf>
    <xf numFmtId="4" fontId="56" fillId="14" borderId="194" applyNumberFormat="0" applyProtection="0">
      <alignment horizontal="left" vertical="center" indent="1"/>
    </xf>
    <xf numFmtId="0" fontId="5" fillId="7" borderId="185">
      <alignment vertical="center"/>
      <protection locked="0"/>
    </xf>
    <xf numFmtId="0" fontId="27" fillId="63"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7" fillId="44" borderId="179" applyNumberFormat="0" applyAlignment="0" applyProtection="0"/>
    <xf numFmtId="186" fontId="27" fillId="14"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191" fontId="28" fillId="51" borderId="196">
      <alignment horizontal="right" vertical="center"/>
      <protection locked="0"/>
    </xf>
    <xf numFmtId="186" fontId="56" fillId="67" borderId="176"/>
    <xf numFmtId="4" fontId="64" fillId="64" borderId="190" applyNumberFormat="0" applyProtection="0">
      <alignment horizontal="right" vertical="center"/>
    </xf>
    <xf numFmtId="4" fontId="56" fillId="58" borderId="190" applyNumberFormat="0" applyProtection="0">
      <alignment horizontal="righ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88" applyNumberFormat="0" applyProtection="0">
      <alignment horizontal="left" vertical="top" indent="1"/>
    </xf>
    <xf numFmtId="4" fontId="56" fillId="54" borderId="190" applyNumberFormat="0" applyProtection="0">
      <alignment horizontal="left" vertical="center" indent="1"/>
    </xf>
    <xf numFmtId="190" fontId="5" fillId="13" borderId="206">
      <alignment vertical="center"/>
    </xf>
    <xf numFmtId="186" fontId="61" fillId="21" borderId="192" applyBorder="0"/>
    <xf numFmtId="4" fontId="56" fillId="53" borderId="190" applyNumberFormat="0" applyProtection="0">
      <alignment horizontal="left" vertical="center" indent="1"/>
    </xf>
    <xf numFmtId="4" fontId="59" fillId="65" borderId="190" applyNumberFormat="0" applyProtection="0">
      <alignment horizontal="right" vertical="center"/>
    </xf>
    <xf numFmtId="186" fontId="28" fillId="49" borderId="185">
      <alignment vertical="center"/>
    </xf>
    <xf numFmtId="186" fontId="56" fillId="14" borderId="180" applyNumberFormat="0" applyProtection="0">
      <alignment horizontal="left" vertical="top" indent="1"/>
    </xf>
    <xf numFmtId="4" fontId="27" fillId="21" borderId="181" applyNumberFormat="0" applyProtection="0">
      <alignment horizontal="left" vertical="center" indent="1"/>
    </xf>
    <xf numFmtId="186" fontId="27" fillId="63" borderId="180" applyNumberFormat="0" applyProtection="0">
      <alignment horizontal="left" vertical="center" indent="1"/>
    </xf>
    <xf numFmtId="186" fontId="56" fillId="15" borderId="180" applyNumberFormat="0" applyProtection="0">
      <alignment horizontal="left" vertical="top" indent="1"/>
    </xf>
    <xf numFmtId="194" fontId="33" fillId="0" borderId="177" applyFill="0"/>
    <xf numFmtId="186" fontId="56" fillId="21" borderId="198" applyNumberFormat="0" applyProtection="0">
      <alignment horizontal="left" vertical="top" indent="1"/>
    </xf>
    <xf numFmtId="186" fontId="50" fillId="41" borderId="200" applyNumberFormat="0" applyAlignment="0" applyProtection="0"/>
    <xf numFmtId="172" fontId="28" fillId="12" borderId="196">
      <alignment vertical="center"/>
      <protection locked="0"/>
    </xf>
    <xf numFmtId="4" fontId="56" fillId="52" borderId="178" applyNumberFormat="0" applyProtection="0">
      <alignment vertical="center"/>
    </xf>
    <xf numFmtId="4" fontId="56" fillId="0" borderId="200" applyNumberFormat="0" applyProtection="0">
      <alignment horizontal="right" vertical="center"/>
    </xf>
    <xf numFmtId="172" fontId="28" fillId="12" borderId="185">
      <alignment vertical="center"/>
      <protection locked="0"/>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27" fillId="21" borderId="198" applyNumberFormat="0" applyProtection="0">
      <alignment horizontal="left" vertical="top" indent="1"/>
    </xf>
    <xf numFmtId="186" fontId="62" fillId="15" borderId="188" applyNumberFormat="0" applyProtection="0">
      <alignment horizontal="left" vertical="top" indent="1"/>
    </xf>
    <xf numFmtId="186" fontId="27" fillId="64" borderId="196" applyNumberFormat="0">
      <protection locked="0"/>
    </xf>
    <xf numFmtId="186" fontId="56" fillId="40" borderId="190" applyNumberFormat="0" applyFont="0" applyAlignment="0" applyProtection="0"/>
    <xf numFmtId="193" fontId="28" fillId="50" borderId="185">
      <alignment vertical="center"/>
    </xf>
    <xf numFmtId="186" fontId="27" fillId="63" borderId="180" applyNumberFormat="0" applyProtection="0">
      <alignment horizontal="left" vertical="top" indent="1"/>
    </xf>
    <xf numFmtId="4" fontId="56" fillId="54" borderId="178" applyNumberFormat="0" applyProtection="0">
      <alignment horizontal="left" vertical="center" indent="1"/>
    </xf>
    <xf numFmtId="4" fontId="56" fillId="54" borderId="178" applyNumberFormat="0" applyProtection="0">
      <alignment horizontal="left" vertical="center" indent="1"/>
    </xf>
    <xf numFmtId="186" fontId="56" fillId="21" borderId="180" applyNumberFormat="0" applyProtection="0">
      <alignment horizontal="left" vertical="top" indent="1"/>
    </xf>
    <xf numFmtId="4" fontId="56" fillId="19" borderId="178" applyNumberFormat="0" applyProtection="0">
      <alignment horizontal="right" vertical="center"/>
    </xf>
    <xf numFmtId="194" fontId="33" fillId="0" borderId="177" applyFill="0"/>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14" borderId="188" applyNumberFormat="0" applyProtection="0">
      <alignment horizontal="left" vertical="top" indent="1"/>
    </xf>
    <xf numFmtId="186" fontId="56" fillId="40" borderId="190" applyNumberFormat="0" applyFont="0" applyAlignment="0" applyProtection="0"/>
    <xf numFmtId="0" fontId="5" fillId="13" borderId="185">
      <alignment vertical="center"/>
    </xf>
    <xf numFmtId="186" fontId="42" fillId="44" borderId="178" applyNumberFormat="0" applyAlignment="0" applyProtection="0"/>
    <xf numFmtId="4" fontId="56" fillId="57" borderId="194" applyNumberFormat="0" applyProtection="0">
      <alignment horizontal="right" vertical="center"/>
    </xf>
    <xf numFmtId="191" fontId="28" fillId="51" borderId="185">
      <alignment horizontal="right" vertical="center"/>
      <protection locked="0"/>
    </xf>
    <xf numFmtId="186" fontId="56" fillId="14" borderId="180" applyNumberFormat="0" applyProtection="0">
      <alignment horizontal="left" vertical="top" indent="1"/>
    </xf>
    <xf numFmtId="4" fontId="56" fillId="14" borderId="181" applyNumberFormat="0" applyProtection="0">
      <alignment horizontal="left" vertical="center" indent="1"/>
    </xf>
    <xf numFmtId="186" fontId="27" fillId="14" borderId="180" applyNumberFormat="0" applyProtection="0">
      <alignment horizontal="left" vertical="center" indent="1"/>
    </xf>
    <xf numFmtId="186" fontId="56" fillId="21" borderId="180" applyNumberFormat="0" applyProtection="0">
      <alignment horizontal="left" vertical="top" indent="1"/>
    </xf>
    <xf numFmtId="190" fontId="5" fillId="70" borderId="185">
      <alignment horizontal="right" vertical="center"/>
      <protection locked="0"/>
    </xf>
    <xf numFmtId="186" fontId="57" fillId="44" borderId="179" applyNumberFormat="0" applyAlignment="0" applyProtection="0"/>
    <xf numFmtId="4" fontId="56" fillId="15" borderId="190" applyNumberFormat="0" applyProtection="0">
      <alignment horizontal="right" vertical="center"/>
    </xf>
    <xf numFmtId="186" fontId="62" fillId="15" borderId="180" applyNumberFormat="0" applyProtection="0">
      <alignment horizontal="left" vertical="top"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2" borderId="190" applyNumberFormat="0" applyProtection="0">
      <alignment horizontal="left" vertical="center" indent="1"/>
    </xf>
    <xf numFmtId="186" fontId="56" fillId="62" borderId="190" applyNumberFormat="0" applyProtection="0">
      <alignment horizontal="left" vertical="center" indent="1"/>
    </xf>
    <xf numFmtId="4" fontId="56" fillId="60" borderId="190" applyNumberFormat="0" applyProtection="0">
      <alignment horizontal="righ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4" fontId="56" fillId="23" borderId="190" applyNumberFormat="0" applyProtection="0">
      <alignment horizontal="right" vertical="center"/>
    </xf>
    <xf numFmtId="4" fontId="56" fillId="59" borderId="200" applyNumberFormat="0" applyProtection="0">
      <alignment horizontal="right" vertical="center"/>
    </xf>
    <xf numFmtId="193" fontId="28" fillId="50" borderId="185">
      <alignment vertical="center"/>
    </xf>
    <xf numFmtId="186" fontId="56" fillId="21" borderId="198" applyNumberFormat="0" applyProtection="0">
      <alignment horizontal="left" vertical="top" indent="1"/>
    </xf>
    <xf numFmtId="186" fontId="56" fillId="40" borderId="178" applyNumberFormat="0" applyFont="0" applyAlignment="0" applyProtection="0"/>
    <xf numFmtId="186" fontId="56" fillId="15" borderId="198" applyNumberFormat="0" applyProtection="0">
      <alignment horizontal="left" vertical="top" indent="1"/>
    </xf>
    <xf numFmtId="186" fontId="56" fillId="40" borderId="190" applyNumberFormat="0" applyFont="0" applyAlignment="0" applyProtection="0"/>
    <xf numFmtId="186" fontId="62" fillId="48" borderId="180" applyNumberFormat="0" applyProtection="0">
      <alignment horizontal="left" vertical="top" indent="1"/>
    </xf>
    <xf numFmtId="186" fontId="56" fillId="63" borderId="180" applyNumberFormat="0" applyProtection="0">
      <alignment horizontal="left" vertical="top" indent="1"/>
    </xf>
    <xf numFmtId="4" fontId="62" fillId="48" borderId="188" applyNumberFormat="0" applyProtection="0">
      <alignment vertical="center"/>
    </xf>
    <xf numFmtId="4" fontId="56" fillId="14" borderId="181" applyNumberFormat="0" applyProtection="0">
      <alignment horizontal="left" vertical="center" indent="1"/>
    </xf>
    <xf numFmtId="186" fontId="56" fillId="63" borderId="188" applyNumberFormat="0" applyProtection="0">
      <alignment horizontal="left" vertical="top" indent="1"/>
    </xf>
    <xf numFmtId="186" fontId="56" fillId="40" borderId="190" applyNumberFormat="0" applyFont="0" applyAlignment="0" applyProtection="0"/>
    <xf numFmtId="188" fontId="5" fillId="70" borderId="185">
      <alignment horizontal="right" vertical="center"/>
      <protection locked="0"/>
    </xf>
    <xf numFmtId="193" fontId="28" fillId="50" borderId="196">
      <alignment vertical="center"/>
    </xf>
    <xf numFmtId="186" fontId="56" fillId="14" borderId="180" applyNumberFormat="0" applyProtection="0">
      <alignment horizontal="left" vertical="top" indent="1"/>
    </xf>
    <xf numFmtId="186" fontId="28" fillId="50" borderId="206">
      <alignment vertical="center"/>
    </xf>
    <xf numFmtId="186" fontId="56" fillId="15" borderId="180" applyNumberFormat="0" applyProtection="0">
      <alignment horizontal="left" vertical="top" indent="1"/>
    </xf>
    <xf numFmtId="4" fontId="56" fillId="15" borderId="194" applyNumberFormat="0" applyProtection="0">
      <alignment horizontal="left" vertical="center" indent="1"/>
    </xf>
    <xf numFmtId="191" fontId="28" fillId="50" borderId="176">
      <alignment vertical="center"/>
    </xf>
    <xf numFmtId="186" fontId="56" fillId="63" borderId="188" applyNumberFormat="0" applyProtection="0">
      <alignment horizontal="left" vertical="top" indent="1"/>
    </xf>
    <xf numFmtId="186" fontId="62" fillId="48" borderId="188" applyNumberFormat="0" applyProtection="0">
      <alignment horizontal="left" vertical="top" indent="1"/>
    </xf>
    <xf numFmtId="0" fontId="5" fillId="13" borderId="176">
      <alignment vertical="center"/>
    </xf>
    <xf numFmtId="4" fontId="72" fillId="78" borderId="188" applyNumberFormat="0" applyProtection="0">
      <alignment horizontal="right" vertical="center"/>
    </xf>
    <xf numFmtId="186" fontId="56" fillId="14" borderId="188" applyNumberFormat="0" applyProtection="0">
      <alignment horizontal="left" vertical="top" indent="1"/>
    </xf>
    <xf numFmtId="186" fontId="62" fillId="48" borderId="188" applyNumberFormat="0" applyProtection="0">
      <alignment horizontal="left" vertical="top" indent="1"/>
    </xf>
    <xf numFmtId="186" fontId="56" fillId="63" borderId="198" applyNumberFormat="0" applyProtection="0">
      <alignment horizontal="left" vertical="top" indent="1"/>
    </xf>
    <xf numFmtId="186" fontId="56" fillId="40" borderId="190" applyNumberFormat="0" applyFont="0" applyAlignment="0" applyProtection="0"/>
    <xf numFmtId="4" fontId="56" fillId="14" borderId="194"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center" indent="1"/>
    </xf>
    <xf numFmtId="186" fontId="56" fillId="14" borderId="190"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186" fontId="27" fillId="21" borderId="198" applyNumberFormat="0" applyProtection="0">
      <alignment horizontal="left" vertical="center" indent="1"/>
    </xf>
    <xf numFmtId="186" fontId="28" fillId="12" borderId="176">
      <alignment vertical="center"/>
      <protection locked="0"/>
    </xf>
    <xf numFmtId="186" fontId="56" fillId="21" borderId="188" applyNumberFormat="0" applyProtection="0">
      <alignment horizontal="left" vertical="top" indent="1"/>
    </xf>
    <xf numFmtId="186" fontId="27" fillId="63"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62" fillId="15" borderId="198" applyNumberFormat="0" applyProtection="0">
      <alignment horizontal="left" vertical="top" indent="1"/>
    </xf>
    <xf numFmtId="186" fontId="57" fillId="44" borderId="201" applyNumberFormat="0" applyAlignment="0" applyProtection="0"/>
    <xf numFmtId="186" fontId="42" fillId="44" borderId="190" applyNumberFormat="0" applyAlignment="0" applyProtection="0"/>
    <xf numFmtId="4" fontId="56" fillId="23" borderId="190" applyNumberFormat="0" applyProtection="0">
      <alignment horizontal="right" vertical="center"/>
    </xf>
    <xf numFmtId="186" fontId="62" fillId="15" borderId="188" applyNumberFormat="0" applyProtection="0">
      <alignment horizontal="left" vertical="top" indent="1"/>
    </xf>
    <xf numFmtId="186" fontId="56" fillId="21" borderId="188" applyNumberFormat="0" applyProtection="0">
      <alignment horizontal="left" vertical="top" indent="1"/>
    </xf>
    <xf numFmtId="4" fontId="62" fillId="11" borderId="198" applyNumberFormat="0" applyProtection="0">
      <alignment horizontal="left" vertical="center" indent="1"/>
    </xf>
    <xf numFmtId="0" fontId="5" fillId="13" borderId="176">
      <alignment vertical="center"/>
    </xf>
    <xf numFmtId="186" fontId="56" fillId="63" borderId="198" applyNumberFormat="0" applyProtection="0">
      <alignment horizontal="left" vertical="top" indent="1"/>
    </xf>
    <xf numFmtId="191" fontId="28" fillId="49" borderId="206">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4" fontId="62" fillId="11" borderId="188" applyNumberFormat="0" applyProtection="0">
      <alignment horizontal="left" vertical="center" indent="1"/>
    </xf>
    <xf numFmtId="186" fontId="56" fillId="40" borderId="200" applyNumberFormat="0" applyFont="0" applyAlignment="0" applyProtection="0"/>
    <xf numFmtId="186" fontId="56" fillId="63"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200" applyNumberFormat="0" applyProtection="0">
      <alignment horizontal="left" vertical="center"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4" fontId="56" fillId="58" borderId="200" applyNumberFormat="0" applyProtection="0">
      <alignment horizontal="right" vertical="center"/>
    </xf>
    <xf numFmtId="4" fontId="56" fillId="19" borderId="200" applyNumberFormat="0" applyProtection="0">
      <alignment horizontal="right" vertical="center"/>
    </xf>
    <xf numFmtId="186" fontId="56" fillId="21" borderId="198" applyNumberFormat="0" applyProtection="0">
      <alignment horizontal="left" vertical="top" indent="1"/>
    </xf>
    <xf numFmtId="4" fontId="62" fillId="11" borderId="198" applyNumberFormat="0" applyProtection="0">
      <alignment horizontal="left" vertical="center" indent="1"/>
    </xf>
    <xf numFmtId="4" fontId="56" fillId="19" borderId="200" applyNumberFormat="0" applyProtection="0">
      <alignment horizontal="right" vertical="center"/>
    </xf>
    <xf numFmtId="186" fontId="60" fillId="52" borderId="198" applyNumberFormat="0" applyProtection="0">
      <alignment horizontal="left" vertical="top" indent="1"/>
    </xf>
    <xf numFmtId="4" fontId="56" fillId="59" borderId="190" applyNumberFormat="0" applyProtection="0">
      <alignment horizontal="right" vertical="center"/>
    </xf>
    <xf numFmtId="4" fontId="62" fillId="48" borderId="188" applyNumberFormat="0" applyProtection="0">
      <alignment vertical="center"/>
    </xf>
    <xf numFmtId="186" fontId="57" fillId="44" borderId="201" applyNumberFormat="0" applyAlignment="0" applyProtection="0"/>
    <xf numFmtId="4" fontId="27" fillId="21" borderId="204" applyNumberFormat="0" applyProtection="0">
      <alignment horizontal="left" vertical="center" indent="1"/>
    </xf>
    <xf numFmtId="186" fontId="56" fillId="14" borderId="198" applyNumberFormat="0" applyProtection="0">
      <alignment horizontal="left" vertical="top" indent="1"/>
    </xf>
    <xf numFmtId="186" fontId="42" fillId="44" borderId="200" applyNumberFormat="0" applyAlignment="0" applyProtection="0"/>
    <xf numFmtId="186" fontId="56" fillId="21" borderId="188" applyNumberFormat="0" applyProtection="0">
      <alignment horizontal="left" vertical="top" indent="1"/>
    </xf>
    <xf numFmtId="190" fontId="5" fillId="69" borderId="176">
      <alignment vertical="center"/>
    </xf>
    <xf numFmtId="186" fontId="56" fillId="15" borderId="188" applyNumberFormat="0" applyProtection="0">
      <alignment horizontal="left" vertical="top" indent="1"/>
    </xf>
    <xf numFmtId="186" fontId="27" fillId="15" borderId="188" applyNumberFormat="0" applyProtection="0">
      <alignment horizontal="left" vertical="center" indent="1"/>
    </xf>
    <xf numFmtId="186" fontId="56" fillId="63" borderId="188" applyNumberFormat="0" applyProtection="0">
      <alignment horizontal="left" vertical="top" indent="1"/>
    </xf>
    <xf numFmtId="188" fontId="5" fillId="70" borderId="196">
      <alignment horizontal="right" vertical="center"/>
      <protection locked="0"/>
    </xf>
    <xf numFmtId="186" fontId="42" fillId="44" borderId="190" applyNumberFormat="0" applyAlignment="0" applyProtection="0"/>
    <xf numFmtId="186" fontId="56" fillId="21"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9" fillId="53" borderId="190" applyNumberFormat="0" applyProtection="0">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93" fontId="28" fillId="50" borderId="196">
      <alignment vertical="center"/>
    </xf>
    <xf numFmtId="188" fontId="5" fillId="70" borderId="176">
      <alignment horizontal="right" vertical="center"/>
      <protection locked="0"/>
    </xf>
    <xf numFmtId="186" fontId="61" fillId="21" borderId="192" applyBorder="0"/>
    <xf numFmtId="186" fontId="56" fillId="40" borderId="190" applyNumberFormat="0" applyFont="0" applyAlignment="0" applyProtection="0"/>
    <xf numFmtId="186" fontId="27" fillId="15" borderId="188" applyNumberFormat="0" applyProtection="0">
      <alignment horizontal="left" vertical="top" indent="1"/>
    </xf>
    <xf numFmtId="186" fontId="56" fillId="40" borderId="200" applyNumberFormat="0" applyFont="0" applyAlignment="0" applyProtection="0"/>
    <xf numFmtId="186" fontId="60" fillId="52" borderId="188" applyNumberFormat="0" applyProtection="0">
      <alignment horizontal="left" vertical="top" indent="1"/>
    </xf>
    <xf numFmtId="4" fontId="56" fillId="55" borderId="190" applyNumberFormat="0" applyProtection="0">
      <alignment horizontal="right" vertical="center"/>
    </xf>
    <xf numFmtId="186" fontId="56" fillId="21" borderId="180" applyNumberFormat="0" applyProtection="0">
      <alignment horizontal="left" vertical="top" indent="1"/>
    </xf>
    <xf numFmtId="186" fontId="56" fillId="21" borderId="198" applyNumberFormat="0" applyProtection="0">
      <alignment horizontal="left" vertical="top" indent="1"/>
    </xf>
    <xf numFmtId="186" fontId="27" fillId="21" borderId="188" applyNumberFormat="0" applyProtection="0">
      <alignment horizontal="left" vertical="top" indent="1"/>
    </xf>
    <xf numFmtId="186" fontId="57" fillId="44" borderId="191" applyNumberFormat="0" applyAlignment="0" applyProtection="0"/>
    <xf numFmtId="190" fontId="5" fillId="69" borderId="185">
      <alignment vertical="center"/>
    </xf>
    <xf numFmtId="186" fontId="27" fillId="21" borderId="198" applyNumberFormat="0" applyProtection="0">
      <alignment horizontal="left" vertical="center" indent="1"/>
    </xf>
    <xf numFmtId="4" fontId="56" fillId="54" borderId="178" applyNumberFormat="0" applyProtection="0">
      <alignment horizontal="left" vertical="center" indent="1"/>
    </xf>
    <xf numFmtId="4" fontId="56" fillId="54" borderId="178" applyNumberFormat="0" applyProtection="0">
      <alignment horizontal="left" vertical="center" indent="1"/>
    </xf>
    <xf numFmtId="190" fontId="28" fillId="51" borderId="176">
      <alignment horizontal="right" vertical="center"/>
      <protection locked="0"/>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91" fontId="5" fillId="13" borderId="185">
      <alignment vertical="center"/>
    </xf>
    <xf numFmtId="186" fontId="27" fillId="15" borderId="180" applyNumberFormat="0" applyProtection="0">
      <alignment horizontal="left" vertical="top" indent="1"/>
    </xf>
    <xf numFmtId="193" fontId="28" fillId="12" borderId="185">
      <alignment vertical="center"/>
      <protection locked="0"/>
    </xf>
    <xf numFmtId="186" fontId="56" fillId="21" borderId="188" applyNumberFormat="0" applyProtection="0">
      <alignment horizontal="left" vertical="top" indent="1"/>
    </xf>
    <xf numFmtId="186" fontId="56" fillId="15" borderId="180" applyNumberFormat="0" applyProtection="0">
      <alignment horizontal="left" vertical="top" indent="1"/>
    </xf>
    <xf numFmtId="37" fontId="33" fillId="0" borderId="193" applyNumberFormat="0"/>
    <xf numFmtId="193" fontId="28" fillId="12" borderId="196">
      <alignment vertical="center"/>
      <protection locked="0"/>
    </xf>
    <xf numFmtId="186" fontId="56" fillId="40" borderId="190" applyNumberFormat="0" applyFont="0" applyAlignment="0" applyProtection="0"/>
    <xf numFmtId="186" fontId="56" fillId="21" borderId="198" applyNumberFormat="0" applyProtection="0">
      <alignment horizontal="left" vertical="top" indent="1"/>
    </xf>
    <xf numFmtId="186" fontId="27" fillId="63" borderId="180"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8" fontId="28" fillId="51" borderId="196">
      <alignment horizontal="right" vertical="center"/>
      <protection locked="0"/>
    </xf>
    <xf numFmtId="191" fontId="5" fillId="69" borderId="185">
      <alignment vertical="center"/>
    </xf>
    <xf numFmtId="186" fontId="56" fillId="21" borderId="180" applyNumberFormat="0" applyProtection="0">
      <alignment horizontal="left" vertical="top" indent="1"/>
    </xf>
    <xf numFmtId="193" fontId="28" fillId="12" borderId="185">
      <alignment vertical="center"/>
      <protection locked="0"/>
    </xf>
    <xf numFmtId="186" fontId="27" fillId="15" borderId="180" applyNumberFormat="0" applyProtection="0">
      <alignment horizontal="left" vertical="center" indent="1"/>
    </xf>
    <xf numFmtId="186" fontId="56" fillId="40" borderId="178" applyNumberFormat="0" applyFont="0" applyAlignment="0" applyProtection="0"/>
    <xf numFmtId="186" fontId="56" fillId="14" borderId="180" applyNumberFormat="0" applyProtection="0">
      <alignment horizontal="left" vertical="top" indent="1"/>
    </xf>
    <xf numFmtId="186" fontId="56" fillId="21" borderId="180" applyNumberFormat="0" applyProtection="0">
      <alignment horizontal="left" vertical="top" indent="1"/>
    </xf>
    <xf numFmtId="37" fontId="33" fillId="0" borderId="183" applyNumberFormat="0"/>
    <xf numFmtId="186" fontId="56" fillId="63" borderId="180" applyNumberFormat="0" applyProtection="0">
      <alignment horizontal="left" vertical="top" indent="1"/>
    </xf>
    <xf numFmtId="186" fontId="27" fillId="14" borderId="180" applyNumberFormat="0" applyProtection="0">
      <alignment horizontal="left" vertical="center" indent="1"/>
    </xf>
    <xf numFmtId="186" fontId="56" fillId="63"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56" fillId="15" borderId="198" applyNumberFormat="0" applyProtection="0">
      <alignment horizontal="left" vertical="top" indent="1"/>
    </xf>
    <xf numFmtId="4" fontId="62" fillId="48" borderId="198" applyNumberFormat="0" applyProtection="0">
      <alignment vertical="center"/>
    </xf>
    <xf numFmtId="186" fontId="62" fillId="48" borderId="198" applyNumberFormat="0" applyProtection="0">
      <alignment horizontal="left" vertical="top" indent="1"/>
    </xf>
    <xf numFmtId="186" fontId="56" fillId="62" borderId="200" applyNumberFormat="0" applyProtection="0">
      <alignment horizontal="left" vertical="center" indent="1"/>
    </xf>
    <xf numFmtId="186" fontId="56" fillId="40" borderId="200" applyNumberFormat="0" applyFont="0" applyAlignment="0" applyProtection="0"/>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4" fontId="56" fillId="0" borderId="200" applyNumberFormat="0" applyProtection="0">
      <alignment horizontal="right" vertical="center"/>
    </xf>
    <xf numFmtId="186" fontId="27"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4" fontId="59" fillId="53" borderId="200" applyNumberFormat="0" applyProtection="0">
      <alignment vertical="center"/>
    </xf>
    <xf numFmtId="186" fontId="56" fillId="15" borderId="198" applyNumberFormat="0" applyProtection="0">
      <alignment horizontal="left" vertical="top" indent="1"/>
    </xf>
    <xf numFmtId="186" fontId="44" fillId="0" borderId="205" applyNumberFormat="0" applyFill="0" applyAlignment="0" applyProtection="0"/>
    <xf numFmtId="186" fontId="61" fillId="21" borderId="202" applyBorder="0"/>
    <xf numFmtId="4" fontId="56" fillId="52" borderId="200" applyNumberFormat="0" applyProtection="0">
      <alignment vertical="center"/>
    </xf>
    <xf numFmtId="186" fontId="56" fillId="40" borderId="200" applyNumberFormat="0" applyFont="0" applyAlignment="0" applyProtection="0"/>
    <xf numFmtId="188" fontId="5" fillId="69" borderId="185">
      <alignment vertical="center"/>
    </xf>
    <xf numFmtId="4" fontId="70" fillId="86" borderId="187" applyNumberFormat="0" applyProtection="0">
      <alignment horizontal="left" vertical="center" indent="1"/>
    </xf>
    <xf numFmtId="186" fontId="27" fillId="64" borderId="185" applyNumberFormat="0">
      <protection locked="0"/>
    </xf>
    <xf numFmtId="172" fontId="28" fillId="12" borderId="206">
      <alignment vertical="center"/>
      <protection locked="0"/>
    </xf>
    <xf numFmtId="186" fontId="56" fillId="14" borderId="188" applyNumberFormat="0" applyProtection="0">
      <alignment horizontal="left" vertical="top" indent="1"/>
    </xf>
    <xf numFmtId="4" fontId="56" fillId="60" borderId="200" applyNumberFormat="0" applyProtection="0">
      <alignment horizontal="right" vertical="center"/>
    </xf>
    <xf numFmtId="186" fontId="27" fillId="15" borderId="180" applyNumberFormat="0" applyProtection="0">
      <alignment horizontal="left" vertical="center" indent="1"/>
    </xf>
    <xf numFmtId="186" fontId="56" fillId="40" borderId="190" applyNumberFormat="0" applyFont="0" applyAlignment="0" applyProtection="0"/>
    <xf numFmtId="186" fontId="56" fillId="21" borderId="188" applyNumberFormat="0" applyProtection="0">
      <alignment horizontal="left" vertical="top" indent="1"/>
    </xf>
    <xf numFmtId="4" fontId="56" fillId="56" borderId="20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0" fillId="41" borderId="190" applyNumberFormat="0" applyAlignment="0" applyProtection="0"/>
    <xf numFmtId="186" fontId="56" fillId="21" borderId="180" applyNumberFormat="0" applyProtection="0">
      <alignment horizontal="left" vertical="top" indent="1"/>
    </xf>
    <xf numFmtId="37" fontId="33" fillId="0" borderId="183" applyNumberFormat="0"/>
    <xf numFmtId="186" fontId="56" fillId="21" borderId="188" applyNumberFormat="0" applyProtection="0">
      <alignment horizontal="left" vertical="top" indent="1"/>
    </xf>
    <xf numFmtId="190" fontId="28" fillId="49" borderId="185">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27" fillId="21" borderId="180" applyNumberFormat="0" applyProtection="0">
      <alignment horizontal="left" vertical="center" indent="1"/>
    </xf>
    <xf numFmtId="4" fontId="59" fillId="65" borderId="178" applyNumberFormat="0" applyProtection="0">
      <alignment horizontal="right" vertical="center"/>
    </xf>
    <xf numFmtId="188" fontId="5" fillId="70" borderId="206">
      <alignment horizontal="right" vertical="center"/>
      <protection locked="0"/>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14" borderId="200" applyNumberFormat="0" applyProtection="0">
      <alignment horizontal="left" vertical="center" indent="1"/>
    </xf>
    <xf numFmtId="186" fontId="56" fillId="63" borderId="198" applyNumberFormat="0" applyProtection="0">
      <alignment horizontal="left" vertical="top" indent="1"/>
    </xf>
    <xf numFmtId="186" fontId="27" fillId="15" borderId="198" applyNumberFormat="0" applyProtection="0">
      <alignment horizontal="left" vertical="top" indent="1"/>
    </xf>
    <xf numFmtId="186" fontId="28" fillId="50" borderId="176">
      <alignment vertical="center"/>
    </xf>
    <xf numFmtId="186" fontId="27" fillId="21" borderId="180" applyNumberFormat="0" applyProtection="0">
      <alignment horizontal="left" vertical="top" indent="1"/>
    </xf>
    <xf numFmtId="186" fontId="56" fillId="21" borderId="180" applyNumberFormat="0" applyProtection="0">
      <alignment horizontal="left" vertical="top" indent="1"/>
    </xf>
    <xf numFmtId="186" fontId="56" fillId="40" borderId="200" applyNumberFormat="0" applyFont="0" applyAlignment="0" applyProtection="0"/>
    <xf numFmtId="186" fontId="56" fillId="40" borderId="190" applyNumberFormat="0" applyFont="0" applyAlignment="0" applyProtection="0"/>
    <xf numFmtId="186" fontId="27" fillId="14" borderId="198" applyNumberFormat="0" applyProtection="0">
      <alignment horizontal="left" vertical="center" indent="1"/>
    </xf>
    <xf numFmtId="4" fontId="56" fillId="15" borderId="200" applyNumberFormat="0" applyProtection="0">
      <alignment horizontal="right" vertical="center"/>
    </xf>
    <xf numFmtId="4" fontId="56" fillId="54"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9" fillId="53" borderId="200" applyNumberFormat="0" applyProtection="0">
      <alignment vertical="center"/>
    </xf>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27" fillId="21" borderId="204" applyNumberFormat="0" applyProtection="0">
      <alignment horizontal="left" vertical="center" indent="1"/>
    </xf>
    <xf numFmtId="4" fontId="59" fillId="65" borderId="200" applyNumberFormat="0" applyProtection="0">
      <alignment horizontal="right" vertical="center"/>
    </xf>
    <xf numFmtId="186" fontId="56" fillId="63" borderId="198" applyNumberFormat="0" applyProtection="0">
      <alignment horizontal="left" vertical="top" indent="1"/>
    </xf>
    <xf numFmtId="4" fontId="56" fillId="19" borderId="200" applyNumberFormat="0" applyProtection="0">
      <alignment horizontal="right" vertical="center"/>
    </xf>
    <xf numFmtId="4" fontId="59" fillId="65" borderId="200" applyNumberFormat="0" applyProtection="0">
      <alignment horizontal="right" vertical="center"/>
    </xf>
    <xf numFmtId="186" fontId="57" fillId="44" borderId="201" applyNumberFormat="0" applyAlignment="0" applyProtection="0"/>
    <xf numFmtId="4" fontId="56" fillId="57" borderId="204" applyNumberFormat="0" applyProtection="0">
      <alignment horizontal="right" vertical="center"/>
    </xf>
    <xf numFmtId="186" fontId="27" fillId="21" borderId="198" applyNumberFormat="0" applyProtection="0">
      <alignment horizontal="left" vertical="center" indent="1"/>
    </xf>
    <xf numFmtId="186" fontId="56" fillId="14" borderId="180"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16" borderId="200" applyNumberFormat="0" applyProtection="0">
      <alignment horizontal="right" vertical="center"/>
    </xf>
    <xf numFmtId="186" fontId="60" fillId="52" borderId="198" applyNumberFormat="0" applyProtection="0">
      <alignment horizontal="left" vertical="top" indent="1"/>
    </xf>
    <xf numFmtId="186" fontId="56" fillId="40" borderId="200" applyNumberFormat="0" applyFont="0" applyAlignment="0" applyProtection="0"/>
    <xf numFmtId="4" fontId="56" fillId="55" borderId="200" applyNumberFormat="0" applyProtection="0">
      <alignment horizontal="right" vertical="center"/>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172" fontId="5" fillId="7" borderId="185">
      <alignment vertical="center"/>
      <protection locked="0"/>
    </xf>
    <xf numFmtId="4" fontId="74" fillId="87" borderId="188" applyNumberFormat="0" applyProtection="0">
      <alignment horizontal="right" vertical="center"/>
    </xf>
    <xf numFmtId="186" fontId="62" fillId="15" borderId="188" applyNumberFormat="0" applyProtection="0">
      <alignment horizontal="left" vertical="top" indent="1"/>
    </xf>
    <xf numFmtId="4" fontId="56" fillId="53" borderId="190" applyNumberFormat="0" applyProtection="0">
      <alignment horizontal="left" vertical="center" indent="1"/>
    </xf>
    <xf numFmtId="186" fontId="27" fillId="21" borderId="180" applyNumberFormat="0" applyProtection="0">
      <alignment horizontal="left" vertical="center" indent="1"/>
    </xf>
    <xf numFmtId="186" fontId="61" fillId="21" borderId="192" applyBorder="0"/>
    <xf numFmtId="4" fontId="56" fillId="52" borderId="190" applyNumberFormat="0" applyProtection="0">
      <alignment vertical="center"/>
    </xf>
    <xf numFmtId="186" fontId="56" fillId="14" borderId="188" applyNumberFormat="0" applyProtection="0">
      <alignment horizontal="left" vertical="top" indent="1"/>
    </xf>
    <xf numFmtId="190" fontId="28" fillId="51" borderId="196">
      <alignment horizontal="right" vertical="center"/>
      <protection locked="0"/>
    </xf>
    <xf numFmtId="186" fontId="60" fillId="52" borderId="188" applyNumberFormat="0" applyProtection="0">
      <alignment horizontal="left" vertical="top" indent="1"/>
    </xf>
    <xf numFmtId="186" fontId="56" fillId="15" borderId="188" applyNumberFormat="0" applyProtection="0">
      <alignment horizontal="left" vertical="top" indent="1"/>
    </xf>
    <xf numFmtId="191" fontId="28" fillId="50" borderId="176">
      <alignment vertical="center"/>
    </xf>
    <xf numFmtId="0" fontId="5" fillId="69" borderId="176">
      <alignment vertical="center"/>
    </xf>
    <xf numFmtId="0" fontId="37" fillId="15" borderId="188" applyNumberFormat="0" applyProtection="0">
      <alignment horizontal="left" vertical="top" indent="1"/>
    </xf>
    <xf numFmtId="186" fontId="56" fillId="40" borderId="190" applyNumberFormat="0" applyFont="0" applyAlignment="0" applyProtection="0"/>
    <xf numFmtId="4" fontId="56" fillId="19" borderId="190" applyNumberFormat="0" applyProtection="0">
      <alignment horizontal="right" vertical="center"/>
    </xf>
    <xf numFmtId="186" fontId="56" fillId="14" borderId="188" applyNumberFormat="0" applyProtection="0">
      <alignment horizontal="left" vertical="top" indent="1"/>
    </xf>
    <xf numFmtId="4" fontId="56" fillId="57" borderId="194" applyNumberFormat="0" applyProtection="0">
      <alignment horizontal="right" vertical="center"/>
    </xf>
    <xf numFmtId="4" fontId="56" fillId="0" borderId="190" applyNumberFormat="0" applyProtection="0">
      <alignment horizontal="right" vertical="center"/>
    </xf>
    <xf numFmtId="4" fontId="56" fillId="53" borderId="200" applyNumberFormat="0" applyProtection="0">
      <alignment horizontal="left" vertical="center" indent="1"/>
    </xf>
    <xf numFmtId="186" fontId="56" fillId="40" borderId="190" applyNumberFormat="0" applyFont="0" applyAlignment="0" applyProtection="0"/>
    <xf numFmtId="186" fontId="27" fillId="15" borderId="188" applyNumberFormat="0" applyProtection="0">
      <alignment horizontal="left" vertical="top" indent="1"/>
    </xf>
    <xf numFmtId="186" fontId="27" fillId="15" borderId="198" applyNumberFormat="0" applyProtection="0">
      <alignment horizontal="left" vertical="center"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4" fontId="56" fillId="23" borderId="190" applyNumberFormat="0" applyProtection="0">
      <alignment horizontal="right" vertical="center"/>
    </xf>
    <xf numFmtId="186" fontId="56" fillId="63" borderId="198" applyNumberFormat="0" applyProtection="0">
      <alignment horizontal="left" vertical="top" indent="1"/>
    </xf>
    <xf numFmtId="4" fontId="56" fillId="19" borderId="190" applyNumberFormat="0" applyProtection="0">
      <alignment horizontal="right" vertical="center"/>
    </xf>
    <xf numFmtId="4" fontId="56" fillId="16" borderId="190" applyNumberFormat="0" applyProtection="0">
      <alignment horizontal="right" vertical="center"/>
    </xf>
    <xf numFmtId="186" fontId="56" fillId="15" borderId="198" applyNumberFormat="0" applyProtection="0">
      <alignment horizontal="left" vertical="top" indent="1"/>
    </xf>
    <xf numFmtId="4" fontId="62" fillId="11" borderId="180" applyNumberFormat="0" applyProtection="0">
      <alignment horizontal="left" vertical="center" indent="1"/>
    </xf>
    <xf numFmtId="186" fontId="56" fillId="40" borderId="178" applyNumberFormat="0" applyFont="0" applyAlignment="0" applyProtection="0"/>
    <xf numFmtId="4" fontId="56" fillId="57" borderId="181" applyNumberFormat="0" applyProtection="0">
      <alignment horizontal="right" vertical="center"/>
    </xf>
    <xf numFmtId="172" fontId="28" fillId="12" borderId="176">
      <alignment vertical="center"/>
      <protection locked="0"/>
    </xf>
    <xf numFmtId="194" fontId="33" fillId="0" borderId="177" applyFill="0"/>
    <xf numFmtId="186" fontId="56" fillId="15" borderId="180" applyNumberFormat="0" applyProtection="0">
      <alignment horizontal="left" vertical="top" indent="1"/>
    </xf>
    <xf numFmtId="4" fontId="56" fillId="14" borderId="194" applyNumberFormat="0" applyProtection="0">
      <alignment horizontal="left" vertical="center" indent="1"/>
    </xf>
    <xf numFmtId="186" fontId="56" fillId="63" borderId="188" applyNumberFormat="0" applyProtection="0">
      <alignment horizontal="left" vertical="top" indent="1"/>
    </xf>
    <xf numFmtId="186" fontId="27" fillId="14" borderId="198" applyNumberFormat="0" applyProtection="0">
      <alignment horizontal="left" vertical="center" indent="1"/>
    </xf>
    <xf numFmtId="186" fontId="62" fillId="15" borderId="198" applyNumberFormat="0" applyProtection="0">
      <alignment horizontal="left" vertical="top" indent="1"/>
    </xf>
    <xf numFmtId="188" fontId="28" fillId="49" borderId="176">
      <alignment vertical="center"/>
    </xf>
    <xf numFmtId="186" fontId="56" fillId="40" borderId="190" applyNumberFormat="0" applyFont="0" applyAlignment="0" applyProtection="0"/>
    <xf numFmtId="0" fontId="5" fillId="13" borderId="185">
      <alignment vertical="center"/>
    </xf>
    <xf numFmtId="4" fontId="56" fillId="16" borderId="190" applyNumberFormat="0" applyProtection="0">
      <alignment horizontal="right" vertical="center"/>
    </xf>
    <xf numFmtId="191" fontId="28" fillId="50" borderId="185">
      <alignment vertical="center"/>
    </xf>
    <xf numFmtId="186" fontId="27" fillId="14" borderId="180" applyNumberFormat="0" applyProtection="0">
      <alignment horizontal="left" vertical="center" indent="1"/>
    </xf>
    <xf numFmtId="4" fontId="56" fillId="61" borderId="181" applyNumberFormat="0" applyProtection="0">
      <alignment horizontal="left" vertical="center" indent="1"/>
    </xf>
    <xf numFmtId="4" fontId="63" fillId="66" borderId="181" applyNumberFormat="0" applyProtection="0">
      <alignment horizontal="left" vertical="center" indent="1"/>
    </xf>
    <xf numFmtId="186" fontId="27" fillId="21" borderId="180" applyNumberFormat="0" applyProtection="0">
      <alignment horizontal="left" vertical="center" indent="1"/>
    </xf>
    <xf numFmtId="188" fontId="5" fillId="13" borderId="185">
      <alignment vertical="center"/>
    </xf>
    <xf numFmtId="196" fontId="5" fillId="70" borderId="185">
      <alignment horizontal="right" vertical="center"/>
      <protection locked="0"/>
    </xf>
    <xf numFmtId="186" fontId="56" fillId="40" borderId="178" applyNumberFormat="0" applyFont="0" applyAlignment="0" applyProtection="0"/>
    <xf numFmtId="186" fontId="56" fillId="40" borderId="190" applyNumberFormat="0" applyFont="0" applyAlignment="0" applyProtection="0"/>
    <xf numFmtId="186" fontId="62" fillId="48" borderId="180" applyNumberFormat="0" applyProtection="0">
      <alignment horizontal="left" vertical="top" indent="1"/>
    </xf>
    <xf numFmtId="4" fontId="59" fillId="65" borderId="190" applyNumberFormat="0" applyProtection="0">
      <alignment horizontal="right" vertical="center"/>
    </xf>
    <xf numFmtId="186" fontId="27" fillId="14" borderId="180" applyNumberFormat="0" applyProtection="0">
      <alignment horizontal="left" vertical="center" indent="1"/>
    </xf>
    <xf numFmtId="186" fontId="50" fillId="41" borderId="190" applyNumberFormat="0" applyAlignment="0" applyProtection="0"/>
    <xf numFmtId="193" fontId="28" fillId="50" borderId="176">
      <alignment vertical="center"/>
    </xf>
    <xf numFmtId="191" fontId="28" fillId="51" borderId="196">
      <alignment horizontal="right" vertical="center"/>
      <protection locked="0"/>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72" fontId="28" fillId="12" borderId="185">
      <alignment vertical="center"/>
      <protection locked="0"/>
    </xf>
    <xf numFmtId="186" fontId="28" fillId="49" borderId="176">
      <alignment vertical="center"/>
    </xf>
    <xf numFmtId="190" fontId="5" fillId="70" borderId="185">
      <alignment horizontal="right" vertical="center"/>
      <protection locked="0"/>
    </xf>
    <xf numFmtId="190" fontId="28" fillId="51" borderId="176">
      <alignment horizontal="right" vertical="center"/>
      <protection locked="0"/>
    </xf>
    <xf numFmtId="186" fontId="27" fillId="63" borderId="188" applyNumberFormat="0" applyProtection="0">
      <alignment horizontal="left" vertical="center" indent="1"/>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28" fillId="12" borderId="196">
      <alignment vertical="center"/>
      <protection locked="0"/>
    </xf>
    <xf numFmtId="4" fontId="56" fillId="61" borderId="181" applyNumberFormat="0" applyProtection="0">
      <alignment horizontal="left" vertical="center" indent="1"/>
    </xf>
    <xf numFmtId="4" fontId="56" fillId="55" borderId="190" applyNumberFormat="0" applyProtection="0">
      <alignment horizontal="right" vertical="center"/>
    </xf>
    <xf numFmtId="4" fontId="56" fillId="61" borderId="194" applyNumberFormat="0" applyProtection="0">
      <alignment horizontal="left" vertical="center" indent="1"/>
    </xf>
    <xf numFmtId="0" fontId="5" fillId="70" borderId="185">
      <alignment horizontal="right" vertical="center"/>
      <protection locked="0"/>
    </xf>
    <xf numFmtId="4" fontId="56" fillId="60" borderId="190" applyNumberFormat="0" applyProtection="0">
      <alignment horizontal="right" vertical="center"/>
    </xf>
    <xf numFmtId="186" fontId="56" fillId="63" borderId="180" applyNumberFormat="0" applyProtection="0">
      <alignment horizontal="left" vertical="top" indent="1"/>
    </xf>
    <xf numFmtId="186" fontId="42" fillId="44" borderId="190" applyNumberFormat="0" applyAlignment="0" applyProtection="0"/>
    <xf numFmtId="186" fontId="56" fillId="15" borderId="180" applyNumberFormat="0" applyProtection="0">
      <alignment horizontal="left" vertical="top" indent="1"/>
    </xf>
    <xf numFmtId="4" fontId="27" fillId="21" borderId="194" applyNumberFormat="0" applyProtection="0">
      <alignment horizontal="left" vertical="center" indent="1"/>
    </xf>
    <xf numFmtId="186" fontId="56" fillId="40" borderId="190" applyNumberFormat="0" applyFont="0" applyAlignment="0" applyProtection="0"/>
    <xf numFmtId="186" fontId="62" fillId="48" borderId="188" applyNumberFormat="0" applyProtection="0">
      <alignment horizontal="left" vertical="top" indent="1"/>
    </xf>
    <xf numFmtId="4" fontId="56" fillId="14" borderId="194" applyNumberFormat="0" applyProtection="0">
      <alignment horizontal="left" vertical="center" indent="1"/>
    </xf>
    <xf numFmtId="186" fontId="56" fillId="63" borderId="188" applyNumberFormat="0" applyProtection="0">
      <alignment horizontal="left" vertical="top" indent="1"/>
    </xf>
    <xf numFmtId="186" fontId="44" fillId="0" borderId="195" applyNumberFormat="0" applyFill="0" applyAlignment="0" applyProtection="0"/>
    <xf numFmtId="191" fontId="5" fillId="13" borderId="176">
      <alignment vertical="center"/>
    </xf>
    <xf numFmtId="4" fontId="71" fillId="53" borderId="188" applyNumberFormat="0" applyProtection="0">
      <alignmen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27" fillId="63" borderId="198"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93" fontId="28" fillId="12" borderId="176">
      <alignment vertical="center"/>
      <protection locked="0"/>
    </xf>
    <xf numFmtId="186" fontId="56" fillId="14" borderId="188" applyNumberFormat="0" applyProtection="0">
      <alignment horizontal="left" vertical="top" indent="1"/>
    </xf>
    <xf numFmtId="186" fontId="27" fillId="15" borderId="19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61" borderId="194" applyNumberFormat="0" applyProtection="0">
      <alignment horizontal="left" vertical="center" indent="1"/>
    </xf>
    <xf numFmtId="190" fontId="5" fillId="70" borderId="196">
      <alignment horizontal="right" vertical="center"/>
      <protection locked="0"/>
    </xf>
    <xf numFmtId="186" fontId="27" fillId="21" borderId="188" applyNumberFormat="0" applyProtection="0">
      <alignment horizontal="left" vertical="top" indent="1"/>
    </xf>
    <xf numFmtId="4" fontId="56" fillId="57" borderId="194" applyNumberFormat="0" applyProtection="0">
      <alignment horizontal="right" vertical="center"/>
    </xf>
    <xf numFmtId="186" fontId="56" fillId="14" borderId="188" applyNumberFormat="0" applyProtection="0">
      <alignment horizontal="left" vertical="top" indent="1"/>
    </xf>
    <xf numFmtId="191" fontId="28" fillId="50" borderId="196">
      <alignment vertical="center"/>
    </xf>
    <xf numFmtId="4" fontId="56" fillId="61" borderId="204" applyNumberFormat="0" applyProtection="0">
      <alignment horizontal="left" vertical="center" indent="1"/>
    </xf>
    <xf numFmtId="191" fontId="28" fillId="51" borderId="176">
      <alignment horizontal="right" vertical="center"/>
      <protection locked="0"/>
    </xf>
    <xf numFmtId="4" fontId="56" fillId="15" borderId="194" applyNumberFormat="0" applyProtection="0">
      <alignment horizontal="left" vertical="center" indent="1"/>
    </xf>
    <xf numFmtId="186" fontId="56" fillId="40" borderId="200" applyNumberFormat="0" applyFont="0" applyAlignment="0" applyProtection="0"/>
    <xf numFmtId="186" fontId="27" fillId="15"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60" fillId="52" borderId="188" applyNumberFormat="0" applyProtection="0">
      <alignment horizontal="left" vertical="top" indent="1"/>
    </xf>
    <xf numFmtId="4" fontId="62" fillId="11" borderId="188" applyNumberFormat="0" applyProtection="0">
      <alignment horizontal="left" vertical="center" indent="1"/>
    </xf>
    <xf numFmtId="186" fontId="27" fillId="21" borderId="188" applyNumberFormat="0" applyProtection="0">
      <alignment horizontal="left" vertical="center" indent="1"/>
    </xf>
    <xf numFmtId="191" fontId="28" fillId="12" borderId="206">
      <alignment vertical="center"/>
      <protection locked="0"/>
    </xf>
    <xf numFmtId="191" fontId="5" fillId="13" borderId="176">
      <alignment vertical="center"/>
    </xf>
    <xf numFmtId="186" fontId="56" fillId="63" borderId="200" applyNumberFormat="0" applyProtection="0">
      <alignment horizontal="left" vertical="center" indent="1"/>
    </xf>
    <xf numFmtId="4" fontId="76" fillId="87" borderId="198" applyNumberFormat="0" applyProtection="0">
      <alignment horizontal="right" vertical="center"/>
    </xf>
    <xf numFmtId="186" fontId="56" fillId="14" borderId="198" applyNumberFormat="0" applyProtection="0">
      <alignment horizontal="left" vertical="top" indent="1"/>
    </xf>
    <xf numFmtId="186" fontId="27" fillId="63" borderId="188" applyNumberFormat="0" applyProtection="0">
      <alignment horizontal="left" vertical="center" indent="1"/>
    </xf>
    <xf numFmtId="186" fontId="27" fillId="63"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37" fontId="33" fillId="0" borderId="203" applyNumberFormat="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4" fontId="56" fillId="56" borderId="200" applyNumberFormat="0" applyProtection="0">
      <alignment horizontal="right" vertical="center"/>
    </xf>
    <xf numFmtId="4" fontId="63" fillId="66" borderId="204" applyNumberFormat="0" applyProtection="0">
      <alignment horizontal="left" vertical="center" indent="1"/>
    </xf>
    <xf numFmtId="4" fontId="56" fillId="55" borderId="190" applyNumberFormat="0" applyProtection="0">
      <alignment horizontal="right" vertical="center"/>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27" fillId="21" borderId="188" applyNumberFormat="0" applyProtection="0">
      <alignment horizontal="left" vertical="center"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0" fillId="41" borderId="190" applyNumberFormat="0" applyAlignment="0" applyProtection="0"/>
    <xf numFmtId="186" fontId="27" fillId="63" borderId="188" applyNumberFormat="0" applyProtection="0">
      <alignment horizontal="left" vertical="top" indent="1"/>
    </xf>
    <xf numFmtId="186" fontId="57" fillId="44" borderId="201" applyNumberFormat="0" applyAlignment="0" applyProtection="0"/>
    <xf numFmtId="188" fontId="28" fillId="51" borderId="176">
      <alignment horizontal="right" vertical="center"/>
      <protection locked="0"/>
    </xf>
    <xf numFmtId="186" fontId="28" fillId="49" borderId="196">
      <alignment vertical="center"/>
    </xf>
    <xf numFmtId="4" fontId="56" fillId="15" borderId="200" applyNumberFormat="0" applyProtection="0">
      <alignment horizontal="right" vertical="center"/>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4" fontId="56" fillId="15" borderId="194" applyNumberFormat="0" applyProtection="0">
      <alignment horizontal="left" vertical="center" indent="1"/>
    </xf>
    <xf numFmtId="0" fontId="5" fillId="70" borderId="176">
      <alignment horizontal="right" vertical="center"/>
      <protection locked="0"/>
    </xf>
    <xf numFmtId="4" fontId="56" fillId="23" borderId="200" applyNumberFormat="0" applyProtection="0">
      <alignment horizontal="right" vertical="center"/>
    </xf>
    <xf numFmtId="4" fontId="59" fillId="53" borderId="190" applyNumberFormat="0" applyProtection="0">
      <alignment vertical="center"/>
    </xf>
    <xf numFmtId="186" fontId="56" fillId="21"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0" fillId="41" borderId="190" applyNumberFormat="0" applyAlignment="0" applyProtection="0"/>
    <xf numFmtId="4" fontId="59" fillId="53" borderId="190" applyNumberFormat="0" applyProtection="0">
      <alignment vertical="center"/>
    </xf>
    <xf numFmtId="186" fontId="56" fillId="40" borderId="178" applyNumberFormat="0" applyFont="0" applyAlignment="0" applyProtection="0"/>
    <xf numFmtId="37" fontId="33" fillId="0" borderId="193" applyNumberFormat="0"/>
    <xf numFmtId="186" fontId="57" fillId="44" borderId="191" applyNumberFormat="0" applyAlignment="0" applyProtection="0"/>
    <xf numFmtId="186" fontId="56" fillId="21" borderId="188" applyNumberFormat="0" applyProtection="0">
      <alignment horizontal="left" vertical="top" indent="1"/>
    </xf>
    <xf numFmtId="193" fontId="5" fillId="69" borderId="185">
      <alignment vertical="center"/>
    </xf>
    <xf numFmtId="186" fontId="56" fillId="40" borderId="190" applyNumberFormat="0" applyFont="0" applyAlignment="0" applyProtection="0"/>
    <xf numFmtId="4" fontId="62" fillId="11" borderId="180" applyNumberFormat="0" applyProtection="0">
      <alignment horizontal="left" vertical="center" indent="1"/>
    </xf>
    <xf numFmtId="4" fontId="56" fillId="52" borderId="178" applyNumberFormat="0" applyProtection="0">
      <alignment vertical="center"/>
    </xf>
    <xf numFmtId="188" fontId="5" fillId="13" borderId="196">
      <alignment vertical="center"/>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186" fontId="44" fillId="0" borderId="184" applyNumberFormat="0" applyFill="0" applyAlignment="0" applyProtection="0"/>
    <xf numFmtId="186" fontId="56" fillId="21" borderId="180" applyNumberFormat="0" applyProtection="0">
      <alignment horizontal="left" vertical="top" indent="1"/>
    </xf>
    <xf numFmtId="191" fontId="28" fillId="12" borderId="185">
      <alignment vertical="center"/>
      <protection locked="0"/>
    </xf>
    <xf numFmtId="186" fontId="56" fillId="63" borderId="188" applyNumberFormat="0" applyProtection="0">
      <alignment horizontal="left" vertical="top" indent="1"/>
    </xf>
    <xf numFmtId="186" fontId="56" fillId="15" borderId="180" applyNumberFormat="0" applyProtection="0">
      <alignment horizontal="left" vertical="top" indent="1"/>
    </xf>
    <xf numFmtId="4" fontId="56" fillId="0" borderId="190" applyNumberFormat="0" applyProtection="0">
      <alignment horizontal="right" vertical="center"/>
    </xf>
    <xf numFmtId="186" fontId="56" fillId="40" borderId="190" applyNumberFormat="0" applyFont="0" applyAlignment="0" applyProtection="0"/>
    <xf numFmtId="4" fontId="56" fillId="15" borderId="194" applyNumberFormat="0" applyProtection="0">
      <alignment horizontal="left" vertical="center" indent="1"/>
    </xf>
    <xf numFmtId="186" fontId="28" fillId="49" borderId="196">
      <alignment vertical="center"/>
    </xf>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72" fontId="28" fillId="12" borderId="196">
      <alignment vertical="center"/>
      <protection locked="0"/>
    </xf>
    <xf numFmtId="186" fontId="56" fillId="67" borderId="185"/>
    <xf numFmtId="0" fontId="5" fillId="69" borderId="185">
      <alignment vertical="center"/>
    </xf>
    <xf numFmtId="186" fontId="62" fillId="15" borderId="180" applyNumberFormat="0" applyProtection="0">
      <alignment horizontal="left" vertical="top" indent="1"/>
    </xf>
    <xf numFmtId="186" fontId="56" fillId="14" borderId="180" applyNumberFormat="0" applyProtection="0">
      <alignment horizontal="left" vertical="top" indent="1"/>
    </xf>
    <xf numFmtId="194" fontId="33" fillId="0" borderId="177" applyFill="0"/>
    <xf numFmtId="186" fontId="56" fillId="15" borderId="188" applyNumberFormat="0" applyProtection="0">
      <alignment horizontal="left" vertical="top" indent="1"/>
    </xf>
    <xf numFmtId="186" fontId="56" fillId="40" borderId="200" applyNumberFormat="0" applyFont="0" applyAlignment="0" applyProtection="0"/>
    <xf numFmtId="186" fontId="56" fillId="14" borderId="188" applyNumberFormat="0" applyProtection="0">
      <alignment horizontal="left" vertical="top" indent="1"/>
    </xf>
    <xf numFmtId="191" fontId="28" fillId="51" borderId="185">
      <alignment horizontal="right" vertical="center"/>
      <protection locked="0"/>
    </xf>
    <xf numFmtId="186" fontId="56" fillId="14" borderId="19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4" fontId="56" fillId="56" borderId="200" applyNumberFormat="0" applyProtection="0">
      <alignment horizontal="right" vertical="center"/>
    </xf>
    <xf numFmtId="186" fontId="27" fillId="21" borderId="198" applyNumberFormat="0" applyProtection="0">
      <alignment horizontal="left" vertical="top" indent="1"/>
    </xf>
    <xf numFmtId="186" fontId="56" fillId="15" borderId="198" applyNumberFormat="0" applyProtection="0">
      <alignment horizontal="left" vertical="top" indent="1"/>
    </xf>
    <xf numFmtId="4" fontId="56" fillId="15" borderId="204" applyNumberFormat="0" applyProtection="0">
      <alignment horizontal="left" vertical="center" indent="1"/>
    </xf>
    <xf numFmtId="4" fontId="64" fillId="64" borderId="190" applyNumberFormat="0" applyProtection="0">
      <alignment horizontal="right" vertical="center"/>
    </xf>
    <xf numFmtId="186" fontId="27" fillId="15" borderId="188" applyNumberFormat="0" applyProtection="0">
      <alignment horizontal="left" vertical="top" indent="1"/>
    </xf>
    <xf numFmtId="186" fontId="56" fillId="21" borderId="188" applyNumberFormat="0" applyProtection="0">
      <alignment horizontal="left" vertical="top" indent="1"/>
    </xf>
    <xf numFmtId="186" fontId="62" fillId="48" borderId="188" applyNumberFormat="0" applyProtection="0">
      <alignment horizontal="left" vertical="top" indent="1"/>
    </xf>
    <xf numFmtId="186" fontId="56" fillId="40" borderId="178" applyNumberFormat="0" applyFont="0" applyAlignment="0" applyProtection="0"/>
    <xf numFmtId="4" fontId="56" fillId="60" borderId="178" applyNumberFormat="0" applyProtection="0">
      <alignment horizontal="right" vertical="center"/>
    </xf>
    <xf numFmtId="194" fontId="33" fillId="0" borderId="186" applyFill="0"/>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27" fillId="15" borderId="180" applyNumberFormat="0" applyProtection="0">
      <alignment horizontal="left" vertical="top" indent="1"/>
    </xf>
    <xf numFmtId="186" fontId="56" fillId="15" borderId="180" applyNumberFormat="0" applyProtection="0">
      <alignment horizontal="left" vertical="top" indent="1"/>
    </xf>
    <xf numFmtId="172" fontId="5" fillId="7" borderId="185">
      <alignment vertical="center"/>
      <protection locked="0"/>
    </xf>
    <xf numFmtId="4" fontId="72" fillId="82" borderId="180" applyNumberFormat="0" applyProtection="0">
      <alignment horizontal="right" vertical="center"/>
    </xf>
    <xf numFmtId="186" fontId="27" fillId="63" borderId="180" applyNumberFormat="0" applyProtection="0">
      <alignment horizontal="left" vertical="center" indent="1"/>
    </xf>
    <xf numFmtId="37" fontId="33" fillId="0" borderId="193" applyNumberFormat="0"/>
    <xf numFmtId="4" fontId="56" fillId="19" borderId="190" applyNumberFormat="0" applyProtection="0">
      <alignment horizontal="right" vertical="center"/>
    </xf>
    <xf numFmtId="4" fontId="56" fillId="60" borderId="178" applyNumberFormat="0" applyProtection="0">
      <alignment horizontal="right" vertical="center"/>
    </xf>
    <xf numFmtId="4" fontId="64" fillId="64" borderId="190" applyNumberFormat="0" applyProtection="0">
      <alignment horizontal="right" vertical="center"/>
    </xf>
    <xf numFmtId="186" fontId="27" fillId="14" borderId="188" applyNumberFormat="0" applyProtection="0">
      <alignment horizontal="left" vertical="center" indent="1"/>
    </xf>
    <xf numFmtId="186" fontId="56" fillId="14" borderId="188" applyNumberFormat="0" applyProtection="0">
      <alignment horizontal="left" vertical="top" indent="1"/>
    </xf>
    <xf numFmtId="4" fontId="59" fillId="53" borderId="190" applyNumberFormat="0" applyProtection="0">
      <alignment vertical="center"/>
    </xf>
    <xf numFmtId="4" fontId="56" fillId="56" borderId="178" applyNumberFormat="0" applyProtection="0">
      <alignment horizontal="right" vertical="center"/>
    </xf>
    <xf numFmtId="186" fontId="27" fillId="21" borderId="188" applyNumberFormat="0" applyProtection="0">
      <alignment horizontal="left" vertical="center" indent="1"/>
    </xf>
    <xf numFmtId="186" fontId="42" fillId="44" borderId="190" applyNumberFormat="0" applyAlignment="0" applyProtection="0"/>
    <xf numFmtId="186" fontId="56" fillId="40" borderId="190" applyNumberFormat="0" applyFont="0" applyAlignment="0" applyProtection="0"/>
    <xf numFmtId="4" fontId="59" fillId="53" borderId="178" applyNumberFormat="0" applyProtection="0">
      <alignment vertical="center"/>
    </xf>
    <xf numFmtId="186" fontId="56" fillId="63" borderId="180" applyNumberFormat="0" applyProtection="0">
      <alignment horizontal="left" vertical="top" indent="1"/>
    </xf>
    <xf numFmtId="191" fontId="28" fillId="12" borderId="206">
      <alignment vertical="center"/>
      <protection locked="0"/>
    </xf>
    <xf numFmtId="186" fontId="56" fillId="40" borderId="178" applyNumberFormat="0" applyFont="0" applyAlignment="0" applyProtection="0"/>
    <xf numFmtId="4" fontId="56" fillId="53" borderId="178" applyNumberFormat="0" applyProtection="0">
      <alignment horizontal="left" vertical="center" indent="1"/>
    </xf>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5" borderId="180" applyNumberFormat="0" applyProtection="0">
      <alignment horizontal="left" vertical="top" indent="1"/>
    </xf>
    <xf numFmtId="186" fontId="56" fillId="63" borderId="188" applyNumberFormat="0" applyProtection="0">
      <alignment horizontal="left" vertical="top" indent="1"/>
    </xf>
    <xf numFmtId="188" fontId="5" fillId="13" borderId="185">
      <alignment vertical="center"/>
    </xf>
    <xf numFmtId="186" fontId="61" fillId="21" borderId="192" applyBorder="0"/>
    <xf numFmtId="186" fontId="56" fillId="63" borderId="198" applyNumberFormat="0" applyProtection="0">
      <alignment horizontal="left" vertical="top" indent="1"/>
    </xf>
    <xf numFmtId="186" fontId="27" fillId="63" borderId="188" applyNumberFormat="0" applyProtection="0">
      <alignment horizontal="left" vertical="top" indent="1"/>
    </xf>
    <xf numFmtId="186" fontId="60" fillId="52"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62" fillId="15" borderId="188" applyNumberFormat="0" applyProtection="0">
      <alignment horizontal="left" vertical="top" indent="1"/>
    </xf>
    <xf numFmtId="4" fontId="56" fillId="55" borderId="190" applyNumberFormat="0" applyProtection="0">
      <alignment horizontal="righ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4" fontId="56" fillId="15" borderId="190" applyNumberFormat="0" applyProtection="0">
      <alignment horizontal="right" vertical="center"/>
    </xf>
    <xf numFmtId="4" fontId="56" fillId="0" borderId="190" applyNumberFormat="0" applyProtection="0">
      <alignment horizontal="right" vertical="center"/>
    </xf>
    <xf numFmtId="4" fontId="56" fillId="15" borderId="204"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193" fontId="28" fillId="50" borderId="196">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56" fillId="63" borderId="198" applyNumberFormat="0" applyProtection="0">
      <alignment horizontal="left" vertical="top" indent="1"/>
    </xf>
    <xf numFmtId="4" fontId="71" fillId="53" borderId="198" applyNumberFormat="0" applyProtection="0">
      <alignment vertical="center"/>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5" borderId="188" applyNumberFormat="0" applyProtection="0">
      <alignment horizontal="left" vertical="top" indent="1"/>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16" borderId="190"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4" fontId="59" fillId="53" borderId="200" applyNumberFormat="0" applyProtection="0">
      <alignment vertical="center"/>
    </xf>
    <xf numFmtId="186" fontId="44" fillId="0" borderId="195" applyNumberFormat="0" applyFill="0" applyAlignment="0" applyProtection="0"/>
    <xf numFmtId="0" fontId="27" fillId="63" borderId="198" applyNumberFormat="0" applyProtection="0">
      <alignment horizontal="left" vertical="center" indent="1"/>
    </xf>
    <xf numFmtId="186" fontId="56" fillId="63" borderId="188" applyNumberFormat="0" applyProtection="0">
      <alignment horizontal="left" vertical="top" indent="1"/>
    </xf>
    <xf numFmtId="186" fontId="60" fillId="52" borderId="198" applyNumberFormat="0" applyProtection="0">
      <alignment horizontal="left" vertical="top" indent="1"/>
    </xf>
    <xf numFmtId="4" fontId="56" fillId="55" borderId="190" applyNumberFormat="0" applyProtection="0">
      <alignment horizontal="righ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56" fillId="0" borderId="200" applyNumberFormat="0" applyProtection="0">
      <alignment horizontal="right" vertical="center"/>
    </xf>
    <xf numFmtId="186" fontId="56" fillId="63" borderId="188" applyNumberFormat="0" applyProtection="0">
      <alignment horizontal="left" vertical="top" indent="1"/>
    </xf>
    <xf numFmtId="186" fontId="56" fillId="63" borderId="200" applyNumberFormat="0" applyProtection="0">
      <alignment horizontal="left" vertical="center" indent="1"/>
    </xf>
    <xf numFmtId="4" fontId="56" fillId="14" borderId="194" applyNumberFormat="0" applyProtection="0">
      <alignment horizontal="left" vertical="center"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14" borderId="198" applyNumberFormat="0" applyProtection="0">
      <alignment horizontal="left" vertical="top" indent="1"/>
    </xf>
    <xf numFmtId="193" fontId="28" fillId="50" borderId="196">
      <alignment vertical="center"/>
    </xf>
    <xf numFmtId="4" fontId="56" fillId="58" borderId="190" applyNumberFormat="0" applyProtection="0">
      <alignment horizontal="right" vertical="center"/>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37" fontId="33" fillId="0" borderId="193" applyNumberFormat="0"/>
    <xf numFmtId="186" fontId="56" fillId="14" borderId="198" applyNumberFormat="0" applyProtection="0">
      <alignment horizontal="left" vertical="top" indent="1"/>
    </xf>
    <xf numFmtId="186" fontId="56" fillId="40" borderId="200" applyNumberFormat="0" applyFont="0" applyAlignment="0" applyProtection="0"/>
    <xf numFmtId="186" fontId="56" fillId="15" borderId="188" applyNumberFormat="0" applyProtection="0">
      <alignment horizontal="left" vertical="top" indent="1"/>
    </xf>
    <xf numFmtId="4" fontId="56" fillId="61" borderId="204" applyNumberFormat="0" applyProtection="0">
      <alignment horizontal="left" vertical="center" indent="1"/>
    </xf>
    <xf numFmtId="186" fontId="56" fillId="40" borderId="178" applyNumberFormat="0" applyFont="0" applyAlignment="0" applyProtection="0"/>
    <xf numFmtId="186" fontId="56" fillId="63" borderId="198" applyNumberFormat="0" applyProtection="0">
      <alignment horizontal="left" vertical="top" indent="1"/>
    </xf>
    <xf numFmtId="186" fontId="56" fillId="63" borderId="188" applyNumberFormat="0" applyProtection="0">
      <alignment horizontal="left" vertical="top" indent="1"/>
    </xf>
    <xf numFmtId="186" fontId="56" fillId="14" borderId="180" applyNumberFormat="0" applyProtection="0">
      <alignment horizontal="left" vertical="top" indent="1"/>
    </xf>
    <xf numFmtId="0" fontId="37" fillId="48" borderId="188" applyNumberFormat="0" applyProtection="0">
      <alignment horizontal="left" vertical="top" indent="1"/>
    </xf>
    <xf numFmtId="186" fontId="27" fillId="21" borderId="180" applyNumberFormat="0" applyProtection="0">
      <alignment horizontal="left" vertical="center" indent="1"/>
    </xf>
    <xf numFmtId="186" fontId="50" fillId="41" borderId="190" applyNumberFormat="0" applyAlignment="0" applyProtection="0"/>
    <xf numFmtId="186" fontId="56" fillId="40" borderId="190" applyNumberFormat="0" applyFont="0" applyAlignment="0" applyProtection="0"/>
    <xf numFmtId="4" fontId="62" fillId="11" borderId="198" applyNumberFormat="0" applyProtection="0">
      <alignment horizontal="left" vertical="center" indent="1"/>
    </xf>
    <xf numFmtId="186" fontId="57" fillId="44" borderId="191" applyNumberFormat="0" applyAlignment="0" applyProtection="0"/>
    <xf numFmtId="186" fontId="28" fillId="50" borderId="196">
      <alignment vertical="center"/>
    </xf>
    <xf numFmtId="186" fontId="56" fillId="40" borderId="190" applyNumberFormat="0" applyFont="0" applyAlignment="0" applyProtection="0"/>
    <xf numFmtId="186" fontId="56" fillId="14" borderId="198" applyNumberFormat="0" applyProtection="0">
      <alignment horizontal="left" vertical="top" indent="1"/>
    </xf>
    <xf numFmtId="186" fontId="27" fillId="21" borderId="188" applyNumberFormat="0" applyProtection="0">
      <alignment horizontal="left" vertical="top" indent="1"/>
    </xf>
    <xf numFmtId="186" fontId="56" fillId="15" borderId="180" applyNumberFormat="0" applyProtection="0">
      <alignment horizontal="left" vertical="top" indent="1"/>
    </xf>
    <xf numFmtId="186" fontId="44" fillId="0" borderId="205" applyNumberFormat="0" applyFill="0" applyAlignment="0" applyProtection="0"/>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0" fillId="41" borderId="200" applyNumberFormat="0" applyAlignment="0" applyProtection="0"/>
    <xf numFmtId="4" fontId="56" fillId="56" borderId="190" applyNumberFormat="0" applyProtection="0">
      <alignment horizontal="right" vertical="center"/>
    </xf>
    <xf numFmtId="186" fontId="56" fillId="40" borderId="190" applyNumberFormat="0" applyFont="0" applyAlignment="0" applyProtection="0"/>
    <xf numFmtId="186" fontId="27" fillId="15" borderId="188" applyNumberFormat="0" applyProtection="0">
      <alignment horizontal="left" vertical="top" indent="1"/>
    </xf>
    <xf numFmtId="4" fontId="59" fillId="65" borderId="190" applyNumberFormat="0" applyProtection="0">
      <alignment horizontal="right" vertical="center"/>
    </xf>
    <xf numFmtId="193" fontId="28" fillId="12" borderId="196">
      <alignment vertical="center"/>
      <protection locked="0"/>
    </xf>
    <xf numFmtId="4" fontId="56" fillId="56" borderId="190" applyNumberFormat="0" applyProtection="0">
      <alignment horizontal="right" vertical="center"/>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186" fontId="56" fillId="21" borderId="188" applyNumberFormat="0" applyProtection="0">
      <alignment horizontal="left" vertical="top" indent="1"/>
    </xf>
    <xf numFmtId="4" fontId="56" fillId="15" borderId="194" applyNumberFormat="0" applyProtection="0">
      <alignment horizontal="left" vertical="center" indent="1"/>
    </xf>
    <xf numFmtId="186" fontId="60" fillId="52" borderId="188" applyNumberFormat="0" applyProtection="0">
      <alignment horizontal="left" vertical="top" indent="1"/>
    </xf>
    <xf numFmtId="186" fontId="56" fillId="62" borderId="200" applyNumberFormat="0" applyProtection="0">
      <alignment horizontal="left" vertical="center" indent="1"/>
    </xf>
    <xf numFmtId="186" fontId="62" fillId="15" borderId="180" applyNumberFormat="0" applyProtection="0">
      <alignment horizontal="left" vertical="top" indent="1"/>
    </xf>
    <xf numFmtId="193" fontId="28" fillId="50" borderId="176">
      <alignment vertical="center"/>
    </xf>
    <xf numFmtId="186" fontId="56" fillId="14" borderId="180" applyNumberFormat="0" applyProtection="0">
      <alignment horizontal="left" vertical="top" indent="1"/>
    </xf>
    <xf numFmtId="186" fontId="56" fillId="21" borderId="198" applyNumberFormat="0" applyProtection="0">
      <alignment horizontal="left" vertical="top" indent="1"/>
    </xf>
    <xf numFmtId="186" fontId="56" fillId="15" borderId="188" applyNumberFormat="0" applyProtection="0">
      <alignment horizontal="left" vertical="top" indent="1"/>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7" fillId="44" borderId="191" applyNumberFormat="0" applyAlignment="0" applyProtection="0"/>
    <xf numFmtId="4" fontId="72" fillId="87" borderId="180" applyNumberFormat="0" applyProtection="0">
      <alignment vertical="center"/>
    </xf>
    <xf numFmtId="186" fontId="27" fillId="21" borderId="198" applyNumberFormat="0" applyProtection="0">
      <alignment horizontal="left" vertical="top" indent="1"/>
    </xf>
    <xf numFmtId="4" fontId="27" fillId="21" borderId="204" applyNumberFormat="0" applyProtection="0">
      <alignment horizontal="left" vertical="center" indent="1"/>
    </xf>
    <xf numFmtId="186" fontId="56" fillId="21" borderId="198" applyNumberFormat="0" applyProtection="0">
      <alignment horizontal="left" vertical="top" indent="1"/>
    </xf>
    <xf numFmtId="172" fontId="28" fillId="12" borderId="185">
      <alignment vertical="center"/>
      <protection locked="0"/>
    </xf>
    <xf numFmtId="186" fontId="56" fillId="40" borderId="178" applyNumberFormat="0" applyFont="0" applyAlignment="0" applyProtection="0"/>
    <xf numFmtId="186" fontId="56" fillId="63" borderId="180" applyNumberFormat="0" applyProtection="0">
      <alignment horizontal="left" vertical="top" indent="1"/>
    </xf>
    <xf numFmtId="4" fontId="56" fillId="57" borderId="194" applyNumberFormat="0" applyProtection="0">
      <alignment horizontal="right" vertical="center"/>
    </xf>
    <xf numFmtId="194" fontId="33" fillId="0" borderId="177" applyFill="0"/>
    <xf numFmtId="4" fontId="56" fillId="58" borderId="190" applyNumberFormat="0" applyProtection="0">
      <alignment horizontal="right" vertical="center"/>
    </xf>
    <xf numFmtId="4" fontId="27" fillId="21" borderId="204" applyNumberFormat="0" applyProtection="0">
      <alignment horizontal="left" vertical="center" indent="1"/>
    </xf>
    <xf numFmtId="186" fontId="28" fillId="49" borderId="196">
      <alignment vertical="center"/>
    </xf>
    <xf numFmtId="0" fontId="37" fillId="15" borderId="198"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186" fontId="56" fillId="62" borderId="178" applyNumberFormat="0" applyProtection="0">
      <alignment horizontal="left" vertical="center" indent="1"/>
    </xf>
    <xf numFmtId="186" fontId="57" fillId="44" borderId="201" applyNumberFormat="0" applyAlignment="0" applyProtection="0"/>
    <xf numFmtId="4" fontId="56" fillId="15" borderId="200" applyNumberFormat="0" applyProtection="0">
      <alignment horizontal="right" vertical="center"/>
    </xf>
    <xf numFmtId="186" fontId="56" fillId="63" borderId="188" applyNumberFormat="0" applyProtection="0">
      <alignment horizontal="left" vertical="top" indent="1"/>
    </xf>
    <xf numFmtId="186" fontId="56" fillId="14" borderId="180" applyNumberFormat="0" applyProtection="0">
      <alignment horizontal="left" vertical="top" indent="1"/>
    </xf>
    <xf numFmtId="186" fontId="56" fillId="62" borderId="19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8" fillId="50" borderId="185">
      <alignment vertical="center"/>
    </xf>
    <xf numFmtId="186" fontId="27" fillId="14" borderId="188" applyNumberFormat="0" applyProtection="0">
      <alignment horizontal="left" vertical="center" indent="1"/>
    </xf>
    <xf numFmtId="191" fontId="28" fillId="50" borderId="196">
      <alignment vertical="center"/>
    </xf>
    <xf numFmtId="186" fontId="56" fillId="15" borderId="198" applyNumberFormat="0" applyProtection="0">
      <alignment horizontal="left" vertical="top" indent="1"/>
    </xf>
    <xf numFmtId="186" fontId="27" fillId="21" borderId="198" applyNumberFormat="0" applyProtection="0">
      <alignment horizontal="left" vertical="center" indent="1"/>
    </xf>
    <xf numFmtId="4" fontId="56" fillId="54" borderId="200" applyNumberFormat="0" applyProtection="0">
      <alignment horizontal="left" vertical="center" indent="1"/>
    </xf>
    <xf numFmtId="186" fontId="56" fillId="21" borderId="188" applyNumberFormat="0" applyProtection="0">
      <alignment horizontal="left" vertical="top" indent="1"/>
    </xf>
    <xf numFmtId="4" fontId="72" fillId="81" borderId="188" applyNumberFormat="0" applyProtection="0">
      <alignment horizontal="right" vertical="center"/>
    </xf>
    <xf numFmtId="0" fontId="27" fillId="14" borderId="198"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4" fontId="59" fillId="53" borderId="200" applyNumberFormat="0" applyProtection="0">
      <alignmen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42" fillId="44" borderId="200" applyNumberFormat="0" applyAlignment="0" applyProtection="0"/>
    <xf numFmtId="4" fontId="56" fillId="52" borderId="178" applyNumberFormat="0" applyProtection="0">
      <alignment vertical="center"/>
    </xf>
    <xf numFmtId="186" fontId="56" fillId="21" borderId="198" applyNumberFormat="0" applyProtection="0">
      <alignment horizontal="left" vertical="top" indent="1"/>
    </xf>
    <xf numFmtId="186" fontId="27" fillId="63" borderId="198" applyNumberFormat="0" applyProtection="0">
      <alignment horizontal="left" vertical="top" indent="1"/>
    </xf>
    <xf numFmtId="196" fontId="5" fillId="69" borderId="196">
      <alignment vertical="center"/>
    </xf>
    <xf numFmtId="193" fontId="28" fillId="50" borderId="196">
      <alignmen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61" fillId="21" borderId="192" applyBorder="0"/>
    <xf numFmtId="4" fontId="59" fillId="53" borderId="190" applyNumberFormat="0" applyProtection="0">
      <alignment vertical="center"/>
    </xf>
    <xf numFmtId="186" fontId="56" fillId="40" borderId="200" applyNumberFormat="0" applyFont="0" applyAlignment="0" applyProtection="0"/>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91" fontId="28" fillId="50" borderId="196">
      <alignment vertical="center"/>
    </xf>
    <xf numFmtId="186" fontId="27" fillId="63" borderId="198" applyNumberFormat="0" applyProtection="0">
      <alignment horizontal="left" vertical="top" indent="1"/>
    </xf>
    <xf numFmtId="186" fontId="56" fillId="15" borderId="180" applyNumberFormat="0" applyProtection="0">
      <alignment horizontal="left" vertical="top" indent="1"/>
    </xf>
    <xf numFmtId="186" fontId="27" fillId="21" borderId="188"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37" fontId="33" fillId="0" borderId="203" applyNumberFormat="0"/>
    <xf numFmtId="4" fontId="56" fillId="57" borderId="204" applyNumberFormat="0" applyProtection="0">
      <alignment horizontal="right" vertical="center"/>
    </xf>
    <xf numFmtId="4" fontId="56" fillId="61" borderId="204" applyNumberFormat="0" applyProtection="0">
      <alignment horizontal="left" vertical="center" indent="1"/>
    </xf>
    <xf numFmtId="186" fontId="56" fillId="15" borderId="180" applyNumberFormat="0" applyProtection="0">
      <alignment horizontal="left" vertical="top" indent="1"/>
    </xf>
    <xf numFmtId="4" fontId="56" fillId="56" borderId="200" applyNumberFormat="0" applyProtection="0">
      <alignment horizontal="right" vertical="center"/>
    </xf>
    <xf numFmtId="186" fontId="27" fillId="15" borderId="198" applyNumberFormat="0" applyProtection="0">
      <alignment horizontal="left" vertical="top" indent="1"/>
    </xf>
    <xf numFmtId="186" fontId="56" fillId="14" borderId="200" applyNumberFormat="0" applyProtection="0">
      <alignment horizontal="left" vertical="center" indent="1"/>
    </xf>
    <xf numFmtId="194" fontId="33" fillId="0" borderId="177" applyFill="0"/>
    <xf numFmtId="0" fontId="27" fillId="21" borderId="180" applyNumberFormat="0" applyProtection="0">
      <alignment horizontal="left" vertical="center" indent="1"/>
    </xf>
    <xf numFmtId="4" fontId="59" fillId="53" borderId="190" applyNumberFormat="0" applyProtection="0">
      <alignment vertical="center"/>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40" borderId="200" applyNumberFormat="0" applyFont="0" applyAlignment="0" applyProtection="0"/>
    <xf numFmtId="186" fontId="56" fillId="21" borderId="180" applyNumberFormat="0" applyProtection="0">
      <alignment horizontal="left" vertical="top" indent="1"/>
    </xf>
    <xf numFmtId="190" fontId="5" fillId="13" borderId="185">
      <alignment vertical="center"/>
    </xf>
    <xf numFmtId="186" fontId="56" fillId="63" borderId="180" applyNumberFormat="0" applyProtection="0">
      <alignment horizontal="left" vertical="top" indent="1"/>
    </xf>
    <xf numFmtId="186" fontId="42" fillId="44" borderId="178" applyNumberFormat="0" applyAlignment="0" applyProtection="0"/>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48" borderId="188" applyNumberFormat="0" applyProtection="0">
      <alignment vertical="center"/>
    </xf>
    <xf numFmtId="186" fontId="56" fillId="21" borderId="180" applyNumberFormat="0" applyProtection="0">
      <alignment horizontal="left" vertical="top" indent="1"/>
    </xf>
    <xf numFmtId="4" fontId="56" fillId="23" borderId="190" applyNumberFormat="0" applyProtection="0">
      <alignment horizontal="right" vertical="center"/>
    </xf>
    <xf numFmtId="188" fontId="5" fillId="13" borderId="196">
      <alignment vertical="center"/>
    </xf>
    <xf numFmtId="186" fontId="56" fillId="14" borderId="198" applyNumberFormat="0" applyProtection="0">
      <alignment horizontal="left" vertical="top" indent="1"/>
    </xf>
    <xf numFmtId="4" fontId="27" fillId="21" borderId="181" applyNumberFormat="0" applyProtection="0">
      <alignment horizontal="left" vertical="center" indent="1"/>
    </xf>
    <xf numFmtId="186" fontId="62" fillId="48" borderId="180" applyNumberFormat="0" applyProtection="0">
      <alignment horizontal="left" vertical="top" indent="1"/>
    </xf>
    <xf numFmtId="4" fontId="56" fillId="52" borderId="190" applyNumberFormat="0" applyProtection="0">
      <alignment vertical="center"/>
    </xf>
    <xf numFmtId="186" fontId="56" fillId="40" borderId="178" applyNumberFormat="0" applyFont="0" applyAlignment="0" applyProtection="0"/>
    <xf numFmtId="4" fontId="56" fillId="59" borderId="178" applyNumberFormat="0" applyProtection="0">
      <alignment horizontal="right" vertical="center"/>
    </xf>
    <xf numFmtId="186" fontId="42" fillId="44" borderId="190" applyNumberFormat="0" applyAlignment="0" applyProtection="0"/>
    <xf numFmtId="186" fontId="56" fillId="40" borderId="190" applyNumberFormat="0" applyFont="0" applyAlignment="0" applyProtection="0"/>
    <xf numFmtId="4" fontId="56" fillId="16" borderId="178" applyNumberFormat="0" applyProtection="0">
      <alignment horizontal="right" vertical="center"/>
    </xf>
    <xf numFmtId="4" fontId="56" fillId="54" borderId="178"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93" fontId="5" fillId="7" borderId="185">
      <alignment vertical="center"/>
      <protection locked="0"/>
    </xf>
    <xf numFmtId="0" fontId="27" fillId="15" borderId="188" applyNumberFormat="0" applyProtection="0">
      <alignment horizontal="left" vertical="top" indent="1"/>
    </xf>
    <xf numFmtId="186" fontId="56" fillId="21" borderId="188" applyNumberFormat="0" applyProtection="0">
      <alignment horizontal="left" vertical="top" indent="1"/>
    </xf>
    <xf numFmtId="186" fontId="27" fillId="14" borderId="188" applyNumberFormat="0" applyProtection="0">
      <alignment horizontal="left" vertical="center" indent="1"/>
    </xf>
    <xf numFmtId="186" fontId="50" fillId="41" borderId="178" applyNumberFormat="0" applyAlignment="0" applyProtection="0"/>
    <xf numFmtId="186" fontId="56" fillId="63" borderId="188"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8" fillId="50" borderId="176">
      <alignment vertical="center"/>
    </xf>
    <xf numFmtId="4" fontId="64" fillId="64" borderId="190" applyNumberFormat="0" applyProtection="0">
      <alignment horizontal="right" vertical="center"/>
    </xf>
    <xf numFmtId="4" fontId="56" fillId="16" borderId="190" applyNumberFormat="0" applyProtection="0">
      <alignment horizontal="right" vertical="center"/>
    </xf>
    <xf numFmtId="193" fontId="5" fillId="69" borderId="176">
      <alignment vertical="center"/>
    </xf>
    <xf numFmtId="0" fontId="27" fillId="63" borderId="188"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186" fontId="57" fillId="44" borderId="191" applyNumberFormat="0" applyAlignment="0" applyProtection="0"/>
    <xf numFmtId="186" fontId="62" fillId="48" borderId="198" applyNumberFormat="0" applyProtection="0">
      <alignment horizontal="left" vertical="top" indent="1"/>
    </xf>
    <xf numFmtId="186" fontId="62" fillId="15" borderId="188" applyNumberFormat="0" applyProtection="0">
      <alignment horizontal="left" vertical="top" indent="1"/>
    </xf>
    <xf numFmtId="186" fontId="56" fillId="40" borderId="200" applyNumberFormat="0" applyFont="0" applyAlignment="0" applyProtection="0"/>
    <xf numFmtId="4" fontId="27" fillId="21" borderId="194" applyNumberFormat="0" applyProtection="0">
      <alignment horizontal="left" vertical="center" indent="1"/>
    </xf>
    <xf numFmtId="186" fontId="27" fillId="21" borderId="188" applyNumberFormat="0" applyProtection="0">
      <alignment horizontal="left" vertical="center" indent="1"/>
    </xf>
    <xf numFmtId="186" fontId="27" fillId="21" borderId="188" applyNumberFormat="0" applyProtection="0">
      <alignment horizontal="left" vertical="center" indent="1"/>
    </xf>
    <xf numFmtId="186" fontId="56" fillId="21" borderId="188" applyNumberFormat="0" applyProtection="0">
      <alignment horizontal="left" vertical="top" indent="1"/>
    </xf>
    <xf numFmtId="186" fontId="44" fillId="0" borderId="195" applyNumberFormat="0" applyFill="0" applyAlignment="0" applyProtection="0"/>
    <xf numFmtId="186" fontId="56" fillId="40" borderId="190" applyNumberFormat="0" applyFont="0" applyAlignment="0" applyProtection="0"/>
    <xf numFmtId="4" fontId="63" fillId="66" borderId="194" applyNumberFormat="0" applyProtection="0">
      <alignment horizontal="left" vertical="center" indent="1"/>
    </xf>
    <xf numFmtId="4" fontId="56" fillId="52" borderId="190" applyNumberFormat="0" applyProtection="0">
      <alignment vertical="center"/>
    </xf>
    <xf numFmtId="186" fontId="62" fillId="48" borderId="188" applyNumberFormat="0" applyProtection="0">
      <alignment horizontal="left" vertical="top" indent="1"/>
    </xf>
    <xf numFmtId="4" fontId="56" fillId="23" borderId="200"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27" fillId="63" borderId="198" applyNumberFormat="0" applyProtection="0">
      <alignment horizontal="left" vertical="top" indent="1"/>
    </xf>
    <xf numFmtId="186" fontId="56" fillId="15" borderId="188" applyNumberFormat="0" applyProtection="0">
      <alignment horizontal="left" vertical="top" indent="1"/>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42" fillId="44" borderId="200" applyNumberFormat="0" applyAlignment="0" applyProtection="0"/>
    <xf numFmtId="4" fontId="56" fillId="16" borderId="200" applyNumberFormat="0" applyProtection="0">
      <alignment horizontal="right" vertical="center"/>
    </xf>
    <xf numFmtId="186" fontId="28" fillId="49" borderId="185">
      <alignment vertical="center"/>
    </xf>
    <xf numFmtId="186" fontId="56" fillId="14" borderId="180" applyNumberFormat="0" applyProtection="0">
      <alignment horizontal="left" vertical="top" indent="1"/>
    </xf>
    <xf numFmtId="4" fontId="56" fillId="60" borderId="178" applyNumberFormat="0" applyProtection="0">
      <alignment horizontal="right" vertical="center"/>
    </xf>
    <xf numFmtId="4" fontId="72" fillId="82" borderId="198" applyNumberFormat="0" applyProtection="0">
      <alignment horizontal="right" vertical="center"/>
    </xf>
    <xf numFmtId="186" fontId="56" fillId="63" borderId="180" applyNumberFormat="0" applyProtection="0">
      <alignment horizontal="left" vertical="top" indent="1"/>
    </xf>
    <xf numFmtId="186" fontId="56" fillId="21" borderId="180" applyNumberFormat="0" applyProtection="0">
      <alignment horizontal="left" vertical="top" indent="1"/>
    </xf>
    <xf numFmtId="0" fontId="5" fillId="13" borderId="185">
      <alignment vertical="center"/>
    </xf>
    <xf numFmtId="186" fontId="56" fillId="40" borderId="190" applyNumberFormat="0" applyFont="0" applyAlignment="0" applyProtection="0"/>
    <xf numFmtId="4" fontId="56" fillId="14" borderId="204" applyNumberFormat="0" applyProtection="0">
      <alignment horizontal="left" vertical="center" indent="1"/>
    </xf>
    <xf numFmtId="186" fontId="56" fillId="15" borderId="180" applyNumberFormat="0" applyProtection="0">
      <alignment horizontal="left" vertical="top" indent="1"/>
    </xf>
    <xf numFmtId="186" fontId="56" fillId="21" borderId="180" applyNumberFormat="0" applyProtection="0">
      <alignment horizontal="left" vertical="top" indent="1"/>
    </xf>
    <xf numFmtId="194" fontId="33" fillId="0" borderId="177" applyFill="0"/>
    <xf numFmtId="191" fontId="28" fillId="50" borderId="176">
      <alignment vertical="center"/>
    </xf>
    <xf numFmtId="190" fontId="28" fillId="51" borderId="185">
      <alignment horizontal="right" vertical="center"/>
      <protection locked="0"/>
    </xf>
    <xf numFmtId="186" fontId="56" fillId="63" borderId="188" applyNumberFormat="0" applyProtection="0">
      <alignment horizontal="left" vertical="top" indent="1"/>
    </xf>
    <xf numFmtId="4" fontId="56" fillId="60" borderId="200" applyNumberFormat="0" applyProtection="0">
      <alignment horizontal="right" vertical="center"/>
    </xf>
    <xf numFmtId="186" fontId="50" fillId="41" borderId="200" applyNumberFormat="0" applyAlignment="0" applyProtection="0"/>
    <xf numFmtId="186" fontId="44" fillId="0" borderId="195" applyNumberFormat="0" applyFill="0" applyAlignment="0" applyProtection="0"/>
    <xf numFmtId="4" fontId="56" fillId="60" borderId="190" applyNumberFormat="0" applyProtection="0">
      <alignment horizontal="right" vertical="center"/>
    </xf>
    <xf numFmtId="4" fontId="59" fillId="65" borderId="190" applyNumberFormat="0" applyProtection="0">
      <alignment horizontal="right" vertical="center"/>
    </xf>
    <xf numFmtId="4" fontId="56" fillId="54" borderId="190" applyNumberFormat="0" applyProtection="0">
      <alignment horizontal="left" vertical="center" indent="1"/>
    </xf>
    <xf numFmtId="4" fontId="62" fillId="48" borderId="188" applyNumberFormat="0" applyProtection="0">
      <alignment vertical="center"/>
    </xf>
    <xf numFmtId="4" fontId="56" fillId="57" borderId="204" applyNumberFormat="0" applyProtection="0">
      <alignment horizontal="right" vertical="center"/>
    </xf>
    <xf numFmtId="186" fontId="27" fillId="21" borderId="188" applyNumberFormat="0" applyProtection="0">
      <alignment horizontal="left" vertical="top" indent="1"/>
    </xf>
    <xf numFmtId="186" fontId="56" fillId="14" borderId="200" applyNumberFormat="0" applyProtection="0">
      <alignment horizontal="left" vertical="center" indent="1"/>
    </xf>
    <xf numFmtId="37" fontId="33" fillId="0" borderId="203" applyNumberFormat="0"/>
    <xf numFmtId="186" fontId="56" fillId="14" borderId="180" applyNumberFormat="0" applyProtection="0">
      <alignment horizontal="left" vertical="top" indent="1"/>
    </xf>
    <xf numFmtId="186" fontId="56" fillId="14" borderId="188" applyNumberFormat="0" applyProtection="0">
      <alignment horizontal="left" vertical="top" indent="1"/>
    </xf>
    <xf numFmtId="4" fontId="62" fillId="48" borderId="188" applyNumberFormat="0" applyProtection="0">
      <alignment vertical="center"/>
    </xf>
    <xf numFmtId="4" fontId="59" fillId="65" borderId="200" applyNumberFormat="0" applyProtection="0">
      <alignment horizontal="right" vertical="center"/>
    </xf>
    <xf numFmtId="186" fontId="27" fillId="63" borderId="198" applyNumberFormat="0" applyProtection="0">
      <alignment horizontal="left" vertical="center" indent="1"/>
    </xf>
    <xf numFmtId="172" fontId="28" fillId="12" borderId="176">
      <alignment vertical="center"/>
      <protection locked="0"/>
    </xf>
    <xf numFmtId="4" fontId="56" fillId="59" borderId="178" applyNumberFormat="0" applyProtection="0">
      <alignment horizontal="right" vertical="center"/>
    </xf>
    <xf numFmtId="186" fontId="56" fillId="15"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88" applyNumberFormat="0" applyProtection="0">
      <alignment horizontal="left" vertical="top" indent="1"/>
    </xf>
    <xf numFmtId="194" fontId="33" fillId="0" borderId="177" applyFill="0"/>
    <xf numFmtId="186" fontId="27" fillId="14" borderId="198" applyNumberFormat="0" applyProtection="0">
      <alignment horizontal="left" vertical="center" indent="1"/>
    </xf>
    <xf numFmtId="4" fontId="56" fillId="54" borderId="190" applyNumberFormat="0" applyProtection="0">
      <alignment horizontal="left" vertical="center" indent="1"/>
    </xf>
    <xf numFmtId="4" fontId="62" fillId="48" borderId="198" applyNumberFormat="0" applyProtection="0">
      <alignment vertical="center"/>
    </xf>
    <xf numFmtId="186" fontId="56" fillId="63" borderId="188" applyNumberFormat="0" applyProtection="0">
      <alignment horizontal="left" vertical="top" indent="1"/>
    </xf>
    <xf numFmtId="193" fontId="28" fillId="50" borderId="196">
      <alignment vertical="center"/>
    </xf>
    <xf numFmtId="186" fontId="56" fillId="15" borderId="188" applyNumberFormat="0" applyProtection="0">
      <alignment horizontal="left" vertical="top" indent="1"/>
    </xf>
    <xf numFmtId="186" fontId="27" fillId="21" borderId="188" applyNumberFormat="0" applyProtection="0">
      <alignment horizontal="left" vertical="center" indent="1"/>
    </xf>
    <xf numFmtId="186" fontId="56" fillId="15" borderId="180" applyNumberFormat="0" applyProtection="0">
      <alignment horizontal="left" vertical="top" indent="1"/>
    </xf>
    <xf numFmtId="4" fontId="56" fillId="19" borderId="190" applyNumberFormat="0" applyProtection="0">
      <alignment horizontal="righ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37" fontId="33" fillId="0" borderId="183" applyNumberFormat="0"/>
    <xf numFmtId="186" fontId="62" fillId="48" borderId="180" applyNumberFormat="0" applyProtection="0">
      <alignment horizontal="left" vertical="top" indent="1"/>
    </xf>
    <xf numFmtId="186" fontId="56" fillId="14" borderId="180" applyNumberFormat="0" applyProtection="0">
      <alignment horizontal="left" vertical="top" indent="1"/>
    </xf>
    <xf numFmtId="188" fontId="5" fillId="69" borderId="176">
      <alignment vertical="center"/>
    </xf>
    <xf numFmtId="186" fontId="56" fillId="63" borderId="198" applyNumberFormat="0" applyProtection="0">
      <alignment horizontal="left" vertical="top" indent="1"/>
    </xf>
    <xf numFmtId="186" fontId="56" fillId="15" borderId="180" applyNumberFormat="0" applyProtection="0">
      <alignment horizontal="left" vertical="top" indent="1"/>
    </xf>
    <xf numFmtId="186" fontId="42" fillId="44" borderId="178" applyNumberFormat="0" applyAlignment="0" applyProtection="0"/>
    <xf numFmtId="188" fontId="5" fillId="13" borderId="185">
      <alignment vertical="center"/>
    </xf>
    <xf numFmtId="186" fontId="62" fillId="15" borderId="188"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4" fontId="56" fillId="15" borderId="194" applyNumberFormat="0" applyProtection="0">
      <alignment horizontal="left" vertical="center" indent="1"/>
    </xf>
    <xf numFmtId="186" fontId="56" fillId="62" borderId="178" applyNumberFormat="0" applyProtection="0">
      <alignment horizontal="left" vertical="center" indent="1"/>
    </xf>
    <xf numFmtId="186" fontId="27" fillId="14" borderId="188" applyNumberFormat="0" applyProtection="0">
      <alignment horizontal="left" vertical="top" indent="1"/>
    </xf>
    <xf numFmtId="186" fontId="28" fillId="49" borderId="196">
      <alignment vertical="center"/>
    </xf>
    <xf numFmtId="194" fontId="33" fillId="0" borderId="197" applyFill="0"/>
    <xf numFmtId="191" fontId="28" fillId="50" borderId="176">
      <alignment vertical="center"/>
    </xf>
    <xf numFmtId="186" fontId="28" fillId="50" borderId="206">
      <alignment vertical="center"/>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60" fillId="52" borderId="188" applyNumberFormat="0" applyProtection="0">
      <alignment horizontal="left" vertical="top"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61" fillId="21" borderId="182" applyBorder="0"/>
    <xf numFmtId="188" fontId="28" fillId="49" borderId="185">
      <alignment vertical="center"/>
    </xf>
    <xf numFmtId="186" fontId="56" fillId="15" borderId="180" applyNumberFormat="0" applyProtection="0">
      <alignment horizontal="left" vertical="top" indent="1"/>
    </xf>
    <xf numFmtId="4" fontId="59" fillId="65" borderId="178" applyNumberFormat="0" applyProtection="0">
      <alignment horizontal="right" vertical="center"/>
    </xf>
    <xf numFmtId="186" fontId="56" fillId="40" borderId="200" applyNumberFormat="0" applyFont="0" applyAlignment="0" applyProtection="0"/>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58" borderId="190" applyNumberFormat="0" applyProtection="0">
      <alignment horizontal="right" vertical="center"/>
    </xf>
    <xf numFmtId="4" fontId="59" fillId="65" borderId="190" applyNumberFormat="0" applyProtection="0">
      <alignment horizontal="right" vertical="center"/>
    </xf>
    <xf numFmtId="190" fontId="5" fillId="13" borderId="176">
      <alignment vertical="center"/>
    </xf>
    <xf numFmtId="186" fontId="27" fillId="14" borderId="198" applyNumberFormat="0" applyProtection="0">
      <alignment horizontal="left" vertical="top" indent="1"/>
    </xf>
    <xf numFmtId="4" fontId="56" fillId="59" borderId="190" applyNumberFormat="0" applyProtection="0">
      <alignment horizontal="right" vertical="center"/>
    </xf>
    <xf numFmtId="194" fontId="33" fillId="0" borderId="177" applyFill="0"/>
    <xf numFmtId="186" fontId="56" fillId="21" borderId="188" applyNumberFormat="0" applyProtection="0">
      <alignment horizontal="left" vertical="top" indent="1"/>
    </xf>
    <xf numFmtId="4" fontId="56" fillId="15" borderId="194" applyNumberFormat="0" applyProtection="0">
      <alignment horizontal="left" vertical="center" indent="1"/>
    </xf>
    <xf numFmtId="4" fontId="56" fillId="54" borderId="200" applyNumberFormat="0" applyProtection="0">
      <alignment horizontal="left" vertical="center" indent="1"/>
    </xf>
    <xf numFmtId="186" fontId="27" fillId="15" borderId="188"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62" borderId="178" applyNumberFormat="0" applyProtection="0">
      <alignment horizontal="left" vertical="center" indent="1"/>
    </xf>
    <xf numFmtId="186" fontId="56" fillId="63" borderId="188"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27" fillId="14" borderId="198" applyNumberFormat="0" applyProtection="0">
      <alignment horizontal="left" vertical="top" indent="1"/>
    </xf>
    <xf numFmtId="186" fontId="56" fillId="15"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27" fillId="21" borderId="198" applyNumberFormat="0" applyProtection="0">
      <alignment horizontal="left" vertical="top" indent="1"/>
    </xf>
    <xf numFmtId="193" fontId="28" fillId="12" borderId="196">
      <alignment vertical="center"/>
      <protection locked="0"/>
    </xf>
    <xf numFmtId="193" fontId="28" fillId="12" borderId="206">
      <alignment vertical="center"/>
      <protection locked="0"/>
    </xf>
    <xf numFmtId="186" fontId="56" fillId="63" borderId="188" applyNumberFormat="0" applyProtection="0">
      <alignment horizontal="left" vertical="top" indent="1"/>
    </xf>
    <xf numFmtId="191" fontId="5" fillId="69" borderId="185">
      <alignment vertical="center"/>
    </xf>
    <xf numFmtId="4" fontId="59" fillId="65" borderId="200" applyNumberFormat="0" applyProtection="0">
      <alignment horizontal="right" vertical="center"/>
    </xf>
    <xf numFmtId="186" fontId="57" fillId="44" borderId="191" applyNumberFormat="0" applyAlignment="0" applyProtection="0"/>
    <xf numFmtId="186" fontId="28" fillId="50" borderId="196">
      <alignment vertical="center"/>
    </xf>
    <xf numFmtId="4" fontId="56" fillId="15" borderId="181" applyNumberFormat="0" applyProtection="0">
      <alignment horizontal="left" vertical="center" indent="1"/>
    </xf>
    <xf numFmtId="186" fontId="61" fillId="21" borderId="182" applyBorder="0"/>
    <xf numFmtId="194" fontId="33" fillId="0" borderId="177" applyFill="0"/>
    <xf numFmtId="186" fontId="28" fillId="12" borderId="185">
      <alignment vertical="center"/>
      <protection locked="0"/>
    </xf>
    <xf numFmtId="186" fontId="56" fillId="40" borderId="190" applyNumberFormat="0" applyFont="0" applyAlignment="0" applyProtection="0"/>
    <xf numFmtId="186" fontId="56" fillId="14" borderId="190" applyNumberFormat="0" applyProtection="0">
      <alignment horizontal="left" vertical="center" indent="1"/>
    </xf>
    <xf numFmtId="172" fontId="5" fillId="7" borderId="185">
      <alignment vertical="center"/>
      <protection locked="0"/>
    </xf>
    <xf numFmtId="186" fontId="56" fillId="40" borderId="190" applyNumberFormat="0" applyFont="0" applyAlignment="0" applyProtection="0"/>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4" fontId="27" fillId="21" borderId="194" applyNumberFormat="0" applyProtection="0">
      <alignment horizontal="left" vertical="center"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8" fontId="5" fillId="69" borderId="185">
      <alignment vertical="center"/>
    </xf>
    <xf numFmtId="186" fontId="27" fillId="63" borderId="188" applyNumberFormat="0" applyProtection="0">
      <alignment horizontal="left" vertical="top" indent="1"/>
    </xf>
    <xf numFmtId="194" fontId="33" fillId="0" borderId="197" applyFill="0"/>
    <xf numFmtId="4" fontId="63" fillId="66" borderId="204" applyNumberFormat="0" applyProtection="0">
      <alignment horizontal="left" vertical="center" indent="1"/>
    </xf>
    <xf numFmtId="4" fontId="56" fillId="16" borderId="200" applyNumberFormat="0" applyProtection="0">
      <alignment horizontal="right" vertical="center"/>
    </xf>
    <xf numFmtId="186" fontId="62" fillId="15" borderId="198" applyNumberFormat="0" applyProtection="0">
      <alignment horizontal="left" vertical="top" indent="1"/>
    </xf>
    <xf numFmtId="186" fontId="56" fillId="63" borderId="188" applyNumberFormat="0" applyProtection="0">
      <alignment horizontal="left" vertical="top" indent="1"/>
    </xf>
    <xf numFmtId="4" fontId="56" fillId="23" borderId="190" applyNumberFormat="0" applyProtection="0">
      <alignment horizontal="right" vertical="center"/>
    </xf>
    <xf numFmtId="186" fontId="56" fillId="15" borderId="198" applyNumberFormat="0" applyProtection="0">
      <alignment horizontal="left" vertical="top" indent="1"/>
    </xf>
    <xf numFmtId="4" fontId="56" fillId="55" borderId="190" applyNumberFormat="0" applyProtection="0">
      <alignment horizontal="right" vertical="center"/>
    </xf>
    <xf numFmtId="186" fontId="57" fillId="44" borderId="191" applyNumberFormat="0" applyAlignment="0" applyProtection="0"/>
    <xf numFmtId="4" fontId="62" fillId="11" borderId="180" applyNumberFormat="0" applyProtection="0">
      <alignment horizontal="left" vertical="center"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8" fontId="5" fillId="70" borderId="185">
      <alignment horizontal="right" vertical="center"/>
      <protection locked="0"/>
    </xf>
    <xf numFmtId="188" fontId="5" fillId="69" borderId="185">
      <alignment vertical="center"/>
    </xf>
    <xf numFmtId="4" fontId="59" fillId="65" borderId="178" applyNumberFormat="0" applyProtection="0">
      <alignment horizontal="right" vertical="center"/>
    </xf>
    <xf numFmtId="186" fontId="60" fillId="52" borderId="188" applyNumberFormat="0" applyProtection="0">
      <alignment horizontal="left" vertical="top" indent="1"/>
    </xf>
    <xf numFmtId="186" fontId="56" fillId="11" borderId="178" applyNumberFormat="0" applyProtection="0">
      <alignment horizontal="left" vertical="center" indent="1"/>
    </xf>
    <xf numFmtId="186" fontId="56" fillId="63" borderId="180" applyNumberFormat="0" applyProtection="0">
      <alignment horizontal="left" vertical="top" indent="1"/>
    </xf>
    <xf numFmtId="186" fontId="42" fillId="44" borderId="178" applyNumberForma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62" fillId="15" borderId="198" applyNumberFormat="0" applyProtection="0">
      <alignment horizontal="left" vertical="top" indent="1"/>
    </xf>
    <xf numFmtId="4" fontId="56" fillId="61" borderId="204" applyNumberFormat="0" applyProtection="0">
      <alignment horizontal="left" vertical="center" indent="1"/>
    </xf>
    <xf numFmtId="186" fontId="28" fillId="49" borderId="206">
      <alignment vertical="center"/>
    </xf>
    <xf numFmtId="4" fontId="56" fillId="15" borderId="190" applyNumberFormat="0" applyProtection="0">
      <alignment horizontal="right" vertical="center"/>
    </xf>
    <xf numFmtId="4" fontId="56" fillId="60" borderId="190" applyNumberFormat="0" applyProtection="0">
      <alignment horizontal="right" vertical="center"/>
    </xf>
    <xf numFmtId="186" fontId="56" fillId="14" borderId="188" applyNumberFormat="0" applyProtection="0">
      <alignment horizontal="left" vertical="top" indent="1"/>
    </xf>
    <xf numFmtId="194" fontId="33" fillId="0" borderId="186" applyFill="0"/>
    <xf numFmtId="193" fontId="5" fillId="69" borderId="185">
      <alignmen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91" fontId="28" fillId="51" borderId="176">
      <alignment horizontal="right" vertical="center"/>
      <protection locked="0"/>
    </xf>
    <xf numFmtId="4" fontId="56" fillId="55" borderId="200" applyNumberFormat="0" applyProtection="0">
      <alignment horizontal="right" vertical="center"/>
    </xf>
    <xf numFmtId="186" fontId="56" fillId="40" borderId="190" applyNumberFormat="0" applyFont="0" applyAlignment="0" applyProtection="0"/>
    <xf numFmtId="186" fontId="56" fillId="40" borderId="190" applyNumberFormat="0" applyFont="0" applyAlignment="0" applyProtection="0"/>
    <xf numFmtId="186" fontId="56" fillId="62" borderId="200" applyNumberFormat="0" applyProtection="0">
      <alignment horizontal="left" vertical="center" indent="1"/>
    </xf>
    <xf numFmtId="186" fontId="56" fillId="15" borderId="188" applyNumberFormat="0" applyProtection="0">
      <alignment horizontal="left" vertical="top" indent="1"/>
    </xf>
    <xf numFmtId="4" fontId="56" fillId="54" borderId="178" applyNumberFormat="0" applyProtection="0">
      <alignment horizontal="left" vertical="center" indent="1"/>
    </xf>
    <xf numFmtId="186" fontId="56" fillId="63" borderId="180" applyNumberFormat="0" applyProtection="0">
      <alignment horizontal="left" vertical="top" indent="1"/>
    </xf>
    <xf numFmtId="186" fontId="27" fillId="63" borderId="180" applyNumberFormat="0" applyProtection="0">
      <alignment horizontal="left" vertical="top" indent="1"/>
    </xf>
    <xf numFmtId="186" fontId="56" fillId="11" borderId="178" applyNumberFormat="0" applyProtection="0">
      <alignment horizontal="left" vertical="center" indent="1"/>
    </xf>
    <xf numFmtId="191" fontId="28" fillId="51" borderId="206">
      <alignment horizontal="right" vertical="center"/>
      <protection locked="0"/>
    </xf>
    <xf numFmtId="0" fontId="27" fillId="21" borderId="188" applyNumberFormat="0" applyProtection="0">
      <alignment horizontal="left" vertical="top" indent="1"/>
    </xf>
    <xf numFmtId="4" fontId="56" fillId="58" borderId="190" applyNumberFormat="0" applyProtection="0">
      <alignment horizontal="right" vertical="center"/>
    </xf>
    <xf numFmtId="4" fontId="62" fillId="11" borderId="198" applyNumberFormat="0" applyProtection="0">
      <alignment horizontal="left" vertical="center" indent="1"/>
    </xf>
    <xf numFmtId="191" fontId="28" fillId="49" borderId="185">
      <alignment vertical="center"/>
    </xf>
    <xf numFmtId="186" fontId="27" fillId="63" borderId="180" applyNumberFormat="0" applyProtection="0">
      <alignment horizontal="left" vertical="top" indent="1"/>
    </xf>
    <xf numFmtId="186" fontId="50" fillId="41" borderId="190" applyNumberFormat="0" applyAlignment="0" applyProtection="0"/>
    <xf numFmtId="186" fontId="56" fillId="21" borderId="198" applyNumberFormat="0" applyProtection="0">
      <alignment horizontal="left" vertical="top" indent="1"/>
    </xf>
    <xf numFmtId="186" fontId="50" fillId="41" borderId="178" applyNumberFormat="0" applyAlignment="0" applyProtection="0"/>
    <xf numFmtId="194" fontId="33" fillId="0" borderId="197" applyFill="0"/>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60" fillId="52" borderId="188" applyNumberFormat="0" applyProtection="0">
      <alignment horizontal="left" vertical="top" indent="1"/>
    </xf>
    <xf numFmtId="186" fontId="56" fillId="40" borderId="190" applyNumberFormat="0" applyFont="0" applyAlignment="0" applyProtection="0"/>
    <xf numFmtId="193" fontId="28" fillId="12" borderId="196">
      <alignment vertical="center"/>
      <protection locked="0"/>
    </xf>
    <xf numFmtId="186" fontId="27" fillId="14" borderId="198"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56" fillId="15" borderId="188" applyNumberFormat="0" applyProtection="0">
      <alignment horizontal="left" vertical="top" indent="1"/>
    </xf>
    <xf numFmtId="4" fontId="56" fillId="15" borderId="204" applyNumberFormat="0" applyProtection="0">
      <alignment horizontal="left" vertical="center" indent="1"/>
    </xf>
    <xf numFmtId="4" fontId="56" fillId="15" borderId="190" applyNumberFormat="0" applyProtection="0">
      <alignment horizontal="right" vertical="center"/>
    </xf>
    <xf numFmtId="4" fontId="56" fillId="16" borderId="190" applyNumberFormat="0" applyProtection="0">
      <alignment horizontal="right" vertical="center"/>
    </xf>
    <xf numFmtId="186" fontId="56" fillId="15" borderId="180" applyNumberFormat="0" applyProtection="0">
      <alignment horizontal="left" vertical="top" indent="1"/>
    </xf>
    <xf numFmtId="186" fontId="28" fillId="50" borderId="176">
      <alignment vertical="center"/>
    </xf>
    <xf numFmtId="4" fontId="56" fillId="23" borderId="190" applyNumberFormat="0" applyProtection="0">
      <alignment horizontal="right" vertical="center"/>
    </xf>
    <xf numFmtId="186" fontId="56" fillId="40" borderId="190" applyNumberFormat="0" applyFont="0" applyAlignment="0" applyProtection="0"/>
    <xf numFmtId="191" fontId="5" fillId="69" borderId="185">
      <alignment vertical="center"/>
    </xf>
    <xf numFmtId="186" fontId="56" fillId="40" borderId="190" applyNumberFormat="0" applyFont="0" applyAlignment="0" applyProtection="0"/>
    <xf numFmtId="188" fontId="5" fillId="69" borderId="196">
      <alignment vertical="center"/>
    </xf>
    <xf numFmtId="4" fontId="56" fillId="16" borderId="178" applyNumberFormat="0" applyProtection="0">
      <alignment horizontal="right" vertical="center"/>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4" fontId="56" fillId="59" borderId="200" applyNumberFormat="0" applyProtection="0">
      <alignment horizontal="right" vertical="center"/>
    </xf>
    <xf numFmtId="186" fontId="56" fillId="14" borderId="188" applyNumberFormat="0" applyProtection="0">
      <alignment horizontal="left" vertical="top" indent="1"/>
    </xf>
    <xf numFmtId="186" fontId="44" fillId="0" borderId="184" applyNumberFormat="0" applyFill="0" applyAlignment="0" applyProtection="0"/>
    <xf numFmtId="186" fontId="57" fillId="44" borderId="179" applyNumberFormat="0" applyAlignment="0" applyProtection="0"/>
    <xf numFmtId="186" fontId="27" fillId="15" borderId="188" applyNumberFormat="0" applyProtection="0">
      <alignment horizontal="left" vertical="top" indent="1"/>
    </xf>
    <xf numFmtId="191" fontId="5" fillId="70" borderId="185">
      <alignment horizontal="right" vertical="center"/>
      <protection locked="0"/>
    </xf>
    <xf numFmtId="186" fontId="50" fillId="41" borderId="178" applyNumberFormat="0" applyAlignment="0" applyProtection="0"/>
    <xf numFmtId="186" fontId="56" fillId="63" borderId="198" applyNumberFormat="0" applyProtection="0">
      <alignment horizontal="left" vertical="top" indent="1"/>
    </xf>
    <xf numFmtId="190" fontId="28" fillId="49" borderId="196">
      <alignment vertical="center"/>
    </xf>
    <xf numFmtId="186" fontId="56" fillId="15" borderId="180" applyNumberFormat="0" applyProtection="0">
      <alignment horizontal="left" vertical="top" indent="1"/>
    </xf>
    <xf numFmtId="186" fontId="60" fillId="52" borderId="180" applyNumberFormat="0" applyProtection="0">
      <alignment horizontal="left" vertical="top" indent="1"/>
    </xf>
    <xf numFmtId="186" fontId="57" fillId="44" borderId="179" applyNumberFormat="0" applyAlignment="0" applyProtection="0"/>
    <xf numFmtId="4" fontId="64" fillId="64" borderId="19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61" fillId="21" borderId="192" applyBorder="0"/>
    <xf numFmtId="186" fontId="56" fillId="11" borderId="200" applyNumberFormat="0" applyProtection="0">
      <alignment horizontal="left" vertical="center" indent="1"/>
    </xf>
    <xf numFmtId="186" fontId="56" fillId="21" borderId="188" applyNumberFormat="0" applyProtection="0">
      <alignment horizontal="left" vertical="top" indent="1"/>
    </xf>
    <xf numFmtId="0" fontId="5" fillId="13" borderId="176">
      <alignment vertical="center"/>
    </xf>
    <xf numFmtId="4" fontId="63" fillId="66" borderId="194" applyNumberFormat="0" applyProtection="0">
      <alignment horizontal="left" vertical="center" indent="1"/>
    </xf>
    <xf numFmtId="0" fontId="5" fillId="13" borderId="176">
      <alignment vertical="center"/>
    </xf>
    <xf numFmtId="186" fontId="56" fillId="15" borderId="180" applyNumberFormat="0" applyProtection="0">
      <alignment horizontal="left" vertical="top" indent="1"/>
    </xf>
    <xf numFmtId="4" fontId="56" fillId="15" borderId="178" applyNumberFormat="0" applyProtection="0">
      <alignment horizontal="right" vertical="center"/>
    </xf>
    <xf numFmtId="186" fontId="56" fillId="21" borderId="198" applyNumberFormat="0" applyProtection="0">
      <alignment horizontal="left" vertical="top" indent="1"/>
    </xf>
    <xf numFmtId="4" fontId="56" fillId="16" borderId="190" applyNumberFormat="0" applyProtection="0">
      <alignment horizontal="right" vertical="center"/>
    </xf>
    <xf numFmtId="186" fontId="56" fillId="14" borderId="180" applyNumberFormat="0" applyProtection="0">
      <alignment horizontal="left" vertical="top" indent="1"/>
    </xf>
    <xf numFmtId="4" fontId="63" fillId="66" borderId="204" applyNumberFormat="0" applyProtection="0">
      <alignment horizontal="left" vertical="center" indent="1"/>
    </xf>
    <xf numFmtId="4" fontId="56" fillId="60" borderId="178" applyNumberFormat="0" applyProtection="0">
      <alignment horizontal="right" vertical="center"/>
    </xf>
    <xf numFmtId="4" fontId="56" fillId="59" borderId="178" applyNumberFormat="0" applyProtection="0">
      <alignment horizontal="right" vertical="center"/>
    </xf>
    <xf numFmtId="186" fontId="56" fillId="63" borderId="188" applyNumberFormat="0" applyProtection="0">
      <alignment horizontal="left" vertical="top" indent="1"/>
    </xf>
    <xf numFmtId="0" fontId="27" fillId="15"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57" borderId="204" applyNumberFormat="0" applyProtection="0">
      <alignment horizontal="right" vertical="center"/>
    </xf>
    <xf numFmtId="4" fontId="56" fillId="15" borderId="204" applyNumberFormat="0" applyProtection="0">
      <alignment horizontal="left" vertical="center"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27" fillId="21" borderId="188" applyNumberFormat="0" applyProtection="0">
      <alignment horizontal="left" vertical="top" indent="1"/>
    </xf>
    <xf numFmtId="4" fontId="56" fillId="57" borderId="194" applyNumberFormat="0" applyProtection="0">
      <alignment horizontal="right" vertical="center"/>
    </xf>
    <xf numFmtId="186" fontId="50" fillId="41" borderId="190" applyNumberFormat="0" applyAlignment="0" applyProtection="0"/>
    <xf numFmtId="186" fontId="28" fillId="12" borderId="185">
      <alignment vertical="center"/>
      <protection locked="0"/>
    </xf>
    <xf numFmtId="186" fontId="56" fillId="40" borderId="190" applyNumberFormat="0" applyFont="0" applyAlignment="0" applyProtection="0"/>
    <xf numFmtId="186" fontId="56" fillId="14" borderId="180" applyNumberFormat="0" applyProtection="0">
      <alignment horizontal="left" vertical="top" indent="1"/>
    </xf>
    <xf numFmtId="193" fontId="5" fillId="69" borderId="185">
      <alignment vertical="center"/>
    </xf>
    <xf numFmtId="4" fontId="56" fillId="15" borderId="181" applyNumberFormat="0" applyProtection="0">
      <alignment horizontal="left" vertical="center" indent="1"/>
    </xf>
    <xf numFmtId="4" fontId="56" fillId="52" borderId="200" applyNumberFormat="0" applyProtection="0">
      <alignment vertical="center"/>
    </xf>
    <xf numFmtId="186" fontId="28" fillId="12" borderId="176">
      <alignment vertical="center"/>
      <protection locked="0"/>
    </xf>
    <xf numFmtId="172" fontId="28" fillId="12" borderId="185">
      <alignment vertical="center"/>
      <protection locked="0"/>
    </xf>
    <xf numFmtId="191" fontId="5" fillId="13" borderId="185">
      <alignment vertical="center"/>
    </xf>
    <xf numFmtId="4" fontId="62" fillId="48" borderId="180" applyNumberFormat="0" applyProtection="0">
      <alignment vertical="center"/>
    </xf>
    <xf numFmtId="186" fontId="56" fillId="21" borderId="188" applyNumberFormat="0" applyProtection="0">
      <alignment horizontal="left" vertical="top" indent="1"/>
    </xf>
    <xf numFmtId="193" fontId="28" fillId="12" borderId="176">
      <alignment vertical="center"/>
      <protection locked="0"/>
    </xf>
    <xf numFmtId="4" fontId="56" fillId="16" borderId="178" applyNumberFormat="0" applyProtection="0">
      <alignment horizontal="right" vertical="center"/>
    </xf>
    <xf numFmtId="194" fontId="33" fillId="0" borderId="177" applyFill="0"/>
    <xf numFmtId="4" fontId="56" fillId="59" borderId="190" applyNumberFormat="0" applyProtection="0">
      <alignment horizontal="right" vertical="center"/>
    </xf>
    <xf numFmtId="4" fontId="62" fillId="48" borderId="188" applyNumberFormat="0" applyProtection="0">
      <alignmen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40" borderId="200" applyNumberFormat="0" applyFont="0" applyAlignment="0" applyProtection="0"/>
    <xf numFmtId="186" fontId="27" fillId="63" borderId="188" applyNumberFormat="0" applyProtection="0">
      <alignment horizontal="left" vertical="center" indent="1"/>
    </xf>
    <xf numFmtId="4" fontId="63" fillId="66" borderId="204" applyNumberFormat="0" applyProtection="0">
      <alignment horizontal="left" vertical="center" indent="1"/>
    </xf>
    <xf numFmtId="186" fontId="44" fillId="0" borderId="205" applyNumberFormat="0" applyFill="0" applyAlignment="0" applyProtection="0"/>
    <xf numFmtId="186" fontId="27" fillId="21" borderId="198" applyNumberFormat="0" applyProtection="0">
      <alignment horizontal="left" vertical="top" indent="1"/>
    </xf>
    <xf numFmtId="186" fontId="56" fillId="62" borderId="190" applyNumberFormat="0" applyProtection="0">
      <alignment horizontal="left" vertical="center" indent="1"/>
    </xf>
    <xf numFmtId="188" fontId="28" fillId="49" borderId="196">
      <alignment vertical="center"/>
    </xf>
    <xf numFmtId="191" fontId="28" fillId="50" borderId="196">
      <alignment vertical="center"/>
    </xf>
    <xf numFmtId="186" fontId="56" fillId="21" borderId="180"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93" fontId="28" fillId="50" borderId="196">
      <alignment vertical="center"/>
    </xf>
    <xf numFmtId="186" fontId="44" fillId="0" borderId="195" applyNumberFormat="0" applyFill="0" applyAlignment="0" applyProtection="0"/>
    <xf numFmtId="4" fontId="56" fillId="57" borderId="194" applyNumberFormat="0" applyProtection="0">
      <alignment horizontal="right" vertical="center"/>
    </xf>
    <xf numFmtId="186" fontId="56" fillId="15" borderId="198" applyNumberFormat="0" applyProtection="0">
      <alignment horizontal="left" vertical="top" indent="1"/>
    </xf>
    <xf numFmtId="186" fontId="56" fillId="14" borderId="198" applyNumberFormat="0" applyProtection="0">
      <alignment horizontal="left" vertical="top" indent="1"/>
    </xf>
    <xf numFmtId="4" fontId="56" fillId="60" borderId="190" applyNumberFormat="0" applyProtection="0">
      <alignment horizontal="right" vertical="center"/>
    </xf>
    <xf numFmtId="186" fontId="27" fillId="14" borderId="180"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186" fontId="57" fillId="44" borderId="179" applyNumberFormat="0" applyAlignment="0" applyProtection="0"/>
    <xf numFmtId="186" fontId="50" fillId="41" borderId="190" applyNumberForma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62" fillId="48" borderId="198" applyNumberFormat="0" applyProtection="0">
      <alignment horizontal="left" vertical="top" indent="1"/>
    </xf>
    <xf numFmtId="186" fontId="56" fillId="14" borderId="18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4" fontId="56" fillId="15" borderId="190" applyNumberFormat="0" applyProtection="0">
      <alignment horizontal="right" vertical="center"/>
    </xf>
    <xf numFmtId="186" fontId="27" fillId="14" borderId="188" applyNumberFormat="0" applyProtection="0">
      <alignment horizontal="left" vertical="top" indent="1"/>
    </xf>
    <xf numFmtId="186" fontId="56" fillId="63" borderId="190" applyNumberFormat="0" applyProtection="0">
      <alignment horizontal="left" vertical="center"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4" fontId="56" fillId="19" borderId="190" applyNumberFormat="0" applyProtection="0">
      <alignment horizontal="right" vertical="center"/>
    </xf>
    <xf numFmtId="186" fontId="56" fillId="14" borderId="198" applyNumberFormat="0" applyProtection="0">
      <alignment horizontal="left" vertical="top" indent="1"/>
    </xf>
    <xf numFmtId="186" fontId="60" fillId="52" borderId="188" applyNumberFormat="0" applyProtection="0">
      <alignment horizontal="left" vertical="top" indent="1"/>
    </xf>
    <xf numFmtId="186" fontId="56" fillId="63" borderId="180" applyNumberFormat="0" applyProtection="0">
      <alignment horizontal="left" vertical="top" indent="1"/>
    </xf>
    <xf numFmtId="4" fontId="56" fillId="54" borderId="178" applyNumberFormat="0" applyProtection="0">
      <alignment horizontal="left" vertical="center" indent="1"/>
    </xf>
    <xf numFmtId="186" fontId="42" fillId="44" borderId="178" applyNumberFormat="0" applyAlignment="0" applyProtection="0"/>
    <xf numFmtId="186" fontId="57" fillId="44" borderId="179" applyNumberFormat="0" applyAlignment="0" applyProtection="0"/>
    <xf numFmtId="4" fontId="74" fillId="87" borderId="188" applyNumberFormat="0" applyProtection="0">
      <alignment horizontal="right" vertical="center"/>
    </xf>
    <xf numFmtId="186" fontId="56" fillId="67" borderId="196"/>
    <xf numFmtId="186" fontId="56" fillId="40" borderId="190" applyNumberFormat="0" applyFont="0" applyAlignment="0" applyProtection="0"/>
    <xf numFmtId="186" fontId="61" fillId="21" borderId="192" applyBorder="0"/>
    <xf numFmtId="4" fontId="62" fillId="11" borderId="188" applyNumberFormat="0" applyProtection="0">
      <alignment horizontal="left" vertical="center" indent="1"/>
    </xf>
    <xf numFmtId="186" fontId="56" fillId="14" borderId="180" applyNumberFormat="0" applyProtection="0">
      <alignment horizontal="left" vertical="top" indent="1"/>
    </xf>
    <xf numFmtId="4" fontId="56" fillId="15" borderId="181" applyNumberFormat="0" applyProtection="0">
      <alignment horizontal="left" vertical="center" indent="1"/>
    </xf>
    <xf numFmtId="186" fontId="56" fillId="14" borderId="180" applyNumberFormat="0" applyProtection="0">
      <alignment horizontal="left" vertical="top"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186" fontId="56" fillId="63" borderId="180" applyNumberFormat="0" applyProtection="0">
      <alignment horizontal="left" vertical="top" indent="1"/>
    </xf>
    <xf numFmtId="4" fontId="56" fillId="54" borderId="190" applyNumberFormat="0" applyProtection="0">
      <alignment horizontal="left" vertical="center" indent="1"/>
    </xf>
    <xf numFmtId="186" fontId="27" fillId="14" borderId="188" applyNumberFormat="0" applyProtection="0">
      <alignment horizontal="left" vertical="top" indent="1"/>
    </xf>
    <xf numFmtId="186" fontId="27" fillId="14" borderId="188"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56" fillId="21" borderId="188" applyNumberFormat="0" applyProtection="0">
      <alignment horizontal="left" vertical="top" indent="1"/>
    </xf>
    <xf numFmtId="186" fontId="56" fillId="63" borderId="200" applyNumberFormat="0" applyProtection="0">
      <alignment horizontal="left" vertical="center" indent="1"/>
    </xf>
    <xf numFmtId="4" fontId="56" fillId="54" borderId="190" applyNumberFormat="0" applyProtection="0">
      <alignment horizontal="left" vertical="center" indent="1"/>
    </xf>
    <xf numFmtId="196" fontId="5" fillId="70" borderId="185">
      <alignment horizontal="right" vertical="center"/>
      <protection locked="0"/>
    </xf>
    <xf numFmtId="186" fontId="57" fillId="44" borderId="191" applyNumberFormat="0" applyAlignment="0" applyProtection="0"/>
    <xf numFmtId="186" fontId="56" fillId="63" borderId="180" applyNumberFormat="0" applyProtection="0">
      <alignment horizontal="left" vertical="top" indent="1"/>
    </xf>
    <xf numFmtId="4" fontId="62" fillId="11" borderId="188" applyNumberFormat="0" applyProtection="0">
      <alignment horizontal="left" vertical="center" indent="1"/>
    </xf>
    <xf numFmtId="186" fontId="60" fillId="52" borderId="180" applyNumberFormat="0" applyProtection="0">
      <alignment horizontal="left" vertical="top" indent="1"/>
    </xf>
    <xf numFmtId="186" fontId="56" fillId="15" borderId="198" applyNumberFormat="0" applyProtection="0">
      <alignment horizontal="left" vertical="top" indent="1"/>
    </xf>
    <xf numFmtId="191" fontId="5" fillId="13" borderId="185">
      <alignment vertical="center"/>
    </xf>
    <xf numFmtId="186" fontId="62" fillId="48" borderId="188" applyNumberFormat="0" applyProtection="0">
      <alignment horizontal="left" vertical="top" indent="1"/>
    </xf>
    <xf numFmtId="4" fontId="56" fillId="23" borderId="178" applyNumberFormat="0" applyProtection="0">
      <alignment horizontal="right" vertical="center"/>
    </xf>
    <xf numFmtId="0" fontId="5" fillId="7" borderId="185">
      <alignment vertical="center"/>
      <protection locked="0"/>
    </xf>
    <xf numFmtId="4" fontId="56" fillId="54" borderId="190" applyNumberFormat="0" applyProtection="0">
      <alignment horizontal="left" vertical="center" indent="1"/>
    </xf>
    <xf numFmtId="186" fontId="62" fillId="48"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4" fontId="56" fillId="14" borderId="181" applyNumberFormat="0" applyProtection="0">
      <alignment horizontal="left" vertical="center" indent="1"/>
    </xf>
    <xf numFmtId="186" fontId="56" fillId="40" borderId="190" applyNumberFormat="0" applyFont="0" applyAlignment="0" applyProtection="0"/>
    <xf numFmtId="186" fontId="42" fillId="44" borderId="190" applyNumberFormat="0" applyAlignment="0" applyProtection="0"/>
    <xf numFmtId="186" fontId="56" fillId="40" borderId="200" applyNumberFormat="0" applyFont="0" applyAlignment="0" applyProtection="0"/>
    <xf numFmtId="4" fontId="56" fillId="58" borderId="200" applyNumberFormat="0" applyProtection="0">
      <alignment horizontal="right" vertical="center"/>
    </xf>
    <xf numFmtId="186" fontId="56" fillId="63" borderId="188" applyNumberFormat="0" applyProtection="0">
      <alignment horizontal="left" vertical="top" indent="1"/>
    </xf>
    <xf numFmtId="186" fontId="50" fillId="41" borderId="200" applyNumberFormat="0" applyAlignment="0" applyProtection="0"/>
    <xf numFmtId="4" fontId="56" fillId="14" borderId="194" applyNumberFormat="0" applyProtection="0">
      <alignment horizontal="left" vertical="center" indent="1"/>
    </xf>
    <xf numFmtId="4" fontId="56" fillId="19" borderId="190" applyNumberFormat="0" applyProtection="0">
      <alignment horizontal="right" vertical="center"/>
    </xf>
    <xf numFmtId="186" fontId="56" fillId="40" borderId="178" applyNumberFormat="0" applyFont="0" applyAlignment="0" applyProtection="0"/>
    <xf numFmtId="186" fontId="56" fillId="15" borderId="188" applyNumberFormat="0" applyProtection="0">
      <alignment horizontal="left" vertical="top" indent="1"/>
    </xf>
    <xf numFmtId="186" fontId="56" fillId="15" borderId="198" applyNumberFormat="0" applyProtection="0">
      <alignment horizontal="left" vertical="top" indent="1"/>
    </xf>
    <xf numFmtId="4" fontId="56" fillId="15" borderId="178" applyNumberFormat="0" applyProtection="0">
      <alignment horizontal="right" vertical="center"/>
    </xf>
    <xf numFmtId="191" fontId="28" fillId="50" borderId="185">
      <alignment vertical="center"/>
    </xf>
    <xf numFmtId="186" fontId="56" fillId="15" borderId="188" applyNumberFormat="0" applyProtection="0">
      <alignment horizontal="left" vertical="top" indent="1"/>
    </xf>
    <xf numFmtId="4" fontId="63" fillId="66" borderId="204" applyNumberFormat="0" applyProtection="0">
      <alignment horizontal="left" vertical="center" indent="1"/>
    </xf>
    <xf numFmtId="186" fontId="42" fillId="44" borderId="178" applyNumberFormat="0" applyAlignment="0" applyProtection="0"/>
    <xf numFmtId="186" fontId="56" fillId="14" borderId="188" applyNumberFormat="0" applyProtection="0">
      <alignment horizontal="left" vertical="top" indent="1"/>
    </xf>
    <xf numFmtId="186" fontId="62" fillId="15" borderId="188" applyNumberFormat="0" applyProtection="0">
      <alignment horizontal="left" vertical="top" indent="1"/>
    </xf>
    <xf numFmtId="186" fontId="28" fillId="49" borderId="176">
      <alignment vertical="center"/>
    </xf>
    <xf numFmtId="4" fontId="56" fillId="19" borderId="178" applyNumberFormat="0" applyProtection="0">
      <alignment horizontal="right" vertical="center"/>
    </xf>
    <xf numFmtId="186" fontId="56" fillId="40" borderId="200" applyNumberFormat="0" applyFont="0" applyAlignment="0" applyProtection="0"/>
    <xf numFmtId="186" fontId="56" fillId="14" borderId="180" applyNumberFormat="0" applyProtection="0">
      <alignment horizontal="left" vertical="top" indent="1"/>
    </xf>
    <xf numFmtId="190" fontId="5" fillId="70" borderId="176">
      <alignment horizontal="right" vertical="center"/>
      <protection locked="0"/>
    </xf>
    <xf numFmtId="188" fontId="5" fillId="7" borderId="176">
      <alignment vertical="center"/>
      <protection locked="0"/>
    </xf>
    <xf numFmtId="186" fontId="56" fillId="21" borderId="198" applyNumberFormat="0" applyProtection="0">
      <alignment horizontal="left" vertical="top" indent="1"/>
    </xf>
    <xf numFmtId="4" fontId="64" fillId="64" borderId="190" applyNumberFormat="0" applyProtection="0">
      <alignment horizontal="right" vertical="center"/>
    </xf>
    <xf numFmtId="186" fontId="56" fillId="63" borderId="180" applyNumberFormat="0" applyProtection="0">
      <alignment horizontal="left" vertical="top" indent="1"/>
    </xf>
    <xf numFmtId="191" fontId="28" fillId="50" borderId="185">
      <alignment vertical="center"/>
    </xf>
    <xf numFmtId="186" fontId="56" fillId="63" borderId="198" applyNumberFormat="0" applyProtection="0">
      <alignment horizontal="left" vertical="top" indent="1"/>
    </xf>
    <xf numFmtId="4" fontId="72" fillId="49" borderId="198" applyNumberFormat="0" applyProtection="0">
      <alignment horizontal="righ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0" fillId="41" borderId="178" applyNumberFormat="0" applyAlignment="0" applyProtection="0"/>
    <xf numFmtId="4" fontId="56" fillId="0" borderId="178" applyNumberFormat="0" applyProtection="0">
      <alignment horizontal="right" vertical="center"/>
    </xf>
    <xf numFmtId="4" fontId="27" fillId="21" borderId="194" applyNumberFormat="0" applyProtection="0">
      <alignment horizontal="left" vertical="center" indent="1"/>
    </xf>
    <xf numFmtId="186" fontId="56" fillId="21" borderId="188" applyNumberFormat="0" applyProtection="0">
      <alignment horizontal="left" vertical="top" indent="1"/>
    </xf>
    <xf numFmtId="191" fontId="28" fillId="50" borderId="185">
      <alignment vertical="center"/>
    </xf>
    <xf numFmtId="4" fontId="56" fillId="15" borderId="194" applyNumberFormat="0" applyProtection="0">
      <alignment horizontal="left" vertical="center" indent="1"/>
    </xf>
    <xf numFmtId="186" fontId="56" fillId="40" borderId="190" applyNumberFormat="0" applyFont="0" applyAlignment="0" applyProtection="0"/>
    <xf numFmtId="4" fontId="59" fillId="65" borderId="190" applyNumberFormat="0" applyProtection="0">
      <alignment horizontal="right" vertical="center"/>
    </xf>
    <xf numFmtId="186" fontId="56" fillId="14" borderId="188" applyNumberFormat="0" applyProtection="0">
      <alignment horizontal="left" vertical="top" indent="1"/>
    </xf>
    <xf numFmtId="186" fontId="56" fillId="40" borderId="200" applyNumberFormat="0" applyFont="0" applyAlignment="0" applyProtection="0"/>
    <xf numFmtId="196" fontId="5" fillId="70" borderId="176">
      <alignment horizontal="right" vertical="center"/>
      <protection locked="0"/>
    </xf>
    <xf numFmtId="4" fontId="56" fillId="54" borderId="190" applyNumberFormat="0" applyProtection="0">
      <alignment horizontal="left" vertical="center" indent="1"/>
    </xf>
    <xf numFmtId="186" fontId="56" fillId="40" borderId="190" applyNumberFormat="0" applyFont="0" applyAlignment="0" applyProtection="0"/>
    <xf numFmtId="186" fontId="56" fillId="40" borderId="200" applyNumberFormat="0" applyFont="0" applyAlignment="0" applyProtection="0"/>
    <xf numFmtId="194" fontId="33" fillId="0" borderId="177" applyFill="0"/>
    <xf numFmtId="186" fontId="56" fillId="21" borderId="180" applyNumberFormat="0" applyProtection="0">
      <alignment horizontal="left" vertical="top" indent="1"/>
    </xf>
    <xf numFmtId="186" fontId="56" fillId="21" borderId="180" applyNumberFormat="0" applyProtection="0">
      <alignment horizontal="left" vertical="top" indent="1"/>
    </xf>
    <xf numFmtId="188" fontId="28" fillId="49" borderId="196">
      <alignment vertical="center"/>
    </xf>
    <xf numFmtId="186" fontId="56" fillId="21" borderId="180" applyNumberFormat="0" applyProtection="0">
      <alignment horizontal="left" vertical="top" indent="1"/>
    </xf>
    <xf numFmtId="186" fontId="50" fillId="41" borderId="190" applyNumberFormat="0" applyAlignment="0" applyProtection="0"/>
    <xf numFmtId="4" fontId="59" fillId="53" borderId="190" applyNumberFormat="0" applyProtection="0">
      <alignment vertical="center"/>
    </xf>
    <xf numFmtId="186" fontId="56" fillId="14" borderId="198" applyNumberFormat="0" applyProtection="0">
      <alignment horizontal="left" vertical="top" indent="1"/>
    </xf>
    <xf numFmtId="186" fontId="28" fillId="51" borderId="196">
      <alignment horizontal="right" vertical="center"/>
      <protection locked="0"/>
    </xf>
    <xf numFmtId="191" fontId="28" fillId="49" borderId="176">
      <alignment vertical="center"/>
    </xf>
    <xf numFmtId="186" fontId="56" fillId="63" borderId="180" applyNumberFormat="0" applyProtection="0">
      <alignment horizontal="left" vertical="top" indent="1"/>
    </xf>
    <xf numFmtId="4" fontId="56" fillId="55" borderId="178" applyNumberFormat="0" applyProtection="0">
      <alignment horizontal="right" vertical="center"/>
    </xf>
    <xf numFmtId="191" fontId="5" fillId="13" borderId="176">
      <alignment vertical="center"/>
    </xf>
    <xf numFmtId="186" fontId="56" fillId="14" borderId="188" applyNumberFormat="0" applyProtection="0">
      <alignment horizontal="left" vertical="top" indent="1"/>
    </xf>
    <xf numFmtId="186" fontId="56" fillId="15" borderId="198" applyNumberFormat="0" applyProtection="0">
      <alignment horizontal="left" vertical="top" indent="1"/>
    </xf>
    <xf numFmtId="4" fontId="56" fillId="58" borderId="200" applyNumberFormat="0" applyProtection="0">
      <alignment horizontal="right" vertical="center"/>
    </xf>
    <xf numFmtId="186" fontId="61" fillId="21" borderId="192" applyBorder="0"/>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191" fontId="5" fillId="69" borderId="176">
      <alignment vertical="center"/>
    </xf>
    <xf numFmtId="186" fontId="61" fillId="21" borderId="192" applyBorder="0"/>
    <xf numFmtId="186" fontId="56" fillId="63" borderId="180" applyNumberFormat="0" applyProtection="0">
      <alignment horizontal="left" vertical="top" indent="1"/>
    </xf>
    <xf numFmtId="186" fontId="50" fillId="41" borderId="190" applyNumberFormat="0" applyAlignment="0" applyProtection="0"/>
    <xf numFmtId="4" fontId="72" fillId="83" borderId="188" applyNumberFormat="0" applyProtection="0">
      <alignment horizontal="right" vertical="center"/>
    </xf>
    <xf numFmtId="186" fontId="56" fillId="21" borderId="188" applyNumberFormat="0" applyProtection="0">
      <alignment horizontal="left" vertical="top" indent="1"/>
    </xf>
    <xf numFmtId="4" fontId="59" fillId="65" borderId="178" applyNumberFormat="0" applyProtection="0">
      <alignment horizontal="right" vertical="center"/>
    </xf>
    <xf numFmtId="186" fontId="57" fillId="44" borderId="179" applyNumberFormat="0" applyAlignment="0" applyProtection="0"/>
    <xf numFmtId="186" fontId="60" fillId="52" borderId="198" applyNumberFormat="0" applyProtection="0">
      <alignment horizontal="left" vertical="top" indent="1"/>
    </xf>
    <xf numFmtId="191" fontId="28" fillId="12" borderId="196">
      <alignment vertical="center"/>
      <protection locked="0"/>
    </xf>
    <xf numFmtId="186" fontId="56" fillId="40" borderId="200" applyNumberFormat="0" applyFont="0" applyAlignment="0" applyProtection="0"/>
    <xf numFmtId="4" fontId="56" fillId="59" borderId="200" applyNumberFormat="0" applyProtection="0">
      <alignment horizontal="right" vertical="center"/>
    </xf>
    <xf numFmtId="186" fontId="56" fillId="14" borderId="188" applyNumberFormat="0" applyProtection="0">
      <alignment horizontal="left" vertical="top" indent="1"/>
    </xf>
    <xf numFmtId="4" fontId="59" fillId="65" borderId="200" applyNumberFormat="0" applyProtection="0">
      <alignment horizontal="right" vertical="center"/>
    </xf>
    <xf numFmtId="186" fontId="56" fillId="63" borderId="178" applyNumberFormat="0" applyProtection="0">
      <alignment horizontal="left" vertical="center" indent="1"/>
    </xf>
    <xf numFmtId="4" fontId="56" fillId="54" borderId="200" applyNumberFormat="0" applyProtection="0">
      <alignment horizontal="left" vertical="center" indent="1"/>
    </xf>
    <xf numFmtId="186" fontId="56" fillId="62" borderId="200" applyNumberFormat="0" applyProtection="0">
      <alignment horizontal="left" vertical="center" indent="1"/>
    </xf>
    <xf numFmtId="4" fontId="56" fillId="52" borderId="200" applyNumberFormat="0" applyProtection="0">
      <alignment vertical="center"/>
    </xf>
    <xf numFmtId="4" fontId="62" fillId="11" borderId="198"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61" fillId="21" borderId="192" applyBorder="0"/>
    <xf numFmtId="186" fontId="56" fillId="21" borderId="198" applyNumberFormat="0" applyProtection="0">
      <alignment horizontal="left" vertical="top" indent="1"/>
    </xf>
    <xf numFmtId="190" fontId="28" fillId="49" borderId="196">
      <alignment vertical="center"/>
    </xf>
    <xf numFmtId="186" fontId="56" fillId="15" borderId="198" applyNumberFormat="0" applyProtection="0">
      <alignment horizontal="left" vertical="top" indent="1"/>
    </xf>
    <xf numFmtId="186" fontId="56" fillId="14" borderId="188" applyNumberFormat="0" applyProtection="0">
      <alignment horizontal="left" vertical="top" indent="1"/>
    </xf>
    <xf numFmtId="4" fontId="56" fillId="59" borderId="200" applyNumberFormat="0" applyProtection="0">
      <alignment horizontal="right" vertical="center"/>
    </xf>
    <xf numFmtId="4" fontId="56" fillId="0" borderId="200" applyNumberFormat="0" applyProtection="0">
      <alignment horizontal="right" vertical="center"/>
    </xf>
    <xf numFmtId="186" fontId="56" fillId="40" borderId="200" applyNumberFormat="0" applyFont="0" applyAlignment="0" applyProtection="0"/>
    <xf numFmtId="4" fontId="56" fillId="15" borderId="204" applyNumberFormat="0" applyProtection="0">
      <alignment horizontal="left" vertical="center" indent="1"/>
    </xf>
    <xf numFmtId="37" fontId="33" fillId="0" borderId="203" applyNumberFormat="0"/>
    <xf numFmtId="186" fontId="56" fillId="63" borderId="198" applyNumberFormat="0" applyProtection="0">
      <alignment horizontal="left" vertical="top" indent="1"/>
    </xf>
    <xf numFmtId="186" fontId="56" fillId="62" borderId="200" applyNumberFormat="0" applyProtection="0">
      <alignment horizontal="left" vertical="center" indent="1"/>
    </xf>
    <xf numFmtId="186" fontId="56" fillId="21"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27" fillId="15" borderId="198" applyNumberFormat="0" applyProtection="0">
      <alignment horizontal="left" vertical="top" indent="1"/>
    </xf>
    <xf numFmtId="186" fontId="57" fillId="44" borderId="201" applyNumberFormat="0" applyAlignment="0" applyProtection="0"/>
    <xf numFmtId="186" fontId="62" fillId="15" borderId="198" applyNumberFormat="0" applyProtection="0">
      <alignment horizontal="left" vertical="top" indent="1"/>
    </xf>
    <xf numFmtId="186" fontId="56" fillId="40" borderId="200" applyNumberFormat="0" applyFont="0" applyAlignment="0" applyProtection="0"/>
    <xf numFmtId="4" fontId="56" fillId="16" borderId="200" applyNumberFormat="0" applyProtection="0">
      <alignment horizontal="right" vertical="center"/>
    </xf>
    <xf numFmtId="4" fontId="56" fillId="55" borderId="200" applyNumberFormat="0" applyProtection="0">
      <alignment horizontal="right" vertical="center"/>
    </xf>
    <xf numFmtId="186" fontId="27" fillId="63" borderId="188" applyNumberFormat="0" applyProtection="0">
      <alignment horizontal="left" vertical="center" indent="1"/>
    </xf>
    <xf numFmtId="186" fontId="56" fillId="14" borderId="200" applyNumberFormat="0" applyProtection="0">
      <alignment horizontal="left" vertical="center" indent="1"/>
    </xf>
    <xf numFmtId="4" fontId="56" fillId="15" borderId="200" applyNumberFormat="0" applyProtection="0">
      <alignment horizontal="right" vertical="center"/>
    </xf>
    <xf numFmtId="186" fontId="56" fillId="21" borderId="198" applyNumberFormat="0" applyProtection="0">
      <alignment horizontal="left" vertical="top" indent="1"/>
    </xf>
    <xf numFmtId="191" fontId="5" fillId="13" borderId="176">
      <alignment vertical="center"/>
    </xf>
    <xf numFmtId="186" fontId="61" fillId="21" borderId="202" applyBorder="0"/>
    <xf numFmtId="4" fontId="56" fillId="55" borderId="200" applyNumberFormat="0" applyProtection="0">
      <alignment horizontal="right" vertical="center"/>
    </xf>
    <xf numFmtId="186" fontId="56" fillId="15" borderId="198" applyNumberFormat="0" applyProtection="0">
      <alignment horizontal="left" vertical="top" indent="1"/>
    </xf>
    <xf numFmtId="186" fontId="57" fillId="44" borderId="201" applyNumberFormat="0" applyAlignment="0" applyProtection="0"/>
    <xf numFmtId="4" fontId="56" fillId="23" borderId="200" applyNumberFormat="0" applyProtection="0">
      <alignment horizontal="righ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27" fillId="21" borderId="198" applyNumberFormat="0" applyProtection="0">
      <alignment horizontal="left" vertical="center" indent="1"/>
    </xf>
    <xf numFmtId="4" fontId="56" fillId="0" borderId="200" applyNumberFormat="0" applyProtection="0">
      <alignment horizontal="right" vertical="center"/>
    </xf>
    <xf numFmtId="4" fontId="56" fillId="61" borderId="204" applyNumberFormat="0" applyProtection="0">
      <alignment horizontal="left" vertical="center" indent="1"/>
    </xf>
    <xf numFmtId="4" fontId="56" fillId="15" borderId="200" applyNumberFormat="0" applyProtection="0">
      <alignment horizontal="right" vertical="center"/>
    </xf>
    <xf numFmtId="186" fontId="42" fillId="44" borderId="200" applyNumberFormat="0" applyAlignment="0" applyProtection="0"/>
    <xf numFmtId="4" fontId="56" fillId="53" borderId="200" applyNumberFormat="0" applyProtection="0">
      <alignment horizontal="left" vertical="center" indent="1"/>
    </xf>
    <xf numFmtId="186" fontId="56" fillId="40" borderId="200" applyNumberFormat="0" applyFont="0" applyAlignment="0" applyProtection="0"/>
    <xf numFmtId="4" fontId="63" fillId="66" borderId="204"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14" borderId="198" applyNumberFormat="0" applyProtection="0">
      <alignment horizontal="left" vertical="top" indent="1"/>
    </xf>
    <xf numFmtId="186" fontId="62" fillId="15" borderId="198" applyNumberFormat="0" applyProtection="0">
      <alignment horizontal="left" vertical="top" indent="1"/>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3" fillId="66" borderId="194" applyNumberFormat="0" applyProtection="0">
      <alignment horizontal="left" vertical="center" indent="1"/>
    </xf>
    <xf numFmtId="4" fontId="56" fillId="54" borderId="200" applyNumberFormat="0" applyProtection="0">
      <alignment horizontal="left" vertical="center"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4" borderId="200" applyNumberFormat="0" applyProtection="0">
      <alignment horizontal="left" vertical="center" indent="1"/>
    </xf>
    <xf numFmtId="4" fontId="56" fillId="1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6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23" borderId="200" applyNumberFormat="0" applyProtection="0">
      <alignment horizontal="right" vertical="center"/>
    </xf>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0" borderId="200" applyNumberFormat="0" applyProtection="0">
      <alignment horizontal="right" vertical="center"/>
    </xf>
    <xf numFmtId="186" fontId="56" fillId="63" borderId="198" applyNumberFormat="0" applyProtection="0">
      <alignment horizontal="left" vertical="top" indent="1"/>
    </xf>
    <xf numFmtId="186" fontId="57" fillId="44" borderId="201" applyNumberFormat="0" applyAlignment="0" applyProtection="0"/>
    <xf numFmtId="186" fontId="56" fillId="63" borderId="198" applyNumberFormat="0" applyProtection="0">
      <alignment horizontal="left" vertical="top" indent="1"/>
    </xf>
    <xf numFmtId="186" fontId="44" fillId="0" borderId="205" applyNumberFormat="0" applyFill="0" applyAlignment="0" applyProtection="0"/>
    <xf numFmtId="4" fontId="27" fillId="21" borderId="204" applyNumberFormat="0" applyProtection="0">
      <alignment horizontal="left" vertical="center" indent="1"/>
    </xf>
    <xf numFmtId="186" fontId="56" fillId="21" borderId="198" applyNumberFormat="0" applyProtection="0">
      <alignment horizontal="left" vertical="top" indent="1"/>
    </xf>
    <xf numFmtId="4" fontId="56" fillId="15" borderId="200" applyNumberFormat="0" applyProtection="0">
      <alignment horizontal="right" vertical="center"/>
    </xf>
    <xf numFmtId="4" fontId="56" fillId="52" borderId="200" applyNumberFormat="0" applyProtection="0">
      <alignment vertical="center"/>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63" fillId="66" borderId="204" applyNumberFormat="0" applyProtection="0">
      <alignment horizontal="left" vertical="center" indent="1"/>
    </xf>
    <xf numFmtId="186" fontId="42" fillId="44" borderId="200" applyNumberFormat="0" applyAlignment="0" applyProtection="0"/>
    <xf numFmtId="186" fontId="56" fillId="14" borderId="198" applyNumberFormat="0" applyProtection="0">
      <alignment horizontal="left" vertical="top" indent="1"/>
    </xf>
    <xf numFmtId="4" fontId="64" fillId="64" borderId="200" applyNumberFormat="0" applyProtection="0">
      <alignment horizontal="right" vertical="center"/>
    </xf>
    <xf numFmtId="186" fontId="42" fillId="44" borderId="200" applyNumberFormat="0" applyAlignment="0" applyProtection="0"/>
    <xf numFmtId="186" fontId="50" fillId="41" borderId="200" applyNumberFormat="0" applyAlignment="0" applyProtection="0"/>
    <xf numFmtId="4" fontId="56" fillId="55" borderId="200" applyNumberFormat="0" applyProtection="0">
      <alignment horizontal="right" vertical="center"/>
    </xf>
    <xf numFmtId="186" fontId="56" fillId="21" borderId="198" applyNumberFormat="0" applyProtection="0">
      <alignment horizontal="left" vertical="top" indent="1"/>
    </xf>
    <xf numFmtId="186" fontId="56" fillId="40" borderId="200" applyNumberFormat="0" applyFont="0" applyAlignment="0" applyProtection="0"/>
    <xf numFmtId="186" fontId="56" fillId="14" borderId="200" applyNumberFormat="0" applyProtection="0">
      <alignment horizontal="left" vertical="center" indent="1"/>
    </xf>
    <xf numFmtId="186" fontId="27" fillId="21" borderId="198" applyNumberFormat="0" applyProtection="0">
      <alignment horizontal="left" vertical="center" indent="1"/>
    </xf>
    <xf numFmtId="186" fontId="57" fillId="44" borderId="201" applyNumberFormat="0" applyAlignment="0" applyProtection="0"/>
    <xf numFmtId="4" fontId="59" fillId="65" borderId="200" applyNumberFormat="0" applyProtection="0">
      <alignment horizontal="right" vertical="center"/>
    </xf>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4" borderId="200" applyNumberFormat="0" applyProtection="0">
      <alignment horizontal="left" vertical="center" indent="1"/>
    </xf>
    <xf numFmtId="186" fontId="56" fillId="63" borderId="200" applyNumberFormat="0" applyProtection="0">
      <alignment horizontal="left" vertical="center" indent="1"/>
    </xf>
    <xf numFmtId="4" fontId="56" fillId="15" borderId="200" applyNumberFormat="0" applyProtection="0">
      <alignment horizontal="right" vertical="center"/>
    </xf>
    <xf numFmtId="4" fontId="56" fillId="58" borderId="200" applyNumberFormat="0" applyProtection="0">
      <alignment horizontal="right" vertical="center"/>
    </xf>
    <xf numFmtId="186" fontId="56" fillId="14" borderId="198" applyNumberFormat="0" applyProtection="0">
      <alignment horizontal="left" vertical="top" indent="1"/>
    </xf>
    <xf numFmtId="4" fontId="56" fillId="58" borderId="200" applyNumberFormat="0" applyProtection="0">
      <alignment horizontal="right" vertical="center"/>
    </xf>
    <xf numFmtId="186" fontId="27" fillId="2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59" fillId="65" borderId="200" applyNumberFormat="0" applyProtection="0">
      <alignment horizontal="right" vertical="center"/>
    </xf>
    <xf numFmtId="4" fontId="56" fillId="54" borderId="200" applyNumberFormat="0" applyProtection="0">
      <alignment horizontal="left" vertical="center" indent="1"/>
    </xf>
    <xf numFmtId="4" fontId="56" fillId="16" borderId="200" applyNumberFormat="0" applyProtection="0">
      <alignment horizontal="right" vertical="center"/>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27" fillId="15" borderId="198" applyNumberFormat="0" applyProtection="0">
      <alignment horizontal="left" vertical="center" indent="1"/>
    </xf>
    <xf numFmtId="4" fontId="27" fillId="21" borderId="204" applyNumberFormat="0" applyProtection="0">
      <alignment horizontal="left" vertical="center" indent="1"/>
    </xf>
    <xf numFmtId="4" fontId="56" fillId="52" borderId="200" applyNumberFormat="0" applyProtection="0">
      <alignmen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4" borderId="200" applyNumberFormat="0" applyProtection="0">
      <alignment horizontal="left" vertical="center" indent="1"/>
    </xf>
    <xf numFmtId="4" fontId="56" fillId="56" borderId="200" applyNumberFormat="0" applyProtection="0">
      <alignment horizontal="right" vertical="center"/>
    </xf>
    <xf numFmtId="4" fontId="27" fillId="21" borderId="204"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15" borderId="200" applyNumberFormat="0" applyProtection="0">
      <alignment horizontal="right" vertical="center"/>
    </xf>
    <xf numFmtId="186" fontId="62" fillId="15"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4" fontId="56" fillId="52" borderId="200" applyNumberFormat="0" applyProtection="0">
      <alignment vertical="center"/>
    </xf>
    <xf numFmtId="4" fontId="56" fillId="58" borderId="200" applyNumberFormat="0" applyProtection="0">
      <alignment horizontal="right" vertical="center"/>
    </xf>
    <xf numFmtId="186" fontId="27" fillId="21"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5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4" fontId="56" fillId="57" borderId="204" applyNumberFormat="0" applyProtection="0">
      <alignment horizontal="right" vertical="center"/>
    </xf>
    <xf numFmtId="4" fontId="56" fillId="14"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59" fillId="65" borderId="200" applyNumberFormat="0" applyProtection="0">
      <alignment horizontal="right" vertical="center"/>
    </xf>
    <xf numFmtId="186" fontId="56" fillId="14" borderId="198" applyNumberFormat="0" applyProtection="0">
      <alignment horizontal="left" vertical="top" indent="1"/>
    </xf>
    <xf numFmtId="4" fontId="59" fillId="65" borderId="200" applyNumberFormat="0" applyProtection="0">
      <alignment horizontal="right" vertical="center"/>
    </xf>
    <xf numFmtId="186" fontId="42" fillId="44" borderId="200" applyNumberFormat="0" applyAlignment="0" applyProtection="0"/>
    <xf numFmtId="186" fontId="56" fillId="14" borderId="200" applyNumberFormat="0" applyProtection="0">
      <alignment horizontal="left" vertical="center" indent="1"/>
    </xf>
    <xf numFmtId="186" fontId="56" fillId="21"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60" borderId="200" applyNumberFormat="0" applyProtection="0">
      <alignment horizontal="right" vertical="center"/>
    </xf>
    <xf numFmtId="4" fontId="64" fillId="64" borderId="200" applyNumberFormat="0" applyProtection="0">
      <alignment horizontal="right" vertical="center"/>
    </xf>
    <xf numFmtId="186" fontId="56" fillId="21" borderId="198" applyNumberFormat="0" applyProtection="0">
      <alignment horizontal="left" vertical="top" indent="1"/>
    </xf>
    <xf numFmtId="37" fontId="33" fillId="0" borderId="183" applyNumberFormat="0"/>
    <xf numFmtId="186" fontId="56" fillId="15" borderId="180" applyNumberFormat="0" applyProtection="0">
      <alignment horizontal="left" vertical="top" indent="1"/>
    </xf>
    <xf numFmtId="186" fontId="56" fillId="63" borderId="180" applyNumberFormat="0" applyProtection="0">
      <alignment horizontal="left" vertical="top" indent="1"/>
    </xf>
    <xf numFmtId="4" fontId="72" fillId="49" borderId="180" applyNumberFormat="0" applyProtection="0">
      <alignment horizontal="right" vertical="center"/>
    </xf>
    <xf numFmtId="186" fontId="56" fillId="15" borderId="180" applyNumberFormat="0" applyProtection="0">
      <alignment horizontal="left" vertical="top" indent="1"/>
    </xf>
    <xf numFmtId="186" fontId="44" fillId="0" borderId="195" applyNumberFormat="0" applyFill="0" applyAlignment="0" applyProtection="0"/>
    <xf numFmtId="4" fontId="56" fillId="60" borderId="190" applyNumberFormat="0" applyProtection="0">
      <alignment horizontal="right" vertical="center"/>
    </xf>
    <xf numFmtId="4" fontId="56" fillId="19" borderId="178" applyNumberFormat="0" applyProtection="0">
      <alignment horizontal="righ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4" fontId="56" fillId="54" borderId="178" applyNumberFormat="0" applyProtection="0">
      <alignment horizontal="left" vertical="center" indent="1"/>
    </xf>
    <xf numFmtId="4" fontId="56" fillId="59" borderId="190" applyNumberFormat="0" applyProtection="0">
      <alignment horizontal="right" vertical="center"/>
    </xf>
    <xf numFmtId="186" fontId="42" fillId="44" borderId="190" applyNumberFormat="0" applyAlignment="0" applyProtection="0"/>
    <xf numFmtId="4" fontId="56" fillId="58" borderId="190" applyNumberFormat="0" applyProtection="0">
      <alignment horizontal="right" vertical="center"/>
    </xf>
    <xf numFmtId="191" fontId="28" fillId="51" borderId="185">
      <alignment horizontal="right" vertical="center"/>
      <protection locked="0"/>
    </xf>
    <xf numFmtId="186" fontId="56" fillId="63" borderId="180" applyNumberFormat="0" applyProtection="0">
      <alignment horizontal="left" vertical="top" indent="1"/>
    </xf>
    <xf numFmtId="186" fontId="50" fillId="41" borderId="190" applyNumberFormat="0" applyAlignment="0" applyProtection="0"/>
    <xf numFmtId="186" fontId="56" fillId="40" borderId="178" applyNumberFormat="0" applyFont="0" applyAlignment="0" applyProtection="0"/>
    <xf numFmtId="4" fontId="56" fillId="53" borderId="178" applyNumberFormat="0" applyProtection="0">
      <alignment horizontal="left" vertical="center" indent="1"/>
    </xf>
    <xf numFmtId="4" fontId="56" fillId="14" borderId="194" applyNumberFormat="0" applyProtection="0">
      <alignment horizontal="left" vertical="center" indent="1"/>
    </xf>
    <xf numFmtId="186" fontId="50" fillId="41" borderId="190" applyNumberFormat="0" applyAlignment="0" applyProtection="0"/>
    <xf numFmtId="186" fontId="56" fillId="15" borderId="180" applyNumberFormat="0" applyProtection="0">
      <alignment horizontal="left" vertical="top" indent="1"/>
    </xf>
    <xf numFmtId="186" fontId="56" fillId="63" borderId="188" applyNumberFormat="0" applyProtection="0">
      <alignment horizontal="left" vertical="top" indent="1"/>
    </xf>
    <xf numFmtId="196" fontId="5" fillId="13" borderId="185">
      <alignment vertical="center"/>
    </xf>
    <xf numFmtId="4" fontId="72" fillId="83" borderId="188" applyNumberFormat="0" applyProtection="0">
      <alignment horizontal="right" vertical="center"/>
    </xf>
    <xf numFmtId="186" fontId="56" fillId="40" borderId="190" applyNumberFormat="0" applyFont="0" applyAlignment="0" applyProtection="0"/>
    <xf numFmtId="186" fontId="56" fillId="15" borderId="188" applyNumberFormat="0" applyProtection="0">
      <alignment horizontal="left" vertical="top" indent="1"/>
    </xf>
    <xf numFmtId="191" fontId="5" fillId="13" borderId="176">
      <alignment vertical="center"/>
    </xf>
    <xf numFmtId="186" fontId="56" fillId="15" borderId="188" applyNumberFormat="0" applyProtection="0">
      <alignment horizontal="left" vertical="top" indent="1"/>
    </xf>
    <xf numFmtId="4" fontId="27" fillId="21" borderId="194" applyNumberFormat="0" applyProtection="0">
      <alignment horizontal="left" vertical="center" indent="1"/>
    </xf>
    <xf numFmtId="37" fontId="33" fillId="0" borderId="203" applyNumberFormat="0"/>
    <xf numFmtId="186" fontId="56" fillId="14" borderId="188" applyNumberFormat="0" applyProtection="0">
      <alignment horizontal="left" vertical="top" indent="1"/>
    </xf>
    <xf numFmtId="4" fontId="59" fillId="65" borderId="200" applyNumberFormat="0" applyProtection="0">
      <alignment horizontal="right" vertical="center"/>
    </xf>
    <xf numFmtId="186" fontId="27" fillId="63" borderId="198" applyNumberFormat="0" applyProtection="0">
      <alignment horizontal="left" vertical="center" indent="1"/>
    </xf>
    <xf numFmtId="186" fontId="56" fillId="14" borderId="198" applyNumberFormat="0" applyProtection="0">
      <alignment horizontal="left" vertical="top" indent="1"/>
    </xf>
    <xf numFmtId="4" fontId="56" fillId="19" borderId="190" applyNumberFormat="0" applyProtection="0">
      <alignment horizontal="right" vertical="center"/>
    </xf>
    <xf numFmtId="186" fontId="56" fillId="40" borderId="200" applyNumberFormat="0" applyFont="0" applyAlignment="0" applyProtection="0"/>
    <xf numFmtId="4" fontId="56" fillId="15" borderId="190"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40" borderId="200" applyNumberFormat="0" applyFont="0" applyAlignment="0" applyProtection="0"/>
    <xf numFmtId="186" fontId="27" fillId="63" borderId="188" applyNumberFormat="0" applyProtection="0">
      <alignment horizontal="left" vertical="top" indent="1"/>
    </xf>
    <xf numFmtId="186" fontId="56" fillId="40" borderId="200" applyNumberFormat="0" applyFont="0" applyAlignment="0" applyProtection="0"/>
    <xf numFmtId="186" fontId="27" fillId="14" borderId="198" applyNumberFormat="0" applyProtection="0">
      <alignment horizontal="left" vertical="top" indent="1"/>
    </xf>
    <xf numFmtId="4" fontId="56" fillId="54" borderId="190" applyNumberFormat="0" applyProtection="0">
      <alignment horizontal="left" vertical="center" indent="1"/>
    </xf>
    <xf numFmtId="186" fontId="56" fillId="63" borderId="188" applyNumberFormat="0" applyProtection="0">
      <alignment horizontal="left" vertical="top" indent="1"/>
    </xf>
    <xf numFmtId="190" fontId="5" fillId="70" borderId="196">
      <alignment horizontal="right" vertical="center"/>
      <protection locked="0"/>
    </xf>
    <xf numFmtId="186" fontId="56" fillId="63"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15" borderId="18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94" fontId="33" fillId="0" borderId="177" applyFill="0"/>
    <xf numFmtId="4" fontId="56" fillId="19" borderId="178" applyNumberFormat="0" applyProtection="0">
      <alignment horizontal="right" vertical="center"/>
    </xf>
    <xf numFmtId="186" fontId="56" fillId="40" borderId="178" applyNumberFormat="0" applyFont="0" applyAlignment="0" applyProtection="0"/>
    <xf numFmtId="186" fontId="56" fillId="14" borderId="200" applyNumberFormat="0" applyProtection="0">
      <alignment horizontal="left" vertical="center" indent="1"/>
    </xf>
    <xf numFmtId="4" fontId="56" fillId="15" borderId="204" applyNumberFormat="0" applyProtection="0">
      <alignment horizontal="left" vertical="center" indent="1"/>
    </xf>
    <xf numFmtId="186" fontId="50" fillId="41" borderId="200" applyNumberFormat="0" applyAlignment="0" applyProtection="0"/>
    <xf numFmtId="194" fontId="33" fillId="0" borderId="177" applyFill="0"/>
    <xf numFmtId="186" fontId="62" fillId="48" borderId="180" applyNumberFormat="0" applyProtection="0">
      <alignment horizontal="left" vertical="top" indent="1"/>
    </xf>
    <xf numFmtId="4" fontId="56" fillId="52" borderId="190" applyNumberFormat="0" applyProtection="0">
      <alignment vertical="center"/>
    </xf>
    <xf numFmtId="186" fontId="56" fillId="63" borderId="180" applyNumberFormat="0" applyProtection="0">
      <alignment horizontal="left" vertical="top" indent="1"/>
    </xf>
    <xf numFmtId="191" fontId="28" fillId="50" borderId="176">
      <alignmen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28" fillId="50" borderId="196">
      <alignment vertical="center"/>
    </xf>
    <xf numFmtId="186" fontId="42" fillId="44" borderId="200" applyNumberFormat="0" applyAlignment="0" applyProtection="0"/>
    <xf numFmtId="186" fontId="56" fillId="40" borderId="200" applyNumberFormat="0" applyFont="0" applyAlignment="0" applyProtection="0"/>
    <xf numFmtId="188" fontId="28" fillId="50" borderId="196">
      <alignmen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14" borderId="200" applyNumberFormat="0" applyProtection="0">
      <alignment horizontal="left" vertical="center" indent="1"/>
    </xf>
    <xf numFmtId="186" fontId="56" fillId="40" borderId="200" applyNumberFormat="0" applyFont="0" applyAlignment="0" applyProtection="0"/>
    <xf numFmtId="37" fontId="33" fillId="0" borderId="203" applyNumberFormat="0"/>
    <xf numFmtId="186" fontId="56" fillId="14" borderId="188" applyNumberFormat="0" applyProtection="0">
      <alignment horizontal="left" vertical="top" indent="1"/>
    </xf>
    <xf numFmtId="186" fontId="27" fillId="14" borderId="188" applyNumberFormat="0" applyProtection="0">
      <alignment horizontal="left" vertical="top" indent="1"/>
    </xf>
    <xf numFmtId="4" fontId="59" fillId="53" borderId="190" applyNumberFormat="0" applyProtection="0">
      <alignment vertical="center"/>
    </xf>
    <xf numFmtId="4" fontId="64" fillId="64" borderId="190" applyNumberFormat="0" applyProtection="0">
      <alignment horizontal="right" vertical="center"/>
    </xf>
    <xf numFmtId="4" fontId="56" fillId="53" borderId="200" applyNumberFormat="0" applyProtection="0">
      <alignment horizontal="left" vertical="center" indent="1"/>
    </xf>
    <xf numFmtId="186" fontId="50" fillId="41" borderId="200" applyNumberFormat="0" applyAlignment="0" applyProtection="0"/>
    <xf numFmtId="4" fontId="56" fillId="15" borderId="200" applyNumberFormat="0" applyProtection="0">
      <alignment horizontal="right" vertical="center"/>
    </xf>
    <xf numFmtId="4" fontId="59" fillId="65" borderId="200" applyNumberFormat="0" applyProtection="0">
      <alignment horizontal="right" vertical="center"/>
    </xf>
    <xf numFmtId="186" fontId="27" fillId="14" borderId="198" applyNumberFormat="0" applyProtection="0">
      <alignment horizontal="left" vertical="top" indent="1"/>
    </xf>
    <xf numFmtId="4" fontId="56" fillId="54" borderId="200" applyNumberFormat="0" applyProtection="0">
      <alignment horizontal="left" vertical="center" indent="1"/>
    </xf>
    <xf numFmtId="186" fontId="27" fillId="63" borderId="198" applyNumberFormat="0" applyProtection="0">
      <alignment horizontal="left" vertical="center" indent="1"/>
    </xf>
    <xf numFmtId="186" fontId="56" fillId="14" borderId="188" applyNumberFormat="0" applyProtection="0">
      <alignment horizontal="left" vertical="top" indent="1"/>
    </xf>
    <xf numFmtId="186" fontId="56" fillId="63" borderId="20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4" fillId="87" borderId="198" applyNumberFormat="0" applyProtection="0">
      <alignment horizontal="right" vertical="center"/>
    </xf>
    <xf numFmtId="186" fontId="56" fillId="15" borderId="198" applyNumberFormat="0" applyProtection="0">
      <alignment horizontal="left" vertical="top" indent="1"/>
    </xf>
    <xf numFmtId="191" fontId="5" fillId="13" borderId="176">
      <alignment vertical="center"/>
    </xf>
    <xf numFmtId="186" fontId="27" fillId="63" borderId="188" applyNumberFormat="0" applyProtection="0">
      <alignment horizontal="left" vertical="top" indent="1"/>
    </xf>
    <xf numFmtId="186" fontId="27" fillId="15" borderId="198" applyNumberFormat="0" applyProtection="0">
      <alignment horizontal="left" vertical="center" indent="1"/>
    </xf>
    <xf numFmtId="4" fontId="27" fillId="21" borderId="194" applyNumberFormat="0" applyProtection="0">
      <alignment horizontal="left" vertical="center" indent="1"/>
    </xf>
    <xf numFmtId="4" fontId="56" fillId="15" borderId="204" applyNumberFormat="0" applyProtection="0">
      <alignment horizontal="left" vertical="center" indent="1"/>
    </xf>
    <xf numFmtId="186" fontId="50" fillId="41" borderId="200" applyNumberFormat="0" applyAlignment="0" applyProtection="0"/>
    <xf numFmtId="4" fontId="56" fillId="52" borderId="190" applyNumberFormat="0" applyProtection="0">
      <alignment vertical="center"/>
    </xf>
    <xf numFmtId="186" fontId="56" fillId="40" borderId="200" applyNumberFormat="0" applyFont="0" applyAlignment="0" applyProtection="0"/>
    <xf numFmtId="186" fontId="56" fillId="21" borderId="188" applyNumberFormat="0" applyProtection="0">
      <alignment horizontal="left" vertical="top" indent="1"/>
    </xf>
    <xf numFmtId="186" fontId="57" fillId="44" borderId="191" applyNumberFormat="0" applyAlignment="0" applyProtection="0"/>
    <xf numFmtId="186" fontId="42" fillId="44" borderId="190" applyNumberFormat="0" applyAlignment="0" applyProtection="0"/>
    <xf numFmtId="4" fontId="56" fillId="59" borderId="190" applyNumberFormat="0" applyProtection="0">
      <alignment horizontal="right" vertical="center"/>
    </xf>
    <xf numFmtId="4" fontId="64" fillId="64" borderId="190" applyNumberFormat="0" applyProtection="0">
      <alignment horizontal="right" vertical="center"/>
    </xf>
    <xf numFmtId="4" fontId="56" fillId="61" borderId="194" applyNumberFormat="0" applyProtection="0">
      <alignment horizontal="left" vertical="center" indent="1"/>
    </xf>
    <xf numFmtId="186" fontId="56" fillId="14" borderId="200" applyNumberFormat="0" applyProtection="0">
      <alignment horizontal="left" vertical="center" indent="1"/>
    </xf>
    <xf numFmtId="186" fontId="56" fillId="14" borderId="188" applyNumberFormat="0" applyProtection="0">
      <alignment horizontal="left" vertical="top" indent="1"/>
    </xf>
    <xf numFmtId="4" fontId="56" fillId="61" borderId="194" applyNumberFormat="0" applyProtection="0">
      <alignment horizontal="left" vertical="center" indent="1"/>
    </xf>
    <xf numFmtId="186" fontId="56" fillId="21" borderId="180" applyNumberFormat="0" applyProtection="0">
      <alignment horizontal="left" vertical="top" indent="1"/>
    </xf>
    <xf numFmtId="190" fontId="5" fillId="69" borderId="196">
      <alignment vertical="center"/>
    </xf>
    <xf numFmtId="186" fontId="56" fillId="14" borderId="180" applyNumberFormat="0" applyProtection="0">
      <alignment horizontal="left" vertical="top" indent="1"/>
    </xf>
    <xf numFmtId="186" fontId="56" fillId="40" borderId="200" applyNumberFormat="0" applyFont="0" applyAlignment="0" applyProtection="0"/>
    <xf numFmtId="186" fontId="60" fillId="52" borderId="198" applyNumberFormat="0" applyProtection="0">
      <alignment horizontal="left" vertical="top" indent="1"/>
    </xf>
    <xf numFmtId="186" fontId="44" fillId="0" borderId="205" applyNumberFormat="0" applyFill="0" applyAlignment="0" applyProtection="0"/>
    <xf numFmtId="4" fontId="56" fillId="55" borderId="200" applyNumberFormat="0" applyProtection="0">
      <alignment horizontal="right" vertical="center"/>
    </xf>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56" fillId="63" borderId="188" applyNumberFormat="0" applyProtection="0">
      <alignment horizontal="left" vertical="top" indent="1"/>
    </xf>
    <xf numFmtId="4" fontId="27" fillId="21" borderId="204" applyNumberFormat="0" applyProtection="0">
      <alignment horizontal="left" vertical="center" indent="1"/>
    </xf>
    <xf numFmtId="186" fontId="56" fillId="62" borderId="190" applyNumberFormat="0" applyProtection="0">
      <alignment horizontal="left" vertical="center"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0" fontId="27" fillId="15" borderId="198" applyNumberFormat="0" applyProtection="0">
      <alignment horizontal="left" vertical="center" indent="1"/>
    </xf>
    <xf numFmtId="4" fontId="56" fillId="14" borderId="204" applyNumberFormat="0" applyProtection="0">
      <alignment horizontal="left" vertical="center" indent="1"/>
    </xf>
    <xf numFmtId="4" fontId="56" fillId="54" borderId="200" applyNumberFormat="0" applyProtection="0">
      <alignment horizontal="left" vertical="center" indent="1"/>
    </xf>
    <xf numFmtId="4" fontId="56" fillId="54" borderId="190" applyNumberFormat="0" applyProtection="0">
      <alignment horizontal="left" vertical="center" indent="1"/>
    </xf>
    <xf numFmtId="4" fontId="59" fillId="65" borderId="200" applyNumberFormat="0" applyProtection="0">
      <alignment horizontal="right" vertical="center"/>
    </xf>
    <xf numFmtId="188" fontId="28" fillId="49" borderId="196">
      <alignment vertical="center"/>
    </xf>
    <xf numFmtId="186" fontId="56" fillId="14" borderId="190"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60" fillId="52" borderId="188" applyNumberFormat="0" applyProtection="0">
      <alignment horizontal="left" vertical="top" indent="1"/>
    </xf>
    <xf numFmtId="4" fontId="63" fillId="66" borderId="194" applyNumberFormat="0" applyProtection="0">
      <alignment horizontal="left" vertical="center" indent="1"/>
    </xf>
    <xf numFmtId="186" fontId="56" fillId="62" borderId="190" applyNumberFormat="0" applyProtection="0">
      <alignment horizontal="left" vertical="center" indent="1"/>
    </xf>
    <xf numFmtId="186" fontId="56" fillId="14" borderId="198" applyNumberFormat="0" applyProtection="0">
      <alignment horizontal="left" vertical="top" indent="1"/>
    </xf>
    <xf numFmtId="0" fontId="37" fillId="48" borderId="188" applyNumberFormat="0" applyProtection="0">
      <alignment horizontal="left" vertical="top" indent="1"/>
    </xf>
    <xf numFmtId="186" fontId="57" fillId="44" borderId="191" applyNumberFormat="0" applyAlignment="0" applyProtection="0"/>
    <xf numFmtId="186" fontId="27" fillId="21" borderId="188" applyNumberFormat="0" applyProtection="0">
      <alignment horizontal="left" vertical="top" indent="1"/>
    </xf>
    <xf numFmtId="4" fontId="56" fillId="15" borderId="181" applyNumberFormat="0" applyProtection="0">
      <alignment horizontal="left" vertical="center"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7" fillId="21" borderId="180" applyNumberFormat="0" applyProtection="0">
      <alignment horizontal="left" vertical="top" indent="1"/>
    </xf>
    <xf numFmtId="191" fontId="28" fillId="50" borderId="196">
      <alignment vertical="center"/>
    </xf>
    <xf numFmtId="186" fontId="56" fillId="63" borderId="180" applyNumberFormat="0" applyProtection="0">
      <alignment horizontal="left" vertical="top" indent="1"/>
    </xf>
    <xf numFmtId="186" fontId="57" fillId="44" borderId="191" applyNumberFormat="0" applyAlignment="0" applyProtection="0"/>
    <xf numFmtId="186" fontId="27" fillId="15" borderId="188" applyNumberFormat="0" applyProtection="0">
      <alignment horizontal="left" vertical="center" indent="1"/>
    </xf>
    <xf numFmtId="191" fontId="28" fillId="50" borderId="196">
      <alignment vertical="center"/>
    </xf>
    <xf numFmtId="186" fontId="27" fillId="63" borderId="188" applyNumberFormat="0" applyProtection="0">
      <alignment horizontal="left" vertical="center" indent="1"/>
    </xf>
    <xf numFmtId="186" fontId="56" fillId="14" borderId="190" applyNumberFormat="0" applyProtection="0">
      <alignment horizontal="left" vertical="center" indent="1"/>
    </xf>
    <xf numFmtId="190" fontId="28" fillId="50" borderId="196">
      <alignmen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6" fillId="57" borderId="204" applyNumberFormat="0" applyProtection="0">
      <alignment horizontal="right" vertical="center"/>
    </xf>
    <xf numFmtId="186" fontId="42" fillId="44" borderId="190" applyNumberFormat="0" applyAlignment="0" applyProtection="0"/>
    <xf numFmtId="191" fontId="28" fillId="50" borderId="196">
      <alignment vertical="center"/>
    </xf>
    <xf numFmtId="186" fontId="56" fillId="15" borderId="188" applyNumberFormat="0" applyProtection="0">
      <alignment horizontal="left" vertical="top" indent="1"/>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11" borderId="190" applyNumberFormat="0" applyProtection="0">
      <alignment horizontal="left" vertical="center" indent="1"/>
    </xf>
    <xf numFmtId="172" fontId="28" fillId="12" borderId="206">
      <alignment vertical="center"/>
      <protection locked="0"/>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23" borderId="190" applyNumberFormat="0" applyProtection="0">
      <alignment horizontal="right" vertical="center"/>
    </xf>
    <xf numFmtId="4" fontId="64" fillId="64" borderId="200" applyNumberFormat="0" applyProtection="0">
      <alignment horizontal="right" vertical="center"/>
    </xf>
    <xf numFmtId="4" fontId="56" fillId="58" borderId="200" applyNumberFormat="0" applyProtection="0">
      <alignment horizontal="right" vertical="center"/>
    </xf>
    <xf numFmtId="186" fontId="61" fillId="21" borderId="202" applyBorder="0"/>
    <xf numFmtId="4" fontId="56" fillId="59" borderId="200" applyNumberFormat="0" applyProtection="0">
      <alignment horizontal="right" vertical="center"/>
    </xf>
    <xf numFmtId="186" fontId="27" fillId="21" borderId="198" applyNumberFormat="0" applyProtection="0">
      <alignment horizontal="left" vertical="center" indent="1"/>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1" fillId="21" borderId="192" applyBorder="0"/>
    <xf numFmtId="4" fontId="59" fillId="53" borderId="200" applyNumberFormat="0" applyProtection="0">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93" fontId="28" fillId="12" borderId="206">
      <alignment vertical="center"/>
      <protection locked="0"/>
    </xf>
    <xf numFmtId="186" fontId="56" fillId="63" borderId="198" applyNumberFormat="0" applyProtection="0">
      <alignment horizontal="left" vertical="top" indent="1"/>
    </xf>
    <xf numFmtId="0" fontId="5" fillId="13" borderId="176">
      <alignment vertical="center"/>
    </xf>
    <xf numFmtId="191" fontId="28" fillId="12" borderId="206">
      <alignment vertical="center"/>
      <protection locked="0"/>
    </xf>
    <xf numFmtId="186" fontId="44" fillId="0" borderId="205" applyNumberFormat="0" applyFill="0" applyAlignment="0" applyProtection="0"/>
    <xf numFmtId="186" fontId="56" fillId="21" borderId="188" applyNumberFormat="0" applyProtection="0">
      <alignment horizontal="left" vertical="top" indent="1"/>
    </xf>
    <xf numFmtId="4" fontId="59" fillId="65" borderId="190" applyNumberFormat="0" applyProtection="0">
      <alignment horizontal="right" vertical="center"/>
    </xf>
    <xf numFmtId="4" fontId="56" fillId="56" borderId="190" applyNumberFormat="0" applyProtection="0">
      <alignment horizontal="right" vertical="center"/>
    </xf>
    <xf numFmtId="186" fontId="50" fillId="41" borderId="190" applyNumberFormat="0" applyAlignment="0" applyProtection="0"/>
    <xf numFmtId="186" fontId="56" fillId="40" borderId="200" applyNumberFormat="0" applyFont="0" applyAlignment="0" applyProtection="0"/>
    <xf numFmtId="186" fontId="62" fillId="48" borderId="19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28" fillId="50" borderId="176">
      <alignment vertical="center"/>
    </xf>
    <xf numFmtId="4" fontId="56" fillId="14" borderId="204" applyNumberFormat="0" applyProtection="0">
      <alignment horizontal="left" vertical="center" indent="1"/>
    </xf>
    <xf numFmtId="191" fontId="28" fillId="49" borderId="196">
      <alignment vertical="center"/>
    </xf>
    <xf numFmtId="186" fontId="56" fillId="15" borderId="188" applyNumberFormat="0" applyProtection="0">
      <alignment horizontal="left" vertical="top" indent="1"/>
    </xf>
    <xf numFmtId="186" fontId="28" fillId="51" borderId="196">
      <alignment horizontal="right" vertical="center"/>
      <protection locked="0"/>
    </xf>
    <xf numFmtId="186" fontId="56" fillId="21" borderId="188" applyNumberFormat="0" applyProtection="0">
      <alignment horizontal="left" vertical="top" indent="1"/>
    </xf>
    <xf numFmtId="186" fontId="44" fillId="0" borderId="195" applyNumberFormat="0" applyFill="0" applyAlignment="0" applyProtection="0"/>
    <xf numFmtId="4" fontId="56" fillId="15" borderId="190" applyNumberFormat="0" applyProtection="0">
      <alignment horizontal="right" vertical="center"/>
    </xf>
    <xf numFmtId="4" fontId="56" fillId="15" borderId="194" applyNumberFormat="0" applyProtection="0">
      <alignment horizontal="left" vertical="center" indent="1"/>
    </xf>
    <xf numFmtId="4" fontId="56" fillId="57" borderId="204" applyNumberFormat="0" applyProtection="0">
      <alignment horizontal="right" vertical="center"/>
    </xf>
    <xf numFmtId="186" fontId="56" fillId="63" borderId="188" applyNumberFormat="0" applyProtection="0">
      <alignment horizontal="left" vertical="top" indent="1"/>
    </xf>
    <xf numFmtId="186" fontId="44" fillId="0" borderId="205" applyNumberFormat="0" applyFill="0" applyAlignment="0" applyProtection="0"/>
    <xf numFmtId="191" fontId="5" fillId="7" borderId="196">
      <alignment vertical="center"/>
      <protection locked="0"/>
    </xf>
    <xf numFmtId="186" fontId="56" fillId="21" borderId="188" applyNumberFormat="0" applyProtection="0">
      <alignment horizontal="left" vertical="top" indent="1"/>
    </xf>
    <xf numFmtId="191" fontId="28" fillId="51" borderId="196">
      <alignment horizontal="right" vertical="center"/>
      <protection locked="0"/>
    </xf>
    <xf numFmtId="4" fontId="56" fillId="15" borderId="194" applyNumberFormat="0" applyProtection="0">
      <alignment horizontal="left" vertical="center" indent="1"/>
    </xf>
    <xf numFmtId="186" fontId="56" fillId="63" borderId="188" applyNumberFormat="0" applyProtection="0">
      <alignment horizontal="left" vertical="top" indent="1"/>
    </xf>
    <xf numFmtId="186" fontId="57" fillId="44" borderId="191" applyNumberFormat="0" applyAlignment="0" applyProtection="0"/>
    <xf numFmtId="186" fontId="56" fillId="14" borderId="188" applyNumberFormat="0" applyProtection="0">
      <alignment horizontal="left" vertical="top" indent="1"/>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4" fontId="62" fillId="48" borderId="180" applyNumberFormat="0" applyProtection="0">
      <alignment vertical="center"/>
    </xf>
    <xf numFmtId="186" fontId="56" fillId="21" borderId="188" applyNumberFormat="0" applyProtection="0">
      <alignment horizontal="left" vertical="top" indent="1"/>
    </xf>
    <xf numFmtId="4" fontId="56" fillId="58" borderId="190" applyNumberFormat="0" applyProtection="0">
      <alignment horizontal="right" vertical="center"/>
    </xf>
    <xf numFmtId="186" fontId="44" fillId="0" borderId="205" applyNumberFormat="0" applyFill="0" applyAlignment="0" applyProtection="0"/>
    <xf numFmtId="186" fontId="56" fillId="14" borderId="198" applyNumberFormat="0" applyProtection="0">
      <alignment horizontal="left" vertical="top" indent="1"/>
    </xf>
    <xf numFmtId="4" fontId="56" fillId="14" borderId="204" applyNumberFormat="0" applyProtection="0">
      <alignment horizontal="left" vertical="center" indent="1"/>
    </xf>
    <xf numFmtId="186" fontId="27" fillId="21" borderId="188" applyNumberFormat="0" applyProtection="0">
      <alignment horizontal="left" vertical="center" indent="1"/>
    </xf>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186" fontId="56" fillId="63" borderId="188" applyNumberFormat="0" applyProtection="0">
      <alignment horizontal="left" vertical="top" indent="1"/>
    </xf>
    <xf numFmtId="186" fontId="27" fillId="15" borderId="198" applyNumberFormat="0" applyProtection="0">
      <alignment horizontal="left" vertical="top" indent="1"/>
    </xf>
    <xf numFmtId="37" fontId="33" fillId="0" borderId="203" applyNumberFormat="0"/>
    <xf numFmtId="4" fontId="56" fillId="23" borderId="178" applyNumberFormat="0" applyProtection="0">
      <alignment horizontal="right" vertical="center"/>
    </xf>
    <xf numFmtId="186" fontId="56" fillId="63" borderId="200" applyNumberFormat="0" applyProtection="0">
      <alignment horizontal="left" vertical="center" indent="1"/>
    </xf>
    <xf numFmtId="186" fontId="27" fillId="21" borderId="188" applyNumberFormat="0" applyProtection="0">
      <alignment horizontal="left" vertical="top" indent="1"/>
    </xf>
    <xf numFmtId="0" fontId="27" fillId="21" borderId="188" applyNumberFormat="0" applyProtection="0">
      <alignment horizontal="left" vertical="top" indent="1"/>
    </xf>
    <xf numFmtId="186" fontId="50" fillId="41" borderId="190" applyNumberFormat="0" applyAlignment="0" applyProtection="0"/>
    <xf numFmtId="186" fontId="56" fillId="40" borderId="190" applyNumberFormat="0" applyFont="0" applyAlignment="0" applyProtection="0"/>
    <xf numFmtId="186" fontId="56" fillId="40" borderId="190" applyNumberFormat="0" applyFont="0" applyAlignment="0" applyProtection="0"/>
    <xf numFmtId="186" fontId="62" fillId="48"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91" fontId="28" fillId="49" borderId="176">
      <alignment vertical="center"/>
    </xf>
    <xf numFmtId="186" fontId="27" fillId="21" borderId="188" applyNumberFormat="0" applyProtection="0">
      <alignment horizontal="left" vertical="top" indent="1"/>
    </xf>
    <xf numFmtId="186" fontId="56" fillId="14" borderId="188" applyNumberFormat="0" applyProtection="0">
      <alignment horizontal="left" vertical="top" indent="1"/>
    </xf>
    <xf numFmtId="4" fontId="56" fillId="0" borderId="190" applyNumberFormat="0" applyProtection="0">
      <alignment horizontal="right" vertical="center"/>
    </xf>
    <xf numFmtId="4" fontId="56" fillId="55" borderId="200" applyNumberFormat="0" applyProtection="0">
      <alignment horizontal="right" vertical="center"/>
    </xf>
    <xf numFmtId="186" fontId="56" fillId="40" borderId="190" applyNumberFormat="0" applyFont="0" applyAlignment="0" applyProtection="0"/>
    <xf numFmtId="186" fontId="27" fillId="21" borderId="188" applyNumberFormat="0" applyProtection="0">
      <alignment horizontal="left" vertical="center"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7" fillId="44" borderId="201" applyNumberFormat="0" applyAlignment="0" applyProtection="0"/>
    <xf numFmtId="186" fontId="27" fillId="21" borderId="198" applyNumberFormat="0" applyProtection="0">
      <alignment horizontal="left" vertical="top" indent="1"/>
    </xf>
    <xf numFmtId="186" fontId="56" fillId="15" borderId="198" applyNumberFormat="0" applyProtection="0">
      <alignment horizontal="left" vertical="top" indent="1"/>
    </xf>
    <xf numFmtId="186" fontId="44" fillId="0" borderId="205" applyNumberFormat="0" applyFill="0" applyAlignment="0" applyProtection="0"/>
    <xf numFmtId="4" fontId="27" fillId="21" borderId="204" applyNumberFormat="0" applyProtection="0">
      <alignment horizontal="left" vertical="center" indent="1"/>
    </xf>
    <xf numFmtId="4" fontId="72" fillId="80" borderId="198" applyNumberFormat="0" applyProtection="0">
      <alignment horizontal="right" vertical="center"/>
    </xf>
    <xf numFmtId="186" fontId="56" fillId="15" borderId="180" applyNumberFormat="0" applyProtection="0">
      <alignment horizontal="left" vertical="top" indent="1"/>
    </xf>
    <xf numFmtId="4" fontId="64" fillId="64" borderId="200" applyNumberFormat="0" applyProtection="0">
      <alignment horizontal="right" vertical="center"/>
    </xf>
    <xf numFmtId="4" fontId="63" fillId="66" borderId="204"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0" borderId="200" applyNumberFormat="0" applyProtection="0">
      <alignment horizontal="right" vertical="center"/>
    </xf>
    <xf numFmtId="186" fontId="50" fillId="41" borderId="200" applyNumberFormat="0" applyAlignment="0" applyProtection="0"/>
    <xf numFmtId="186" fontId="56" fillId="40" borderId="200" applyNumberFormat="0" applyFont="0" applyAlignment="0" applyProtection="0"/>
    <xf numFmtId="4" fontId="56" fillId="23" borderId="200" applyNumberFormat="0" applyProtection="0">
      <alignment horizontal="right" vertical="center"/>
    </xf>
    <xf numFmtId="186" fontId="62" fillId="48" borderId="198" applyNumberFormat="0" applyProtection="0">
      <alignment horizontal="left" vertical="top" indent="1"/>
    </xf>
    <xf numFmtId="186" fontId="56" fillId="40" borderId="200" applyNumberFormat="0" applyFont="0" applyAlignment="0" applyProtection="0"/>
    <xf numFmtId="4" fontId="56" fillId="0" borderId="200" applyNumberFormat="0" applyProtection="0">
      <alignment horizontal="right" vertical="center"/>
    </xf>
    <xf numFmtId="186" fontId="27" fillId="15" borderId="19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0" fillId="41" borderId="200" applyNumberFormat="0" applyAlignment="0" applyProtection="0"/>
    <xf numFmtId="186" fontId="44" fillId="0" borderId="205" applyNumberFormat="0" applyFill="0" applyAlignment="0" applyProtection="0"/>
    <xf numFmtId="4" fontId="56" fillId="56" borderId="200" applyNumberFormat="0" applyProtection="0">
      <alignment horizontal="right" vertical="center"/>
    </xf>
    <xf numFmtId="186" fontId="42" fillId="44" borderId="200" applyNumberFormat="0" applyAlignment="0" applyProtection="0"/>
    <xf numFmtId="4" fontId="59" fillId="53" borderId="200" applyNumberFormat="0" applyProtection="0">
      <alignment vertical="center"/>
    </xf>
    <xf numFmtId="186" fontId="56" fillId="21" borderId="198" applyNumberFormat="0" applyProtection="0">
      <alignment horizontal="left" vertical="top" indent="1"/>
    </xf>
    <xf numFmtId="186" fontId="56" fillId="40" borderId="200" applyNumberFormat="0" applyFont="0" applyAlignment="0" applyProtection="0"/>
    <xf numFmtId="4" fontId="56" fillId="56" borderId="200" applyNumberFormat="0" applyProtection="0">
      <alignment horizontal="right" vertical="center"/>
    </xf>
    <xf numFmtId="4" fontId="59" fillId="53" borderId="200" applyNumberFormat="0" applyProtection="0">
      <alignment vertical="center"/>
    </xf>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27" fillId="21"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62" fillId="15" borderId="19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60" borderId="200" applyNumberFormat="0" applyProtection="0">
      <alignment horizontal="right" vertical="center"/>
    </xf>
    <xf numFmtId="4" fontId="56" fillId="58" borderId="200" applyNumberFormat="0" applyProtection="0">
      <alignment horizontal="right" vertical="center"/>
    </xf>
    <xf numFmtId="4" fontId="56" fillId="52" borderId="200" applyNumberFormat="0" applyProtection="0">
      <alignmen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6" borderId="200" applyNumberFormat="0" applyProtection="0">
      <alignment horizontal="right" vertical="center"/>
    </xf>
    <xf numFmtId="4" fontId="56" fillId="23" borderId="200" applyNumberFormat="0" applyProtection="0">
      <alignment horizontal="righ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61" fillId="21" borderId="202" applyBorder="0"/>
    <xf numFmtId="4" fontId="64" fillId="64" borderId="200" applyNumberFormat="0" applyProtection="0">
      <alignment horizontal="right" vertical="center"/>
    </xf>
    <xf numFmtId="186" fontId="42" fillId="44" borderId="200" applyNumberFormat="0" applyAlignment="0" applyProtection="0"/>
    <xf numFmtId="186" fontId="56" fillId="14" borderId="198" applyNumberFormat="0" applyProtection="0">
      <alignment horizontal="left" vertical="top" indent="1"/>
    </xf>
    <xf numFmtId="37" fontId="33" fillId="0" borderId="203" applyNumberFormat="0"/>
    <xf numFmtId="4" fontId="56" fillId="53" borderId="200" applyNumberFormat="0" applyProtection="0">
      <alignment horizontal="left" vertical="center"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23" borderId="200"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62" fillId="15" borderId="198" applyNumberFormat="0" applyProtection="0">
      <alignment horizontal="left" vertical="top" indent="1"/>
    </xf>
    <xf numFmtId="4" fontId="56" fillId="14" borderId="204" applyNumberFormat="0" applyProtection="0">
      <alignment horizontal="left" vertical="center" indent="1"/>
    </xf>
    <xf numFmtId="186" fontId="50" fillId="41" borderId="200" applyNumberFormat="0" applyAlignment="0" applyProtection="0"/>
    <xf numFmtId="186" fontId="50" fillId="41" borderId="200" applyNumberFormat="0" applyAlignment="0" applyProtection="0"/>
    <xf numFmtId="186" fontId="44" fillId="0" borderId="205" applyNumberFormat="0" applyFill="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4" fontId="56" fillId="15" borderId="204"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4" fontId="59" fillId="65" borderId="200" applyNumberFormat="0" applyProtection="0">
      <alignment horizontal="right" vertical="center"/>
    </xf>
    <xf numFmtId="186" fontId="56" fillId="40" borderId="200" applyNumberFormat="0" applyFont="0" applyAlignment="0" applyProtection="0"/>
    <xf numFmtId="4" fontId="64" fillId="64" borderId="200" applyNumberFormat="0" applyProtection="0">
      <alignment horizontal="right" vertical="center"/>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9" fillId="65" borderId="200" applyNumberFormat="0" applyProtection="0">
      <alignment horizontal="right" vertical="center"/>
    </xf>
    <xf numFmtId="186" fontId="56" fillId="40" borderId="200" applyNumberFormat="0" applyFont="0" applyAlignment="0" applyProtection="0"/>
    <xf numFmtId="4" fontId="56" fillId="57" borderId="204" applyNumberFormat="0" applyProtection="0">
      <alignment horizontal="right" vertical="center"/>
    </xf>
    <xf numFmtId="4" fontId="56" fillId="58" borderId="200" applyNumberFormat="0" applyProtection="0">
      <alignment horizontal="right" vertical="center"/>
    </xf>
    <xf numFmtId="4" fontId="56" fillId="61" borderId="204" applyNumberFormat="0" applyProtection="0">
      <alignment horizontal="left" vertical="center" indent="1"/>
    </xf>
    <xf numFmtId="186" fontId="27" fillId="21" borderId="198"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203" applyNumberFormat="0"/>
    <xf numFmtId="4" fontId="64" fillId="64" borderId="200" applyNumberFormat="0" applyProtection="0">
      <alignment horizontal="right" vertical="center"/>
    </xf>
    <xf numFmtId="186" fontId="56" fillId="15" borderId="198" applyNumberFormat="0" applyProtection="0">
      <alignment horizontal="left" vertical="top" indent="1"/>
    </xf>
    <xf numFmtId="186" fontId="62" fillId="15" borderId="198" applyNumberFormat="0" applyProtection="0">
      <alignment horizontal="left" vertical="top" indent="1"/>
    </xf>
    <xf numFmtId="186" fontId="56" fillId="14" borderId="198" applyNumberFormat="0" applyProtection="0">
      <alignment horizontal="left" vertical="top" indent="1"/>
    </xf>
    <xf numFmtId="186" fontId="27" fillId="63" borderId="198" applyNumberFormat="0" applyProtection="0">
      <alignment horizontal="left" vertical="center" indent="1"/>
    </xf>
    <xf numFmtId="186" fontId="27" fillId="15" borderId="198" applyNumberFormat="0" applyProtection="0">
      <alignment horizontal="left" vertical="center"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40" borderId="200" applyNumberFormat="0" applyFont="0" applyAlignment="0" applyProtection="0"/>
    <xf numFmtId="4" fontId="59" fillId="65" borderId="200" applyNumberFormat="0" applyProtection="0">
      <alignment horizontal="right" vertical="center"/>
    </xf>
    <xf numFmtId="186" fontId="27" fillId="14" borderId="198" applyNumberFormat="0" applyProtection="0">
      <alignment horizontal="left" vertical="top" indent="1"/>
    </xf>
    <xf numFmtId="186" fontId="56" fillId="15" borderId="198" applyNumberFormat="0" applyProtection="0">
      <alignment horizontal="left" vertical="top" indent="1"/>
    </xf>
    <xf numFmtId="4" fontId="56" fillId="61" borderId="204" applyNumberFormat="0" applyProtection="0">
      <alignment horizontal="left" vertical="center" indent="1"/>
    </xf>
    <xf numFmtId="4" fontId="56" fillId="57" borderId="204" applyNumberFormat="0" applyProtection="0">
      <alignment horizontal="right" vertical="center"/>
    </xf>
    <xf numFmtId="4" fontId="62" fillId="11" borderId="198" applyNumberFormat="0" applyProtection="0">
      <alignment horizontal="left" vertical="center"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4" fontId="59" fillId="53" borderId="200" applyNumberFormat="0" applyProtection="0">
      <alignment vertical="center"/>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186" fontId="44" fillId="0" borderId="205" applyNumberFormat="0" applyFill="0" applyAlignment="0" applyProtection="0"/>
    <xf numFmtId="186" fontId="56" fillId="14" borderId="198" applyNumberFormat="0" applyProtection="0">
      <alignment horizontal="left" vertical="top" indent="1"/>
    </xf>
    <xf numFmtId="186" fontId="56" fillId="63"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4" fontId="27" fillId="21" borderId="204"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4" fontId="56" fillId="52" borderId="200" applyNumberFormat="0" applyProtection="0">
      <alignment vertical="center"/>
    </xf>
    <xf numFmtId="4" fontId="56" fillId="61" borderId="204" applyNumberFormat="0" applyProtection="0">
      <alignment horizontal="left" vertical="center" indent="1"/>
    </xf>
    <xf numFmtId="186" fontId="27" fillId="21" borderId="198" applyNumberFormat="0" applyProtection="0">
      <alignment horizontal="left" vertical="center" indent="1"/>
    </xf>
    <xf numFmtId="186" fontId="27" fillId="15"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5" borderId="200" applyNumberFormat="0" applyProtection="0">
      <alignment horizontal="right" vertical="center"/>
    </xf>
    <xf numFmtId="4" fontId="56" fillId="53" borderId="200" applyNumberFormat="0" applyProtection="0">
      <alignment horizontal="left" vertical="center" indent="1"/>
    </xf>
    <xf numFmtId="4" fontId="59" fillId="65" borderId="200" applyNumberFormat="0" applyProtection="0">
      <alignment horizontal="right" vertical="center"/>
    </xf>
    <xf numFmtId="186" fontId="56" fillId="14" borderId="198" applyNumberFormat="0" applyProtection="0">
      <alignment horizontal="left" vertical="top" indent="1"/>
    </xf>
    <xf numFmtId="186" fontId="62" fillId="15" borderId="198" applyNumberFormat="0" applyProtection="0">
      <alignment horizontal="left" vertical="top" indent="1"/>
    </xf>
    <xf numFmtId="4" fontId="64" fillId="64" borderId="200" applyNumberFormat="0" applyProtection="0">
      <alignment horizontal="right" vertical="center"/>
    </xf>
    <xf numFmtId="4" fontId="62" fillId="11" borderId="198" applyNumberFormat="0" applyProtection="0">
      <alignment horizontal="left" vertical="center" indent="1"/>
    </xf>
    <xf numFmtId="186" fontId="27" fillId="14"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4" fontId="27" fillId="21" borderId="204" applyNumberFormat="0" applyProtection="0">
      <alignment horizontal="left" vertical="center" indent="1"/>
    </xf>
    <xf numFmtId="186" fontId="27" fillId="21" borderId="198" applyNumberFormat="0" applyProtection="0">
      <alignment horizontal="left" vertical="top" indent="1"/>
    </xf>
    <xf numFmtId="4" fontId="56" fillId="57" borderId="204" applyNumberFormat="0" applyProtection="0">
      <alignment horizontal="right" vertical="center"/>
    </xf>
    <xf numFmtId="186" fontId="56" fillId="11" borderId="200" applyNumberFormat="0" applyProtection="0">
      <alignment horizontal="left" vertical="center" indent="1"/>
    </xf>
    <xf numFmtId="4" fontId="56" fillId="53"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4" fontId="56" fillId="55" borderId="200" applyNumberFormat="0" applyProtection="0">
      <alignment horizontal="right" vertical="center"/>
    </xf>
    <xf numFmtId="4" fontId="56" fillId="61" borderId="204" applyNumberFormat="0" applyProtection="0">
      <alignment horizontal="left" vertical="center" indent="1"/>
    </xf>
    <xf numFmtId="186" fontId="27" fillId="21"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60" borderId="200" applyNumberFormat="0" applyProtection="0">
      <alignment horizontal="right" vertical="center"/>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56" fillId="0"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60" fillId="52" borderId="198" applyNumberFormat="0" applyProtection="0">
      <alignment horizontal="left" vertical="top" indent="1"/>
    </xf>
    <xf numFmtId="186" fontId="56" fillId="40" borderId="200" applyNumberFormat="0" applyFont="0" applyAlignment="0" applyProtection="0"/>
    <xf numFmtId="186" fontId="56" fillId="14" borderId="200" applyNumberFormat="0" applyProtection="0">
      <alignment horizontal="left" vertical="center" indent="1"/>
    </xf>
    <xf numFmtId="186" fontId="42" fillId="44" borderId="200" applyNumberFormat="0" applyAlignment="0" applyProtection="0"/>
    <xf numFmtId="4" fontId="59" fillId="65" borderId="200" applyNumberFormat="0" applyProtection="0">
      <alignment horizontal="right" vertical="center"/>
    </xf>
    <xf numFmtId="186" fontId="50" fillId="41" borderId="200" applyNumberFormat="0" applyAlignment="0" applyProtection="0"/>
    <xf numFmtId="186" fontId="42" fillId="44" borderId="200" applyNumberFormat="0" applyAlignment="0" applyProtection="0"/>
    <xf numFmtId="4" fontId="56" fillId="53" borderId="200" applyNumberFormat="0" applyProtection="0">
      <alignment horizontal="left" vertical="center" indent="1"/>
    </xf>
    <xf numFmtId="186" fontId="50" fillId="41" borderId="200" applyNumberFormat="0" applyAlignment="0" applyProtection="0"/>
    <xf numFmtId="4" fontId="56" fillId="54" borderId="200" applyNumberFormat="0" applyProtection="0">
      <alignment horizontal="left" vertical="center" indent="1"/>
    </xf>
    <xf numFmtId="4" fontId="56" fillId="19" borderId="200" applyNumberFormat="0" applyProtection="0">
      <alignment horizontal="right" vertical="center"/>
    </xf>
    <xf numFmtId="4" fontId="64" fillId="64" borderId="200" applyNumberFormat="0" applyProtection="0">
      <alignment horizontal="right" vertical="center"/>
    </xf>
    <xf numFmtId="4" fontId="56" fillId="23" borderId="200" applyNumberFormat="0" applyProtection="0">
      <alignment horizontal="right" vertical="center"/>
    </xf>
    <xf numFmtId="186" fontId="42" fillId="44"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center"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center" indent="1"/>
    </xf>
    <xf numFmtId="186" fontId="60" fillId="52" borderId="198" applyNumberFormat="0" applyProtection="0">
      <alignment horizontal="left" vertical="top" indent="1"/>
    </xf>
    <xf numFmtId="186" fontId="57" fillId="44" borderId="201" applyNumberFormat="0" applyAlignment="0" applyProtection="0"/>
    <xf numFmtId="186" fontId="57" fillId="44" borderId="201" applyNumberFormat="0" applyAlignment="0" applyProtection="0"/>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61" fillId="21" borderId="202" applyBorder="0"/>
    <xf numFmtId="4" fontId="62" fillId="48" borderId="198" applyNumberFormat="0" applyProtection="0">
      <alignment vertical="center"/>
    </xf>
    <xf numFmtId="4" fontId="62" fillId="11" borderId="198" applyNumberFormat="0" applyProtection="0">
      <alignment horizontal="left" vertical="center" indent="1"/>
    </xf>
    <xf numFmtId="186" fontId="62" fillId="48" borderId="198" applyNumberFormat="0" applyProtection="0">
      <alignment horizontal="left" vertical="top" indent="1"/>
    </xf>
    <xf numFmtId="186" fontId="62" fillId="15" borderId="198" applyNumberFormat="0" applyProtection="0">
      <alignment horizontal="left" vertical="top" indent="1"/>
    </xf>
    <xf numFmtId="37" fontId="33" fillId="0" borderId="203" applyNumberFormat="0"/>
    <xf numFmtId="186" fontId="44" fillId="0" borderId="205" applyNumberFormat="0" applyFill="0" applyAlignment="0" applyProtection="0"/>
    <xf numFmtId="186" fontId="44" fillId="0" borderId="205" applyNumberFormat="0" applyFill="0" applyAlignment="0" applyProtection="0"/>
    <xf numFmtId="186" fontId="56" fillId="14" borderId="200" applyNumberFormat="0" applyProtection="0">
      <alignment horizontal="left" vertical="center" indent="1"/>
    </xf>
    <xf numFmtId="186" fontId="56" fillId="63" borderId="200" applyNumberFormat="0" applyProtection="0">
      <alignment horizontal="left" vertical="center" indent="1"/>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7" fillId="44" borderId="201" applyNumberForma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5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3" borderId="200" applyNumberFormat="0" applyProtection="0">
      <alignment horizontal="left" vertical="center" indent="1"/>
    </xf>
    <xf numFmtId="186" fontId="61" fillId="21" borderId="202" applyBorder="0"/>
    <xf numFmtId="37" fontId="33" fillId="0" borderId="203" applyNumberFormat="0"/>
    <xf numFmtId="186" fontId="44" fillId="0" borderId="205" applyNumberFormat="0" applyFill="0" applyAlignment="0" applyProtection="0"/>
    <xf numFmtId="186" fontId="44" fillId="0" borderId="205" applyNumberFormat="0" applyFill="0" applyAlignment="0" applyProtection="0"/>
    <xf numFmtId="186" fontId="42" fillId="44" borderId="200" applyNumberFormat="0" applyAlignment="0" applyProtection="0"/>
    <xf numFmtId="4" fontId="56" fillId="23" borderId="200" applyNumberFormat="0" applyProtection="0">
      <alignment horizontal="righ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19" borderId="200" applyNumberFormat="0" applyProtection="0">
      <alignment horizontal="right" vertical="center"/>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4" fillId="0" borderId="205" applyNumberFormat="0" applyFill="0" applyAlignment="0" applyProtection="0"/>
    <xf numFmtId="186" fontId="56" fillId="14"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56" fillId="63" borderId="200" applyNumberFormat="0" applyProtection="0">
      <alignment horizontal="left" vertical="center" indent="1"/>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5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186" fontId="56" fillId="63"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2" fillId="44" borderId="200" applyNumberFormat="0" applyAlignment="0" applyProtection="0"/>
    <xf numFmtId="186" fontId="42" fillId="44" borderId="200" applyNumberFormat="0" applyAlignment="0" applyProtection="0"/>
    <xf numFmtId="4" fontId="56" fillId="23" borderId="200" applyNumberFormat="0" applyProtection="0">
      <alignment horizontal="righ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19" borderId="200" applyNumberFormat="0" applyProtection="0">
      <alignment horizontal="right" vertical="center"/>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63" borderId="200" applyNumberFormat="0" applyProtection="0">
      <alignment horizontal="left" vertical="center" indent="1"/>
    </xf>
    <xf numFmtId="186" fontId="56" fillId="40" borderId="200" applyNumberFormat="0" applyFont="0" applyAlignment="0" applyProtection="0"/>
    <xf numFmtId="186" fontId="42" fillId="44" borderId="200" applyNumberFormat="0" applyAlignment="0" applyProtection="0"/>
    <xf numFmtId="4" fontId="64" fillId="64" borderId="200" applyNumberFormat="0" applyProtection="0">
      <alignment horizontal="right" vertical="center"/>
    </xf>
    <xf numFmtId="4" fontId="56" fillId="54" borderId="200" applyNumberFormat="0" applyProtection="0">
      <alignment horizontal="left" vertical="center" indent="1"/>
    </xf>
    <xf numFmtId="4" fontId="59" fillId="65" borderId="200" applyNumberFormat="0" applyProtection="0">
      <alignment horizontal="right" vertical="center"/>
    </xf>
    <xf numFmtId="4" fontId="56" fillId="0" borderId="200" applyNumberFormat="0" applyProtection="0">
      <alignment horizontal="right" vertical="center"/>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0" fillId="41" borderId="200" applyNumberFormat="0" applyAlignment="0" applyProtection="0"/>
    <xf numFmtId="186" fontId="50" fillId="41" borderId="200" applyNumberFormat="0" applyAlignment="0" applyProtection="0"/>
    <xf numFmtId="186" fontId="42" fillId="44" borderId="200" applyNumberFormat="0" applyAlignment="0" applyProtection="0"/>
    <xf numFmtId="186" fontId="56" fillId="40" borderId="200" applyNumberFormat="0" applyFont="0" applyAlignment="0" applyProtection="0"/>
    <xf numFmtId="186" fontId="56" fillId="14" borderId="200"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19">
      <alignment vertical="center"/>
    </xf>
    <xf numFmtId="172" fontId="28" fillId="12" borderId="196">
      <alignment vertical="center"/>
      <protection locked="0"/>
    </xf>
    <xf numFmtId="172" fontId="28" fillId="12" borderId="196">
      <alignment vertical="center"/>
      <protection locked="0"/>
    </xf>
    <xf numFmtId="191" fontId="28" fillId="12" borderId="196">
      <alignment vertical="center"/>
      <protection locked="0"/>
    </xf>
    <xf numFmtId="172" fontId="28" fillId="12" borderId="196">
      <alignment vertical="center"/>
      <protection locked="0"/>
    </xf>
    <xf numFmtId="186" fontId="57" fillId="44" borderId="214" applyNumberFormat="0" applyAlignment="0" applyProtection="0"/>
    <xf numFmtId="4" fontId="27" fillId="21" borderId="237"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5"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7"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1" applyNumberFormat="0" applyProtection="0">
      <alignment horizontal="left" vertical="center" indent="1"/>
    </xf>
    <xf numFmtId="4" fontId="70" fillId="86" borderId="212" applyNumberFormat="0" applyProtection="0">
      <alignment horizontal="left" vertical="center" indent="1"/>
    </xf>
    <xf numFmtId="4" fontId="75" fillId="88" borderId="21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94" fontId="33" fillId="0" borderId="207"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5" applyBorder="0"/>
    <xf numFmtId="186" fontId="57" fillId="44" borderId="224" applyNumberFormat="0" applyAlignment="0" applyProtection="0"/>
    <xf numFmtId="186" fontId="28" fillId="49" borderId="176">
      <alignment vertical="center"/>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4" fontId="27" fillId="21" borderId="237" applyNumberFormat="0" applyProtection="0">
      <alignment horizontal="left" vertical="center" indent="1"/>
    </xf>
    <xf numFmtId="172" fontId="28" fillId="12" borderId="239">
      <alignment vertical="center"/>
      <protection locked="0"/>
    </xf>
    <xf numFmtId="186" fontId="56" fillId="15" borderId="221" applyNumberFormat="0" applyProtection="0">
      <alignment horizontal="left" vertical="top" indent="1"/>
    </xf>
    <xf numFmtId="186" fontId="56" fillId="40" borderId="223" applyNumberFormat="0" applyFont="0" applyAlignment="0" applyProtection="0"/>
    <xf numFmtId="186" fontId="56" fillId="14" borderId="215" applyNumberFormat="0" applyProtection="0">
      <alignment horizontal="left" vertical="top" indent="1"/>
    </xf>
    <xf numFmtId="186" fontId="50" fillId="41"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91" fontId="28" fillId="49" borderId="219">
      <alignment vertical="center"/>
    </xf>
    <xf numFmtId="186" fontId="28" fillId="49" borderId="219">
      <alignment vertical="center"/>
    </xf>
    <xf numFmtId="193" fontId="28" fillId="12" borderId="219">
      <alignment vertical="center"/>
      <protection locked="0"/>
    </xf>
    <xf numFmtId="172" fontId="28" fillId="12" borderId="219">
      <alignment vertical="center"/>
      <protection locked="0"/>
    </xf>
    <xf numFmtId="191" fontId="28" fillId="50" borderId="219">
      <alignment vertical="center"/>
    </xf>
    <xf numFmtId="193" fontId="28" fillId="50" borderId="219">
      <alignment vertical="center"/>
    </xf>
    <xf numFmtId="191" fontId="28" fillId="50" borderId="219">
      <alignment vertical="center"/>
    </xf>
    <xf numFmtId="188" fontId="28" fillId="51" borderId="219">
      <alignment horizontal="right" vertical="center"/>
      <protection locked="0"/>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23" applyNumberFormat="0" applyProtection="0">
      <alignment horizontal="left" vertical="center" indent="1"/>
    </xf>
    <xf numFmtId="4" fontId="56" fillId="54" borderId="213" applyNumberFormat="0" applyProtection="0">
      <alignment horizontal="left" vertical="center" indent="1"/>
    </xf>
    <xf numFmtId="37" fontId="33" fillId="0" borderId="209" applyNumberFormat="0"/>
    <xf numFmtId="188" fontId="5" fillId="69" borderId="219">
      <alignment vertical="center"/>
    </xf>
    <xf numFmtId="191" fontId="5" fillId="70" borderId="219">
      <alignment horizontal="right" vertical="center"/>
      <protection locked="0"/>
    </xf>
    <xf numFmtId="186" fontId="56" fillId="40" borderId="213" applyNumberFormat="0" applyFont="0" applyAlignment="0" applyProtection="0"/>
    <xf numFmtId="186" fontId="57" fillId="44" borderId="214" applyNumberFormat="0" applyAlignment="0" applyProtection="0"/>
    <xf numFmtId="186" fontId="60" fillId="52" borderId="215" applyNumberFormat="0" applyProtection="0">
      <alignment horizontal="left" vertical="top" indent="1"/>
    </xf>
    <xf numFmtId="186" fontId="56" fillId="15" borderId="231" applyNumberFormat="0" applyProtection="0">
      <alignment horizontal="left" vertical="top" indent="1"/>
    </xf>
    <xf numFmtId="4" fontId="56" fillId="15" borderId="213" applyNumberFormat="0" applyProtection="0">
      <alignment horizontal="right" vertical="center"/>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4" fontId="27" fillId="21" borderId="227" applyNumberFormat="0" applyProtection="0">
      <alignment horizontal="left" vertical="center" indent="1"/>
    </xf>
    <xf numFmtId="186" fontId="27" fillId="14" borderId="221" applyNumberFormat="0" applyProtection="0">
      <alignment horizontal="left" vertical="center" indent="1"/>
    </xf>
    <xf numFmtId="186" fontId="60" fillId="52" borderId="215" applyNumberFormat="0" applyProtection="0">
      <alignment horizontal="left" vertical="top" indent="1"/>
    </xf>
    <xf numFmtId="186" fontId="27" fillId="63" borderId="221" applyNumberFormat="0" applyProtection="0">
      <alignment horizontal="left" vertical="top" indent="1"/>
    </xf>
    <xf numFmtId="186" fontId="56" fillId="21" borderId="215" applyNumberFormat="0" applyProtection="0">
      <alignment horizontal="left" vertical="top" indent="1"/>
    </xf>
    <xf numFmtId="186" fontId="56" fillId="21" borderId="221" applyNumberFormat="0" applyProtection="0">
      <alignment horizontal="left" vertical="top" indent="1"/>
    </xf>
    <xf numFmtId="4" fontId="56" fillId="60" borderId="21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194" fontId="33" fillId="0" borderId="220" applyFill="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0" borderId="223" applyNumberFormat="0" applyProtection="0">
      <alignment horizontal="right" vertical="center"/>
    </xf>
    <xf numFmtId="4" fontId="56" fillId="0" borderId="223" applyNumberFormat="0" applyProtection="0">
      <alignment horizontal="right" vertical="center"/>
    </xf>
    <xf numFmtId="186" fontId="56" fillId="40" borderId="213" applyNumberFormat="0" applyFont="0" applyAlignment="0" applyProtection="0"/>
    <xf numFmtId="4" fontId="64" fillId="64" borderId="213" applyNumberFormat="0" applyProtection="0">
      <alignment horizontal="right" vertical="center"/>
    </xf>
    <xf numFmtId="4" fontId="59" fillId="65" borderId="213" applyNumberFormat="0" applyProtection="0">
      <alignment horizontal="right" vertical="center"/>
    </xf>
    <xf numFmtId="186" fontId="62" fillId="48" borderId="215" applyNumberFormat="0" applyProtection="0">
      <alignment horizontal="left" vertical="top"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44" fillId="0" borderId="218" applyNumberFormat="0" applyFill="0" applyAlignment="0" applyProtection="0"/>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4" fontId="27" fillId="21" borderId="216"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56" fillId="21" borderId="215"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44" fillId="0" borderId="21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186" fontId="56" fillId="14" borderId="215"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5" borderId="215"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186" fontId="42" fillId="44" borderId="213" applyNumberFormat="0" applyAlignment="0" applyProtection="0"/>
    <xf numFmtId="186" fontId="42" fillId="44" borderId="213" applyNumberFormat="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13" applyNumberFormat="0" applyFont="0" applyAlignment="0" applyProtection="0"/>
    <xf numFmtId="186" fontId="56" fillId="15" borderId="215" applyNumberFormat="0" applyProtection="0">
      <alignment horizontal="left" vertical="top" indent="1"/>
    </xf>
    <xf numFmtId="186" fontId="27" fillId="15" borderId="215" applyNumberFormat="0" applyProtection="0">
      <alignment horizontal="left" vertical="center" indent="1"/>
    </xf>
    <xf numFmtId="4" fontId="56" fillId="15" borderId="216" applyNumberFormat="0" applyProtection="0">
      <alignment horizontal="left" vertical="center" indent="1"/>
    </xf>
    <xf numFmtId="4" fontId="56" fillId="60" borderId="213" applyNumberFormat="0" applyProtection="0">
      <alignment horizontal="right" vertical="center"/>
    </xf>
    <xf numFmtId="186" fontId="56" fillId="63" borderId="215" applyNumberFormat="0" applyProtection="0">
      <alignment horizontal="left" vertical="top" indent="1"/>
    </xf>
    <xf numFmtId="191" fontId="28" fillId="50" borderId="21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93" fontId="28" fillId="50" borderId="219">
      <alignment vertical="center"/>
    </xf>
    <xf numFmtId="4" fontId="56" fillId="59" borderId="213" applyNumberFormat="0" applyProtection="0">
      <alignment horizontal="right" vertical="center"/>
    </xf>
    <xf numFmtId="186" fontId="56" fillId="21" borderId="215" applyNumberFormat="0" applyProtection="0">
      <alignment horizontal="left" vertical="top" indent="1"/>
    </xf>
    <xf numFmtId="186" fontId="56" fillId="21" borderId="221" applyNumberFormat="0" applyProtection="0">
      <alignment horizontal="left" vertical="top" indent="1"/>
    </xf>
    <xf numFmtId="186" fontId="61" fillId="21" borderId="217" applyBorder="0"/>
    <xf numFmtId="186" fontId="56" fillId="64" borderId="210" applyNumberFormat="0">
      <protection locked="0"/>
    </xf>
    <xf numFmtId="186" fontId="56" fillId="40" borderId="213" applyNumberFormat="0" applyFont="0" applyAlignment="0" applyProtection="0"/>
    <xf numFmtId="193" fontId="28" fillId="50" borderId="219">
      <alignment vertical="center"/>
    </xf>
    <xf numFmtId="4" fontId="56" fillId="54" borderId="223" applyNumberFormat="0" applyProtection="0">
      <alignment horizontal="left" vertical="center" indent="1"/>
    </xf>
    <xf numFmtId="193" fontId="28" fillId="50" borderId="196">
      <alignment vertical="center"/>
    </xf>
    <xf numFmtId="186" fontId="28" fillId="49" borderId="219">
      <alignment vertical="center"/>
    </xf>
    <xf numFmtId="190" fontId="28" fillId="50" borderId="219">
      <alignment vertical="center"/>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4" fontId="63" fillId="66" borderId="216" applyNumberFormat="0" applyProtection="0">
      <alignment horizontal="left" vertical="center" indent="1"/>
    </xf>
    <xf numFmtId="194" fontId="33" fillId="0" borderId="220" applyFill="0"/>
    <xf numFmtId="191" fontId="5" fillId="7" borderId="219">
      <alignment vertical="center"/>
      <protection locked="0"/>
    </xf>
    <xf numFmtId="191" fontId="5" fillId="69" borderId="219">
      <alignment vertical="center"/>
    </xf>
    <xf numFmtId="186" fontId="56" fillId="40" borderId="213" applyNumberFormat="0" applyFont="0" applyAlignment="0" applyProtection="0"/>
    <xf numFmtId="186" fontId="56" fillId="40" borderId="213" applyNumberFormat="0" applyFont="0" applyAlignment="0" applyProtection="0"/>
    <xf numFmtId="4" fontId="56" fillId="52" borderId="213" applyNumberFormat="0" applyProtection="0">
      <alignment vertical="center"/>
    </xf>
    <xf numFmtId="4" fontId="56" fillId="55" borderId="213" applyNumberFormat="0" applyProtection="0">
      <alignment horizontal="right" vertical="center"/>
    </xf>
    <xf numFmtId="186" fontId="56" fillId="15" borderId="215" applyNumberFormat="0" applyProtection="0">
      <alignment horizontal="left" vertical="top" indent="1"/>
    </xf>
    <xf numFmtId="186" fontId="42" fillId="44" borderId="223" applyNumberFormat="0" applyAlignment="0" applyProtection="0"/>
    <xf numFmtId="186" fontId="56" fillId="21"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63" borderId="215" applyNumberFormat="0" applyProtection="0">
      <alignment horizontal="left" vertical="center" indent="1"/>
    </xf>
    <xf numFmtId="186" fontId="28" fillId="49" borderId="229">
      <alignmen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4" fontId="63" fillId="66" borderId="227" applyNumberFormat="0" applyProtection="0">
      <alignment horizontal="left" vertical="center" indent="1"/>
    </xf>
    <xf numFmtId="4" fontId="56" fillId="57" borderId="227" applyNumberFormat="0" applyProtection="0">
      <alignment horizontal="right" vertical="center"/>
    </xf>
    <xf numFmtId="4" fontId="56" fillId="23" borderId="213" applyNumberFormat="0" applyProtection="0">
      <alignment horizontal="right" vertical="center"/>
    </xf>
    <xf numFmtId="4" fontId="56" fillId="56" borderId="213" applyNumberFormat="0" applyProtection="0">
      <alignment horizontal="right" vertical="center"/>
    </xf>
    <xf numFmtId="4" fontId="56" fillId="54" borderId="213" applyNumberFormat="0" applyProtection="0">
      <alignment horizontal="left" vertical="center" indent="1"/>
    </xf>
    <xf numFmtId="4" fontId="63" fillId="66" borderId="216" applyNumberFormat="0" applyProtection="0">
      <alignment horizontal="left" vertical="center" indent="1"/>
    </xf>
    <xf numFmtId="186" fontId="62" fillId="15" borderId="215" applyNumberFormat="0" applyProtection="0">
      <alignment horizontal="left" vertical="top" indent="1"/>
    </xf>
    <xf numFmtId="4" fontId="62" fillId="48" borderId="215" applyNumberFormat="0" applyProtection="0">
      <alignment vertical="center"/>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4" fontId="56" fillId="14" borderId="216" applyNumberFormat="0" applyProtection="0">
      <alignment horizontal="left" vertical="center" indent="1"/>
    </xf>
    <xf numFmtId="186" fontId="60" fillId="52" borderId="215" applyNumberFormat="0" applyProtection="0">
      <alignment horizontal="left" vertical="top" indent="1"/>
    </xf>
    <xf numFmtId="186" fontId="50" fillId="41" borderId="213" applyNumberFormat="0" applyAlignment="0" applyProtection="0"/>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186" fontId="44" fillId="0" borderId="238" applyNumberFormat="0" applyFill="0" applyAlignment="0" applyProtection="0"/>
    <xf numFmtId="186" fontId="56" fillId="64" borderId="210" applyNumberFormat="0">
      <protection locked="0"/>
    </xf>
    <xf numFmtId="186" fontId="28" fillId="49" borderId="176">
      <alignment vertical="center"/>
    </xf>
    <xf numFmtId="186" fontId="28" fillId="50" borderId="176">
      <alignment vertical="center"/>
    </xf>
    <xf numFmtId="186" fontId="28" fillId="49" borderId="196">
      <alignment vertical="center"/>
    </xf>
    <xf numFmtId="186" fontId="56" fillId="14" borderId="221" applyNumberFormat="0" applyProtection="0">
      <alignment horizontal="left" vertical="top" indent="1"/>
    </xf>
    <xf numFmtId="186" fontId="56" fillId="21" borderId="231" applyNumberFormat="0" applyProtection="0">
      <alignment horizontal="left" vertical="top" indent="1"/>
    </xf>
    <xf numFmtId="186" fontId="44" fillId="0" borderId="218" applyNumberFormat="0" applyFill="0" applyAlignment="0" applyProtection="0"/>
    <xf numFmtId="186" fontId="56" fillId="14"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91" fontId="28" fillId="12" borderId="219">
      <alignment vertical="center"/>
      <protection locked="0"/>
    </xf>
    <xf numFmtId="4" fontId="56" fillId="57" borderId="216" applyNumberFormat="0" applyProtection="0">
      <alignment horizontal="right" vertical="center"/>
    </xf>
    <xf numFmtId="4" fontId="56" fillId="56" borderId="213" applyNumberFormat="0" applyProtection="0">
      <alignment horizontal="right" vertical="center"/>
    </xf>
    <xf numFmtId="186" fontId="28" fillId="50" borderId="219">
      <alignment vertical="center"/>
    </xf>
    <xf numFmtId="186" fontId="28" fillId="12" borderId="219">
      <alignment vertical="center"/>
      <protection locked="0"/>
    </xf>
    <xf numFmtId="186" fontId="50" fillId="41" borderId="213" applyNumberFormat="0" applyAlignment="0" applyProtection="0"/>
    <xf numFmtId="186" fontId="56" fillId="40" borderId="233" applyNumberFormat="0" applyFont="0" applyAlignment="0" applyProtection="0"/>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37" fontId="33" fillId="0" borderId="226" applyNumberFormat="0"/>
    <xf numFmtId="4" fontId="56" fillId="15" borderId="227" applyNumberFormat="0" applyProtection="0">
      <alignment horizontal="left" vertical="center" indent="1"/>
    </xf>
    <xf numFmtId="186" fontId="28" fillId="50" borderId="229">
      <alignment vertical="center"/>
    </xf>
    <xf numFmtId="186" fontId="57" fillId="44" borderId="214" applyNumberFormat="0" applyAlignment="0" applyProtection="0"/>
    <xf numFmtId="190" fontId="28" fillId="49" borderId="239">
      <alignment vertical="center"/>
    </xf>
    <xf numFmtId="186" fontId="44" fillId="0" borderId="238" applyNumberFormat="0" applyFill="0" applyAlignment="0" applyProtection="0"/>
    <xf numFmtId="4" fontId="56" fillId="55"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42" fillId="44" borderId="23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23" applyNumberFormat="0" applyAlignment="0" applyProtection="0"/>
    <xf numFmtId="4" fontId="56" fillId="58" borderId="223" applyNumberFormat="0" applyProtection="0">
      <alignment horizontal="right" vertical="center"/>
    </xf>
    <xf numFmtId="186" fontId="27" fillId="14" borderId="231"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16" borderId="233" applyNumberFormat="0" applyProtection="0">
      <alignment horizontal="right" vertical="center"/>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0" fillId="41" borderId="223" applyNumberFormat="0" applyAlignment="0" applyProtection="0"/>
    <xf numFmtId="186" fontId="56" fillId="40" borderId="223" applyNumberFormat="0" applyFont="0" applyAlignment="0" applyProtection="0"/>
    <xf numFmtId="191" fontId="28" fillId="12" borderId="239">
      <alignment vertical="center"/>
      <protection locked="0"/>
    </xf>
    <xf numFmtId="193" fontId="28" fillId="12" borderId="239">
      <alignment vertical="center"/>
      <protection locked="0"/>
    </xf>
    <xf numFmtId="193" fontId="28" fillId="50" borderId="239">
      <alignment vertical="center"/>
    </xf>
    <xf numFmtId="186" fontId="28" fillId="50" borderId="239">
      <alignment vertical="center"/>
    </xf>
    <xf numFmtId="186" fontId="28" fillId="51" borderId="239">
      <alignment horizontal="right" vertical="center"/>
      <protection locked="0"/>
    </xf>
    <xf numFmtId="190" fontId="28" fillId="51" borderId="239">
      <alignment horizontal="right" vertical="center"/>
      <protection locked="0"/>
    </xf>
    <xf numFmtId="190" fontId="28" fillId="51" borderId="239">
      <alignment horizontal="right" vertical="center"/>
      <protection locked="0"/>
    </xf>
    <xf numFmtId="191" fontId="28" fillId="51" borderId="239">
      <alignment horizontal="right" vertical="center"/>
      <protection locked="0"/>
    </xf>
    <xf numFmtId="4" fontId="56" fillId="52" borderId="223" applyNumberFormat="0" applyProtection="0">
      <alignment vertical="center"/>
    </xf>
    <xf numFmtId="186" fontId="42" fillId="44" borderId="223" applyNumberFormat="0" applyAlignment="0" applyProtection="0"/>
    <xf numFmtId="4" fontId="56" fillId="57" borderId="237" applyNumberFormat="0" applyProtection="0">
      <alignment horizontal="right" vertical="center"/>
    </xf>
    <xf numFmtId="4" fontId="56" fillId="23"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1" borderId="237"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39" applyNumberFormat="0">
      <protection locked="0"/>
    </xf>
    <xf numFmtId="186" fontId="61" fillId="21" borderId="225" applyBorder="0"/>
    <xf numFmtId="188" fontId="5" fillId="69" borderId="239">
      <alignment vertical="center"/>
    </xf>
    <xf numFmtId="188" fontId="5" fillId="70" borderId="239">
      <alignment horizontal="right" vertical="center"/>
      <protection locked="0"/>
    </xf>
    <xf numFmtId="4" fontId="56" fillId="56"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3"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31" applyNumberFormat="0" applyProtection="0">
      <alignment horizontal="left" vertical="top" indent="1"/>
    </xf>
    <xf numFmtId="4" fontId="62" fillId="11" borderId="231"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90" fontId="28" fillId="49" borderId="196">
      <alignment vertical="center"/>
    </xf>
    <xf numFmtId="186" fontId="28" fillId="12" borderId="196">
      <alignment vertical="center"/>
      <protection locked="0"/>
    </xf>
    <xf numFmtId="193" fontId="28" fillId="12" borderId="196">
      <alignment vertical="center"/>
      <protection locked="0"/>
    </xf>
    <xf numFmtId="193" fontId="28" fillId="12" borderId="196">
      <alignment vertical="center"/>
      <protection locked="0"/>
    </xf>
    <xf numFmtId="188" fontId="28" fillId="50" borderId="196">
      <alignment vertical="center"/>
    </xf>
    <xf numFmtId="190" fontId="28" fillId="51" borderId="196">
      <alignment horizontal="right" vertical="center"/>
      <protection locked="0"/>
    </xf>
    <xf numFmtId="4" fontId="56" fillId="19"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8" fontId="5" fillId="13" borderId="196">
      <alignment vertical="center"/>
    </xf>
    <xf numFmtId="190" fontId="28" fillId="49" borderId="219">
      <alignment vertical="center"/>
    </xf>
    <xf numFmtId="191" fontId="28" fillId="49" borderId="219">
      <alignment vertical="center"/>
    </xf>
    <xf numFmtId="191"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8" fontId="28" fillId="49" borderId="21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93" fontId="28" fillId="12" borderId="219">
      <alignment vertical="center"/>
      <protection locked="0"/>
    </xf>
    <xf numFmtId="186" fontId="28" fillId="12" borderId="219">
      <alignment vertical="center"/>
      <protection locked="0"/>
    </xf>
    <xf numFmtId="193" fontId="28" fillId="12" borderId="219">
      <alignment vertical="center"/>
      <protection locked="0"/>
    </xf>
    <xf numFmtId="186" fontId="28" fillId="12" borderId="219">
      <alignment vertical="center"/>
      <protection locked="0"/>
    </xf>
    <xf numFmtId="193" fontId="28" fillId="12" borderId="219">
      <alignment vertical="center"/>
      <protection locked="0"/>
    </xf>
    <xf numFmtId="191" fontId="28" fillId="12" borderId="219">
      <alignment vertical="center"/>
      <protection locked="0"/>
    </xf>
    <xf numFmtId="191" fontId="28" fillId="12" borderId="219">
      <alignment vertical="center"/>
      <protection locked="0"/>
    </xf>
    <xf numFmtId="172" fontId="28" fillId="12" borderId="219">
      <alignment vertical="center"/>
      <protection locked="0"/>
    </xf>
    <xf numFmtId="172" fontId="28" fillId="12" borderId="219">
      <alignment vertical="center"/>
      <protection locked="0"/>
    </xf>
    <xf numFmtId="186" fontId="56" fillId="21" borderId="221" applyNumberFormat="0" applyProtection="0">
      <alignment horizontal="left" vertical="top" indent="1"/>
    </xf>
    <xf numFmtId="188" fontId="28" fillId="51" borderId="219">
      <alignment horizontal="right" vertical="center"/>
      <protection locked="0"/>
    </xf>
    <xf numFmtId="190" fontId="28" fillId="51" borderId="219">
      <alignment horizontal="right" vertical="center"/>
      <protection locked="0"/>
    </xf>
    <xf numFmtId="4" fontId="59" fillId="53" borderId="213" applyNumberFormat="0" applyProtection="0">
      <alignment vertical="center"/>
    </xf>
    <xf numFmtId="4" fontId="56" fillId="19" borderId="213" applyNumberFormat="0" applyProtection="0">
      <alignment horizontal="right" vertical="center"/>
    </xf>
    <xf numFmtId="4" fontId="27" fillId="21" borderId="216" applyNumberFormat="0" applyProtection="0">
      <alignment horizontal="left" vertical="center" indent="1"/>
    </xf>
    <xf numFmtId="4" fontId="56" fillId="15" borderId="213" applyNumberFormat="0" applyProtection="0">
      <alignment horizontal="righ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4" borderId="210" applyNumberFormat="0">
      <protection locked="0"/>
    </xf>
    <xf numFmtId="186" fontId="56" fillId="64" borderId="210" applyNumberFormat="0">
      <protection locked="0"/>
    </xf>
    <xf numFmtId="4" fontId="56" fillId="0" borderId="213" applyNumberFormat="0" applyProtection="0">
      <alignment horizontal="right" vertical="center"/>
    </xf>
    <xf numFmtId="186" fontId="56" fillId="14" borderId="221" applyNumberFormat="0" applyProtection="0">
      <alignment horizontal="left" vertical="top" indent="1"/>
    </xf>
    <xf numFmtId="37" fontId="33" fillId="0" borderId="209" applyNumberFormat="0"/>
    <xf numFmtId="186" fontId="60" fillId="52" borderId="221" applyNumberFormat="0" applyProtection="0">
      <alignment horizontal="left" vertical="top" indent="1"/>
    </xf>
    <xf numFmtId="194" fontId="33" fillId="0" borderId="220" applyFill="0"/>
    <xf numFmtId="172" fontId="28" fillId="12" borderId="229">
      <alignment vertical="center"/>
      <protection locked="0"/>
    </xf>
    <xf numFmtId="188" fontId="5" fillId="13" borderId="219">
      <alignment vertical="center"/>
    </xf>
    <xf numFmtId="186" fontId="56" fillId="40" borderId="213" applyNumberFormat="0" applyFont="0" applyAlignment="0" applyProtection="0"/>
    <xf numFmtId="186" fontId="60" fillId="52" borderId="221" applyNumberFormat="0" applyProtection="0">
      <alignment horizontal="left" vertical="top" indent="1"/>
    </xf>
    <xf numFmtId="186" fontId="56" fillId="14" borderId="215" applyNumberFormat="0" applyProtection="0">
      <alignment horizontal="left" vertical="top" indent="1"/>
    </xf>
    <xf numFmtId="186" fontId="27" fillId="15" borderId="215" applyNumberFormat="0" applyProtection="0">
      <alignment horizontal="left" vertical="center" indent="1"/>
    </xf>
    <xf numFmtId="191" fontId="28" fillId="12" borderId="219">
      <alignment vertical="center"/>
      <protection locked="0"/>
    </xf>
    <xf numFmtId="186" fontId="56" fillId="40" borderId="213" applyNumberFormat="0" applyFont="0" applyAlignment="0" applyProtection="0"/>
    <xf numFmtId="186" fontId="27" fillId="63" borderId="221" applyNumberFormat="0" applyProtection="0">
      <alignment horizontal="left" vertical="top" indent="1"/>
    </xf>
    <xf numFmtId="186" fontId="56" fillId="63" borderId="221" applyNumberFormat="0" applyProtection="0">
      <alignment horizontal="left" vertical="top" indent="1"/>
    </xf>
    <xf numFmtId="4" fontId="56" fillId="60" borderId="223" applyNumberFormat="0" applyProtection="0">
      <alignment horizontal="right" vertical="center"/>
    </xf>
    <xf numFmtId="186" fontId="56" fillId="14" borderId="223" applyNumberFormat="0" applyProtection="0">
      <alignment horizontal="left" vertical="center"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90" fontId="28" fillId="51" borderId="219">
      <alignment horizontal="right" vertical="center"/>
      <protection locked="0"/>
    </xf>
    <xf numFmtId="4" fontId="27" fillId="21" borderId="216" applyNumberFormat="0" applyProtection="0">
      <alignment horizontal="left" vertical="center" indent="1"/>
    </xf>
    <xf numFmtId="186" fontId="28" fillId="12" borderId="239">
      <alignment vertical="center"/>
      <protection locked="0"/>
    </xf>
    <xf numFmtId="4" fontId="63" fillId="66" borderId="227" applyNumberFormat="0" applyProtection="0">
      <alignment horizontal="left" vertical="center" indent="1"/>
    </xf>
    <xf numFmtId="193" fontId="28" fillId="12" borderId="219">
      <alignment vertical="center"/>
      <protection locked="0"/>
    </xf>
    <xf numFmtId="4" fontId="64" fillId="64" borderId="223" applyNumberFormat="0" applyProtection="0">
      <alignment horizontal="right" vertical="center"/>
    </xf>
    <xf numFmtId="186" fontId="50" fillId="41" borderId="213" applyNumberFormat="0" applyAlignment="0" applyProtection="0"/>
    <xf numFmtId="186" fontId="50" fillId="41" borderId="213" applyNumberFormat="0" applyAlignment="0" applyProtection="0"/>
    <xf numFmtId="186" fontId="56" fillId="40" borderId="213" applyNumberFormat="0" applyFont="0" applyAlignment="0" applyProtection="0"/>
    <xf numFmtId="186" fontId="57" fillId="44" borderId="214" applyNumberFormat="0" applyAlignment="0" applyProtection="0"/>
    <xf numFmtId="186" fontId="28" fillId="49" borderId="219">
      <alignment vertical="center"/>
    </xf>
    <xf numFmtId="190" fontId="28" fillId="49" borderId="219">
      <alignment vertical="center"/>
    </xf>
    <xf numFmtId="193"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72" fontId="28" fillId="12" borderId="219">
      <alignment vertical="center"/>
      <protection locked="0"/>
    </xf>
    <xf numFmtId="193" fontId="28" fillId="50" borderId="219">
      <alignment vertical="center"/>
    </xf>
    <xf numFmtId="186" fontId="28" fillId="50" borderId="219">
      <alignment vertical="center"/>
    </xf>
    <xf numFmtId="191" fontId="28" fillId="50" borderId="219">
      <alignment vertical="center"/>
    </xf>
    <xf numFmtId="186" fontId="28" fillId="51" borderId="219">
      <alignment horizontal="right" vertical="center"/>
      <protection locked="0"/>
    </xf>
    <xf numFmtId="190" fontId="28" fillId="51" borderId="219">
      <alignment horizontal="right" vertical="center"/>
      <protection locked="0"/>
    </xf>
    <xf numFmtId="191" fontId="28" fillId="51" borderId="219">
      <alignment horizontal="right" vertical="center"/>
      <protection locked="0"/>
    </xf>
    <xf numFmtId="4" fontId="56" fillId="52" borderId="213" applyNumberFormat="0" applyProtection="0">
      <alignment vertical="center"/>
    </xf>
    <xf numFmtId="4" fontId="59" fillId="53" borderId="213" applyNumberFormat="0" applyProtection="0">
      <alignmen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186" fontId="27"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61" fillId="21" borderId="217" applyBorder="0"/>
    <xf numFmtId="4" fontId="56" fillId="0" borderId="213" applyNumberFormat="0" applyProtection="0">
      <alignment horizontal="right" vertical="center"/>
    </xf>
    <xf numFmtId="186" fontId="56" fillId="67" borderId="219"/>
    <xf numFmtId="186" fontId="44" fillId="0" borderId="218" applyNumberFormat="0" applyFill="0" applyAlignment="0" applyProtection="0"/>
    <xf numFmtId="4" fontId="56" fillId="52" borderId="213" applyNumberFormat="0" applyProtection="0">
      <alignment vertical="center"/>
    </xf>
    <xf numFmtId="188" fontId="5" fillId="7" borderId="219">
      <alignment vertical="center"/>
      <protection locked="0"/>
    </xf>
    <xf numFmtId="188" fontId="5" fillId="70" borderId="219">
      <alignment horizontal="right" vertical="center"/>
      <protection locked="0"/>
    </xf>
    <xf numFmtId="186" fontId="56" fillId="40" borderId="213" applyNumberFormat="0" applyFont="0" applyAlignment="0" applyProtection="0"/>
    <xf numFmtId="186" fontId="56" fillId="40" borderId="213" applyNumberFormat="0" applyFont="0" applyAlignment="0" applyProtection="0"/>
    <xf numFmtId="4" fontId="59" fillId="53" borderId="213" applyNumberFormat="0" applyProtection="0">
      <alignment vertical="center"/>
    </xf>
    <xf numFmtId="4" fontId="56" fillId="56" borderId="213" applyNumberFormat="0" applyProtection="0">
      <alignment horizontal="right" vertical="center"/>
    </xf>
    <xf numFmtId="4" fontId="56" fillId="57" borderId="216" applyNumberFormat="0" applyProtection="0">
      <alignment horizontal="right" vertical="center"/>
    </xf>
    <xf numFmtId="186" fontId="56" fillId="11" borderId="213" applyNumberFormat="0" applyProtection="0">
      <alignment horizontal="left" vertical="center"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11" borderId="215" applyNumberFormat="0" applyProtection="0">
      <alignment horizontal="left" vertical="center" indent="1"/>
    </xf>
    <xf numFmtId="4" fontId="56" fillId="0" borderId="213" applyNumberFormat="0" applyProtection="0">
      <alignment horizontal="right" vertical="center"/>
    </xf>
    <xf numFmtId="4" fontId="56" fillId="54" borderId="213" applyNumberFormat="0" applyProtection="0">
      <alignment horizontal="left" vertical="center"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90" fontId="5" fillId="69" borderId="219">
      <alignment vertical="center"/>
    </xf>
    <xf numFmtId="186" fontId="57" fillId="44" borderId="214" applyNumberFormat="0" applyAlignment="0" applyProtection="0"/>
    <xf numFmtId="186" fontId="27" fillId="63" borderId="215" applyNumberFormat="0" applyProtection="0">
      <alignment horizontal="left" vertical="top" indent="1"/>
    </xf>
    <xf numFmtId="186" fontId="56" fillId="63" borderId="221" applyNumberFormat="0" applyProtection="0">
      <alignment horizontal="left" vertical="top" indent="1"/>
    </xf>
    <xf numFmtId="186" fontId="27" fillId="14" borderId="215"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60" fillId="52"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center" indent="1"/>
    </xf>
    <xf numFmtId="186" fontId="27" fillId="63"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27" fillId="21" borderId="216" applyNumberFormat="0" applyProtection="0">
      <alignment horizontal="left" vertical="center" indent="1"/>
    </xf>
    <xf numFmtId="4" fontId="59" fillId="53" borderId="213" applyNumberFormat="0" applyProtection="0">
      <alignment vertical="center"/>
    </xf>
    <xf numFmtId="190" fontId="28" fillId="51" borderId="219">
      <alignment horizontal="right" vertical="center"/>
      <protection locked="0"/>
    </xf>
    <xf numFmtId="191" fontId="28" fillId="51" borderId="219">
      <alignment horizontal="right" vertical="center"/>
      <protection locked="0"/>
    </xf>
    <xf numFmtId="186" fontId="56" fillId="40" borderId="213" applyNumberFormat="0" applyFont="0" applyAlignment="0" applyProtection="0"/>
    <xf numFmtId="186" fontId="28" fillId="12" borderId="219">
      <alignment vertical="center"/>
      <protection locked="0"/>
    </xf>
    <xf numFmtId="188" fontId="28" fillId="49" borderId="219">
      <alignment vertical="center"/>
    </xf>
    <xf numFmtId="191" fontId="28" fillId="49" borderId="219">
      <alignment vertical="center"/>
    </xf>
    <xf numFmtId="186" fontId="56" fillId="40" borderId="213" applyNumberFormat="0" applyFont="0" applyAlignment="0" applyProtection="0"/>
    <xf numFmtId="186" fontId="56" fillId="15" borderId="221" applyNumberFormat="0" applyProtection="0">
      <alignment horizontal="left" vertical="top" indent="1"/>
    </xf>
    <xf numFmtId="164" fontId="35" fillId="0" borderId="0" applyFont="0" applyFill="0" applyBorder="0" applyAlignment="0" applyProtection="0"/>
    <xf numFmtId="4" fontId="62" fillId="48" borderId="221" applyNumberFormat="0" applyProtection="0">
      <alignment vertical="center"/>
    </xf>
    <xf numFmtId="188" fontId="28" fillId="49" borderId="229">
      <alignment vertical="center"/>
    </xf>
    <xf numFmtId="191" fontId="28" fillId="49" borderId="196">
      <alignment vertical="center"/>
    </xf>
    <xf numFmtId="191" fontId="28" fillId="50" borderId="196">
      <alignmen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90" fontId="5" fillId="70" borderId="196">
      <alignment horizontal="righ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31" applyNumberFormat="0" applyProtection="0">
      <alignment horizontal="left" vertical="top" indent="1"/>
    </xf>
    <xf numFmtId="186" fontId="62" fillId="15"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4" fontId="56" fillId="54" borderId="213" applyNumberFormat="0" applyProtection="0">
      <alignment horizontal="left" vertical="center" indent="1"/>
    </xf>
    <xf numFmtId="4" fontId="56" fillId="23" borderId="213" applyNumberFormat="0" applyProtection="0">
      <alignment horizontal="right" vertical="center"/>
    </xf>
    <xf numFmtId="4" fontId="62" fillId="11" borderId="221"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7" fillId="44" borderId="214" applyNumberFormat="0" applyAlignment="0" applyProtection="0"/>
    <xf numFmtId="186" fontId="57" fillId="44" borderId="214" applyNumberFormat="0" applyAlignment="0" applyProtection="0"/>
    <xf numFmtId="4" fontId="56" fillId="61" borderId="216" applyNumberFormat="0" applyProtection="0">
      <alignment horizontal="left" vertical="center" indent="1"/>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186" fontId="62" fillId="48" borderId="215" applyNumberFormat="0" applyProtection="0">
      <alignment horizontal="left" vertical="top" indent="1"/>
    </xf>
    <xf numFmtId="4" fontId="56" fillId="15" borderId="216" applyNumberFormat="0" applyProtection="0">
      <alignment horizontal="left" vertical="center" indent="1"/>
    </xf>
    <xf numFmtId="4" fontId="63" fillId="66"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4" fontId="56" fillId="52" borderId="213" applyNumberFormat="0" applyProtection="0">
      <alignment vertical="center"/>
    </xf>
    <xf numFmtId="186" fontId="60" fillId="52" borderId="215" applyNumberFormat="0" applyProtection="0">
      <alignment horizontal="left" vertical="top" indent="1"/>
    </xf>
    <xf numFmtId="4" fontId="56" fillId="59" borderId="213" applyNumberFormat="0" applyProtection="0">
      <alignment horizontal="right" vertical="center"/>
    </xf>
    <xf numFmtId="4" fontId="56" fillId="61"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4" borderId="221" applyNumberFormat="0" applyProtection="0">
      <alignment horizontal="left" vertical="top" indent="1"/>
    </xf>
    <xf numFmtId="186" fontId="61" fillId="21" borderId="217" applyBorder="0"/>
    <xf numFmtId="4" fontId="62" fillId="48" borderId="215" applyNumberFormat="0" applyProtection="0">
      <alignment vertical="center"/>
    </xf>
    <xf numFmtId="4" fontId="27" fillId="21" borderId="216" applyNumberFormat="0" applyProtection="0">
      <alignment horizontal="left" vertical="center" indent="1"/>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186" fontId="56" fillId="63" borderId="215" applyNumberFormat="0" applyProtection="0">
      <alignment horizontal="left" vertical="top" indent="1"/>
    </xf>
    <xf numFmtId="4" fontId="64" fillId="64" borderId="213" applyNumberFormat="0" applyProtection="0">
      <alignment horizontal="right" vertical="center"/>
    </xf>
    <xf numFmtId="4" fontId="27" fillId="21" borderId="216" applyNumberFormat="0" applyProtection="0">
      <alignment horizontal="left" vertical="center" indent="1"/>
    </xf>
    <xf numFmtId="186" fontId="50" fillId="41" borderId="213" applyNumberFormat="0" applyAlignment="0" applyProtection="0"/>
    <xf numFmtId="186" fontId="56" fillId="21" borderId="231"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56" fillId="15" borderId="221"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4" fontId="62" fillId="48" borderId="221" applyNumberFormat="0" applyProtection="0">
      <alignment vertical="center"/>
    </xf>
    <xf numFmtId="4" fontId="56" fillId="61" borderId="237" applyNumberFormat="0" applyProtection="0">
      <alignment horizontal="left" vertical="center" indent="1"/>
    </xf>
    <xf numFmtId="186" fontId="56" fillId="21" borderId="231" applyNumberFormat="0" applyProtection="0">
      <alignment horizontal="left" vertical="top" indent="1"/>
    </xf>
    <xf numFmtId="186" fontId="56" fillId="21" borderId="221" applyNumberFormat="0" applyProtection="0">
      <alignment horizontal="left" vertical="top" indent="1"/>
    </xf>
    <xf numFmtId="4" fontId="56" fillId="0" borderId="223" applyNumberFormat="0" applyProtection="0">
      <alignment horizontal="right" vertical="center"/>
    </xf>
    <xf numFmtId="186" fontId="56" fillId="63" borderId="221" applyNumberFormat="0" applyProtection="0">
      <alignment horizontal="left" vertical="top" indent="1"/>
    </xf>
    <xf numFmtId="164" fontId="35" fillId="0" borderId="0" applyFont="0" applyFill="0" applyBorder="0" applyAlignment="0" applyProtection="0"/>
    <xf numFmtId="186" fontId="56" fillId="14" borderId="221" applyNumberFormat="0" applyProtection="0">
      <alignment horizontal="left" vertical="top" indent="1"/>
    </xf>
    <xf numFmtId="4" fontId="56" fillId="19" borderId="223" applyNumberFormat="0" applyProtection="0">
      <alignment horizontal="righ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4" borderId="215" applyNumberFormat="0" applyProtection="0">
      <alignment horizontal="left" vertical="top" indent="1"/>
    </xf>
    <xf numFmtId="186" fontId="56" fillId="21" borderId="221" applyNumberFormat="0" applyProtection="0">
      <alignment horizontal="left" vertical="top" indent="1"/>
    </xf>
    <xf numFmtId="186" fontId="56" fillId="40" borderId="213" applyNumberFormat="0" applyFont="0" applyAlignment="0" applyProtection="0"/>
    <xf numFmtId="186" fontId="56" fillId="21" borderId="221" applyNumberFormat="0" applyProtection="0">
      <alignment horizontal="left" vertical="top" indent="1"/>
    </xf>
    <xf numFmtId="186" fontId="56" fillId="63" borderId="215" applyNumberFormat="0" applyProtection="0">
      <alignment horizontal="left" vertical="top" indent="1"/>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9" borderId="213" applyNumberFormat="0" applyProtection="0">
      <alignment horizontal="right" vertical="center"/>
    </xf>
    <xf numFmtId="186" fontId="42" fillId="44" borderId="213" applyNumberFormat="0" applyAlignment="0" applyProtection="0"/>
    <xf numFmtId="186" fontId="56" fillId="40" borderId="213" applyNumberFormat="0" applyFont="0" applyAlignment="0" applyProtection="0"/>
    <xf numFmtId="4" fontId="56" fillId="59" borderId="223" applyNumberFormat="0" applyProtection="0">
      <alignment horizontal="right" vertical="center"/>
    </xf>
    <xf numFmtId="186" fontId="56" fillId="15" borderId="221" applyNumberFormat="0" applyProtection="0">
      <alignment horizontal="left" vertical="top" indent="1"/>
    </xf>
    <xf numFmtId="4" fontId="56" fillId="23" borderId="223" applyNumberFormat="0" applyProtection="0">
      <alignment horizontal="right" vertical="center"/>
    </xf>
    <xf numFmtId="186" fontId="50" fillId="41" borderId="213" applyNumberForma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5" borderId="221" applyNumberFormat="0" applyProtection="0">
      <alignment horizontal="left" vertical="top" indent="1"/>
    </xf>
    <xf numFmtId="186" fontId="56" fillId="63" borderId="231" applyNumberFormat="0" applyProtection="0">
      <alignment horizontal="left" vertical="top" indent="1"/>
    </xf>
    <xf numFmtId="186" fontId="56" fillId="21" borderId="221" applyNumberFormat="0" applyProtection="0">
      <alignment horizontal="left" vertical="top" indent="1"/>
    </xf>
    <xf numFmtId="188" fontId="5" fillId="13" borderId="219">
      <alignment vertical="center"/>
    </xf>
    <xf numFmtId="186" fontId="42" fillId="44" borderId="213" applyNumberFormat="0" applyAlignment="0" applyProtection="0"/>
    <xf numFmtId="186" fontId="42" fillId="44" borderId="213" applyNumberFormat="0" applyAlignment="0" applyProtection="0"/>
    <xf numFmtId="186" fontId="28" fillId="51" borderId="196">
      <alignment horizontal="right" vertical="center"/>
      <protection locked="0"/>
    </xf>
    <xf numFmtId="186" fontId="56" fillId="40" borderId="213" applyNumberFormat="0" applyFont="0" applyAlignment="0" applyProtection="0"/>
    <xf numFmtId="186" fontId="44" fillId="0" borderId="228" applyNumberFormat="0" applyFill="0" applyAlignment="0" applyProtection="0"/>
    <xf numFmtId="186" fontId="42" fillId="44" borderId="213" applyNumberFormat="0" applyAlignment="0" applyProtection="0"/>
    <xf numFmtId="186" fontId="27" fillId="15" borderId="215" applyNumberFormat="0" applyProtection="0">
      <alignment horizontal="left" vertical="top" indent="1"/>
    </xf>
    <xf numFmtId="186" fontId="42" fillId="44" borderId="213" applyNumberFormat="0" applyAlignment="0" applyProtection="0"/>
    <xf numFmtId="4" fontId="27" fillId="21" borderId="216" applyNumberFormat="0" applyProtection="0">
      <alignment horizontal="left" vertical="center" indent="1"/>
    </xf>
    <xf numFmtId="4" fontId="56" fillId="15" borderId="216" applyNumberFormat="0" applyProtection="0">
      <alignment horizontal="left" vertical="center" indent="1"/>
    </xf>
    <xf numFmtId="191" fontId="28" fillId="50" borderId="21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1" fontId="28" fillId="50" borderId="219">
      <alignment vertical="center"/>
    </xf>
    <xf numFmtId="4" fontId="27" fillId="21" borderId="216" applyNumberFormat="0" applyProtection="0">
      <alignment horizontal="left" vertical="center" indent="1"/>
    </xf>
    <xf numFmtId="4" fontId="56" fillId="52" borderId="213" applyNumberFormat="0" applyProtection="0">
      <alignment vertical="center"/>
    </xf>
    <xf numFmtId="186" fontId="56" fillId="63" borderId="215" applyNumberFormat="0" applyProtection="0">
      <alignment horizontal="left" vertical="top" indent="1"/>
    </xf>
    <xf numFmtId="186" fontId="56" fillId="64" borderId="210" applyNumberFormat="0">
      <protection locked="0"/>
    </xf>
    <xf numFmtId="186" fontId="56" fillId="62" borderId="223" applyNumberFormat="0" applyProtection="0">
      <alignment horizontal="left" vertical="center" indent="1"/>
    </xf>
    <xf numFmtId="191" fontId="28" fillId="50" borderId="196">
      <alignment vertical="center"/>
    </xf>
    <xf numFmtId="186" fontId="28" fillId="51" borderId="176">
      <alignment horizontal="right" vertical="center"/>
      <protection locked="0"/>
    </xf>
    <xf numFmtId="186" fontId="57" fillId="44" borderId="214" applyNumberFormat="0" applyAlignment="0" applyProtection="0"/>
    <xf numFmtId="186" fontId="56" fillId="15" borderId="231" applyNumberFormat="0" applyProtection="0">
      <alignment horizontal="left" vertical="top" indent="1"/>
    </xf>
    <xf numFmtId="186" fontId="56" fillId="63" borderId="215" applyNumberFormat="0" applyProtection="0">
      <alignment horizontal="left" vertical="top" indent="1"/>
    </xf>
    <xf numFmtId="188" fontId="28" fillId="49" borderId="219">
      <alignment vertical="center"/>
    </xf>
    <xf numFmtId="191" fontId="28" fillId="50" borderId="219">
      <alignment vertical="center"/>
    </xf>
    <xf numFmtId="186" fontId="56" fillId="21" borderId="221" applyNumberFormat="0" applyProtection="0">
      <alignment horizontal="left" vertical="top" indent="1"/>
    </xf>
    <xf numFmtId="193" fontId="28" fillId="12" borderId="219">
      <alignment vertical="center"/>
      <protection locked="0"/>
    </xf>
    <xf numFmtId="186" fontId="42" fillId="44" borderId="223" applyNumberFormat="0" applyAlignment="0" applyProtection="0"/>
    <xf numFmtId="186" fontId="27" fillId="21" borderId="221" applyNumberFormat="0" applyProtection="0">
      <alignment horizontal="left" vertical="top" indent="1"/>
    </xf>
    <xf numFmtId="4" fontId="56" fillId="0" borderId="213" applyNumberFormat="0" applyProtection="0">
      <alignment horizontal="right" vertical="center"/>
    </xf>
    <xf numFmtId="186" fontId="56" fillId="14" borderId="215" applyNumberFormat="0" applyProtection="0">
      <alignment horizontal="left" vertical="top" indent="1"/>
    </xf>
    <xf numFmtId="4" fontId="56" fillId="15" borderId="213" applyNumberFormat="0" applyProtection="0">
      <alignment horizontal="right" vertical="center"/>
    </xf>
    <xf numFmtId="4" fontId="56" fillId="23" borderId="213" applyNumberFormat="0" applyProtection="0">
      <alignment horizontal="right" vertical="center"/>
    </xf>
    <xf numFmtId="164" fontId="35" fillId="0" borderId="0" applyFont="0" applyFill="0" applyBorder="0" applyAlignment="0" applyProtection="0"/>
    <xf numFmtId="186" fontId="42" fillId="44" borderId="223" applyNumberFormat="0" applyAlignment="0" applyProtection="0"/>
    <xf numFmtId="188" fontId="28" fillId="49" borderId="196">
      <alignment vertical="center"/>
    </xf>
    <xf numFmtId="4" fontId="56" fillId="53" borderId="223" applyNumberFormat="0" applyProtection="0">
      <alignment horizontal="left" vertical="center" indent="1"/>
    </xf>
    <xf numFmtId="186" fontId="56" fillId="63" borderId="221" applyNumberFormat="0" applyProtection="0">
      <alignment horizontal="left" vertical="top" indent="1"/>
    </xf>
    <xf numFmtId="186" fontId="56" fillId="40" borderId="213" applyNumberFormat="0" applyFont="0" applyAlignment="0" applyProtection="0"/>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21" borderId="215" applyNumberFormat="0" applyProtection="0">
      <alignment horizontal="left" vertical="top" indent="1"/>
    </xf>
    <xf numFmtId="4" fontId="27" fillId="21" borderId="216" applyNumberFormat="0" applyProtection="0">
      <alignment horizontal="left" vertical="center" indent="1"/>
    </xf>
    <xf numFmtId="186" fontId="57" fillId="44" borderId="214" applyNumberFormat="0" applyAlignment="0" applyProtection="0"/>
    <xf numFmtId="186" fontId="50" fillId="41" borderId="213" applyNumberFormat="0" applyAlignment="0" applyProtection="0"/>
    <xf numFmtId="186" fontId="56" fillId="63" borderId="221" applyNumberFormat="0" applyProtection="0">
      <alignment horizontal="left" vertical="top" indent="1"/>
    </xf>
    <xf numFmtId="4" fontId="56" fillId="19" borderId="223" applyNumberFormat="0" applyProtection="0">
      <alignment horizontal="right" vertical="center"/>
    </xf>
    <xf numFmtId="186" fontId="56" fillId="14" borderId="221" applyNumberFormat="0" applyProtection="0">
      <alignment horizontal="left" vertical="top" indent="1"/>
    </xf>
    <xf numFmtId="191" fontId="28" fillId="51" borderId="219">
      <alignment horizontal="right" vertical="center"/>
      <protection locked="0"/>
    </xf>
    <xf numFmtId="4" fontId="56" fillId="59" borderId="233" applyNumberFormat="0" applyProtection="0">
      <alignment horizontal="right" vertical="center"/>
    </xf>
    <xf numFmtId="191" fontId="5" fillId="69" borderId="239">
      <alignment vertical="center"/>
    </xf>
    <xf numFmtId="186" fontId="62" fillId="48" borderId="221" applyNumberFormat="0" applyProtection="0">
      <alignment horizontal="left" vertical="top" indent="1"/>
    </xf>
    <xf numFmtId="4" fontId="56" fillId="57" borderId="237" applyNumberFormat="0" applyProtection="0">
      <alignment horizontal="right" vertical="center"/>
    </xf>
    <xf numFmtId="186" fontId="56" fillId="15" borderId="231" applyNumberFormat="0" applyProtection="0">
      <alignment horizontal="left" vertical="top" indent="1"/>
    </xf>
    <xf numFmtId="193" fontId="28" fillId="12" borderId="176">
      <alignment vertical="center"/>
      <protection locked="0"/>
    </xf>
    <xf numFmtId="186" fontId="27" fillId="14" borderId="215" applyNumberFormat="0" applyProtection="0">
      <alignment horizontal="left" vertical="center" indent="1"/>
    </xf>
    <xf numFmtId="186" fontId="62" fillId="15" borderId="215" applyNumberFormat="0" applyProtection="0">
      <alignment horizontal="left" vertical="top" indent="1"/>
    </xf>
    <xf numFmtId="186" fontId="56" fillId="63" borderId="215" applyNumberFormat="0" applyProtection="0">
      <alignment horizontal="left" vertical="top" indent="1"/>
    </xf>
    <xf numFmtId="186" fontId="56" fillId="62" borderId="213" applyNumberFormat="0" applyProtection="0">
      <alignment horizontal="left" vertical="center" indent="1"/>
    </xf>
    <xf numFmtId="191" fontId="28" fillId="50" borderId="219">
      <alignment vertical="center"/>
    </xf>
    <xf numFmtId="4" fontId="56" fillId="61" borderId="216" applyNumberFormat="0" applyProtection="0">
      <alignment horizontal="left" vertical="center" indent="1"/>
    </xf>
    <xf numFmtId="186" fontId="56" fillId="40" borderId="213" applyNumberFormat="0" applyFont="0" applyAlignment="0" applyProtection="0"/>
    <xf numFmtId="186" fontId="28" fillId="50" borderId="219">
      <alignment vertical="center"/>
    </xf>
    <xf numFmtId="191" fontId="28" fillId="12" borderId="219">
      <alignment vertical="center"/>
      <protection locked="0"/>
    </xf>
    <xf numFmtId="4" fontId="56" fillId="52" borderId="223" applyNumberFormat="0" applyProtection="0">
      <alignment vertical="center"/>
    </xf>
    <xf numFmtId="186" fontId="56" fillId="63" borderId="221" applyNumberFormat="0" applyProtection="0">
      <alignment horizontal="left" vertical="top" indent="1"/>
    </xf>
    <xf numFmtId="4" fontId="64" fillId="64" borderId="223" applyNumberFormat="0" applyProtection="0">
      <alignment horizontal="right" vertical="center"/>
    </xf>
    <xf numFmtId="164" fontId="35" fillId="0" borderId="0" applyFont="0" applyFill="0" applyBorder="0" applyAlignment="0" applyProtection="0"/>
    <xf numFmtId="186" fontId="56" fillId="40" borderId="213" applyNumberFormat="0" applyFont="0" applyAlignment="0" applyProtection="0"/>
    <xf numFmtId="4" fontId="56" fillId="58" borderId="223" applyNumberFormat="0" applyProtection="0">
      <alignment horizontal="right" vertical="center"/>
    </xf>
    <xf numFmtId="172" fontId="28" fillId="12" borderId="229">
      <alignment vertical="center"/>
      <protection locked="0"/>
    </xf>
    <xf numFmtId="186" fontId="56" fillId="40" borderId="213" applyNumberFormat="0" applyFont="0" applyAlignment="0" applyProtection="0"/>
    <xf numFmtId="186" fontId="56" fillId="14" borderId="221" applyNumberFormat="0" applyProtection="0">
      <alignment horizontal="left" vertical="top" indent="1"/>
    </xf>
    <xf numFmtId="4" fontId="56" fillId="14" borderId="237"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42" fillId="44" borderId="213" applyNumberFormat="0" applyAlignment="0" applyProtection="0"/>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90" fontId="28" fillId="49" borderId="219">
      <alignment vertical="center"/>
    </xf>
    <xf numFmtId="191" fontId="28" fillId="49" borderId="219">
      <alignment vertical="center"/>
    </xf>
    <xf numFmtId="191"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8" fontId="28" fillId="49" borderId="219">
      <alignment vertical="center"/>
    </xf>
    <xf numFmtId="188" fontId="28" fillId="49" borderId="219">
      <alignment vertical="center"/>
    </xf>
    <xf numFmtId="190" fontId="28" fillId="49" borderId="219">
      <alignment vertical="center"/>
    </xf>
    <xf numFmtId="191"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93"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93" fontId="28" fillId="12" borderId="219">
      <alignment vertical="center"/>
      <protection locked="0"/>
    </xf>
    <xf numFmtId="191" fontId="28" fillId="12" borderId="219">
      <alignment vertical="center"/>
      <protection locked="0"/>
    </xf>
    <xf numFmtId="191" fontId="28" fillId="12" borderId="219">
      <alignment vertical="center"/>
      <protection locked="0"/>
    </xf>
    <xf numFmtId="172" fontId="28" fillId="12" borderId="219">
      <alignment vertical="center"/>
      <protection locked="0"/>
    </xf>
    <xf numFmtId="172" fontId="28" fillId="12" borderId="219">
      <alignment vertical="center"/>
      <protection locked="0"/>
    </xf>
    <xf numFmtId="172" fontId="28" fillId="12" borderId="219">
      <alignment vertical="center"/>
      <protection locked="0"/>
    </xf>
    <xf numFmtId="172" fontId="28" fillId="12" borderId="219">
      <alignment vertical="center"/>
      <protection locked="0"/>
    </xf>
    <xf numFmtId="191" fontId="28" fillId="12" borderId="219">
      <alignment vertical="center"/>
      <protection locked="0"/>
    </xf>
    <xf numFmtId="191" fontId="28" fillId="50" borderId="219">
      <alignment vertical="center"/>
    </xf>
    <xf numFmtId="191" fontId="28" fillId="50" borderId="219">
      <alignment vertical="center"/>
    </xf>
    <xf numFmtId="193" fontId="28" fillId="50" borderId="219">
      <alignment vertical="center"/>
    </xf>
    <xf numFmtId="193" fontId="28" fillId="50" borderId="219">
      <alignment vertical="center"/>
    </xf>
    <xf numFmtId="193" fontId="28" fillId="50" borderId="219">
      <alignment vertical="center"/>
    </xf>
    <xf numFmtId="193" fontId="28" fillId="50" borderId="219">
      <alignment vertical="center"/>
    </xf>
    <xf numFmtId="188" fontId="28" fillId="50" borderId="219">
      <alignment vertical="center"/>
    </xf>
    <xf numFmtId="190" fontId="28" fillId="50" borderId="219">
      <alignment vertical="center"/>
    </xf>
    <xf numFmtId="186" fontId="28" fillId="50" borderId="219">
      <alignment vertical="center"/>
    </xf>
    <xf numFmtId="186" fontId="28" fillId="50" borderId="219">
      <alignment vertical="center"/>
    </xf>
    <xf numFmtId="186" fontId="28" fillId="50" borderId="219">
      <alignment vertical="center"/>
    </xf>
    <xf numFmtId="186" fontId="28" fillId="50" borderId="219">
      <alignment vertical="center"/>
    </xf>
    <xf numFmtId="191" fontId="28" fillId="50" borderId="219">
      <alignment vertical="center"/>
    </xf>
    <xf numFmtId="191" fontId="28" fillId="50" borderId="219">
      <alignment vertical="center"/>
    </xf>
    <xf numFmtId="191" fontId="28" fillId="50" borderId="219">
      <alignment vertical="center"/>
    </xf>
    <xf numFmtId="191" fontId="28" fillId="50" borderId="219">
      <alignment vertical="center"/>
    </xf>
    <xf numFmtId="191" fontId="28" fillId="51" borderId="219">
      <alignment horizontal="right" vertical="center"/>
      <protection locked="0"/>
    </xf>
    <xf numFmtId="186" fontId="28" fillId="51" borderId="219">
      <alignment horizontal="right" vertical="center"/>
      <protection locked="0"/>
    </xf>
    <xf numFmtId="186" fontId="28" fillId="51" borderId="219">
      <alignment horizontal="right" vertical="center"/>
      <protection locked="0"/>
    </xf>
    <xf numFmtId="190" fontId="28" fillId="51" borderId="219">
      <alignment horizontal="right" vertical="center"/>
      <protection locked="0"/>
    </xf>
    <xf numFmtId="188" fontId="28" fillId="51" borderId="219">
      <alignment horizontal="right" vertical="center"/>
      <protection locked="0"/>
    </xf>
    <xf numFmtId="190" fontId="28" fillId="51" borderId="219">
      <alignment horizontal="right" vertical="center"/>
      <protection locked="0"/>
    </xf>
    <xf numFmtId="191" fontId="28" fillId="51" borderId="219">
      <alignment horizontal="right" vertical="center"/>
      <protection locked="0"/>
    </xf>
    <xf numFmtId="191" fontId="28" fillId="51" borderId="219">
      <alignment horizontal="right" vertical="center"/>
      <protection locked="0"/>
    </xf>
    <xf numFmtId="191" fontId="28" fillId="51" borderId="219">
      <alignment horizontal="right" vertical="center"/>
      <protection locked="0"/>
    </xf>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61" fillId="21" borderId="217" applyBorder="0"/>
    <xf numFmtId="4" fontId="62" fillId="48" borderId="215" applyNumberFormat="0" applyProtection="0">
      <alignment vertical="center"/>
    </xf>
    <xf numFmtId="4" fontId="59" fillId="12" borderId="219"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186" fontId="56" fillId="67" borderId="219"/>
    <xf numFmtId="4" fontId="64" fillId="64" borderId="213" applyNumberFormat="0" applyProtection="0">
      <alignment horizontal="right" vertical="center"/>
    </xf>
    <xf numFmtId="37" fontId="33" fillId="0" borderId="209" applyNumberFormat="0"/>
    <xf numFmtId="186" fontId="27" fillId="21" borderId="221" applyNumberFormat="0" applyProtection="0">
      <alignment horizontal="left" vertical="top" indent="1"/>
    </xf>
    <xf numFmtId="194" fontId="33" fillId="0" borderId="220" applyFill="0"/>
    <xf numFmtId="186" fontId="44" fillId="0" borderId="218" applyNumberFormat="0" applyFill="0" applyAlignment="0" applyProtection="0"/>
    <xf numFmtId="186" fontId="44" fillId="0" borderId="218" applyNumberFormat="0" applyFill="0" applyAlignment="0" applyProtection="0"/>
    <xf numFmtId="186" fontId="56" fillId="14" borderId="215" applyNumberFormat="0" applyProtection="0">
      <alignment horizontal="left" vertical="top" indent="1"/>
    </xf>
    <xf numFmtId="4" fontId="27" fillId="21" borderId="227" applyNumberFormat="0" applyProtection="0">
      <alignment horizontal="left" vertical="center" indent="1"/>
    </xf>
    <xf numFmtId="186" fontId="56" fillId="40" borderId="213" applyNumberFormat="0" applyFont="0" applyAlignment="0" applyProtection="0"/>
    <xf numFmtId="191" fontId="5" fillId="13" borderId="219">
      <alignment vertical="center"/>
    </xf>
    <xf numFmtId="188" fontId="5" fillId="13" borderId="219">
      <alignment vertical="center"/>
    </xf>
    <xf numFmtId="190" fontId="5" fillId="13" borderId="219">
      <alignment vertical="center"/>
    </xf>
    <xf numFmtId="191" fontId="5" fillId="7" borderId="219">
      <alignment vertical="center"/>
      <protection locked="0"/>
    </xf>
    <xf numFmtId="188" fontId="5" fillId="7" borderId="219">
      <alignment vertical="center"/>
      <protection locked="0"/>
    </xf>
    <xf numFmtId="196" fontId="5" fillId="69" borderId="219">
      <alignment vertical="center"/>
    </xf>
    <xf numFmtId="188" fontId="5" fillId="69" borderId="219">
      <alignment vertical="center"/>
    </xf>
    <xf numFmtId="190" fontId="5" fillId="69" borderId="219">
      <alignment vertical="center"/>
    </xf>
    <xf numFmtId="191" fontId="5" fillId="69" borderId="219">
      <alignment vertical="center"/>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27" fillId="14" borderId="215" applyNumberFormat="0" applyProtection="0">
      <alignment horizontal="left" vertical="center" indent="1"/>
    </xf>
    <xf numFmtId="186" fontId="56" fillId="21" borderId="215" applyNumberFormat="0" applyProtection="0">
      <alignment horizontal="left" vertical="top" indent="1"/>
    </xf>
    <xf numFmtId="191" fontId="5" fillId="7" borderId="196">
      <alignment vertical="center"/>
      <protection locked="0"/>
    </xf>
    <xf numFmtId="186" fontId="27" fillId="63" borderId="215"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27" fillId="14" borderId="215"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42" fillId="44" borderId="213" applyNumberFormat="0" applyAlignment="0" applyProtection="0"/>
    <xf numFmtId="186" fontId="42" fillId="44" borderId="213" applyNumberFormat="0" applyAlignment="0" applyProtection="0"/>
    <xf numFmtId="186" fontId="60" fillId="52" borderId="221" applyNumberFormat="0" applyProtection="0">
      <alignment horizontal="left" vertical="top" indent="1"/>
    </xf>
    <xf numFmtId="186" fontId="56" fillId="40" borderId="213" applyNumberFormat="0" applyFont="0" applyAlignment="0" applyProtection="0"/>
    <xf numFmtId="37" fontId="33" fillId="0" borderId="209" applyNumberFormat="0"/>
    <xf numFmtId="4" fontId="56" fillId="15" borderId="213" applyNumberFormat="0" applyProtection="0">
      <alignment horizontal="right" vertical="center"/>
    </xf>
    <xf numFmtId="186" fontId="56" fillId="21" borderId="215" applyNumberFormat="0" applyProtection="0">
      <alignment horizontal="left" vertical="top" indent="1"/>
    </xf>
    <xf numFmtId="4" fontId="27" fillId="21" borderId="216" applyNumberFormat="0" applyProtection="0">
      <alignment horizontal="left" vertical="center" indent="1"/>
    </xf>
    <xf numFmtId="191" fontId="5" fillId="13" borderId="219">
      <alignment vertical="center"/>
    </xf>
    <xf numFmtId="191" fontId="28" fillId="51" borderId="219">
      <alignment horizontal="right" vertical="center"/>
      <protection locked="0"/>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8" fillId="50" borderId="219">
      <alignment vertical="center"/>
    </xf>
    <xf numFmtId="186" fontId="27" fillId="15" borderId="215" applyNumberFormat="0" applyProtection="0">
      <alignment horizontal="left" vertical="center" indent="1"/>
    </xf>
    <xf numFmtId="37" fontId="33" fillId="0" borderId="209" applyNumberFormat="0"/>
    <xf numFmtId="186" fontId="56" fillId="14" borderId="215"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190" fontId="28" fillId="50" borderId="239">
      <alignment vertical="center"/>
    </xf>
    <xf numFmtId="186" fontId="56" fillId="15" borderId="215" applyNumberFormat="0" applyProtection="0">
      <alignment horizontal="left" vertical="top" indent="1"/>
    </xf>
    <xf numFmtId="186" fontId="60" fillId="52" borderId="221"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72" fontId="28" fillId="12" borderId="219">
      <alignment vertical="center"/>
      <protection locked="0"/>
    </xf>
    <xf numFmtId="191" fontId="28" fillId="51" borderId="219">
      <alignment horizontal="right" vertical="center"/>
      <protection locked="0"/>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42" fillId="44" borderId="223" applyNumberFormat="0" applyAlignment="0" applyProtection="0"/>
    <xf numFmtId="186" fontId="56" fillId="63" borderId="215" applyNumberFormat="0" applyProtection="0">
      <alignment horizontal="left" vertical="top" indent="1"/>
    </xf>
    <xf numFmtId="186" fontId="56" fillId="63" borderId="221" applyNumberFormat="0" applyProtection="0">
      <alignment horizontal="left" vertical="top" indent="1"/>
    </xf>
    <xf numFmtId="4" fontId="27" fillId="21" borderId="216" applyNumberFormat="0" applyProtection="0">
      <alignment horizontal="left" vertical="center" indent="1"/>
    </xf>
    <xf numFmtId="4" fontId="59" fillId="53" borderId="213" applyNumberFormat="0" applyProtection="0">
      <alignment vertical="center"/>
    </xf>
    <xf numFmtId="193" fontId="28" fillId="50" borderId="196">
      <alignment vertical="center"/>
    </xf>
    <xf numFmtId="186" fontId="62" fillId="48" borderId="215" applyNumberFormat="0" applyProtection="0">
      <alignment horizontal="left" vertical="top" indent="1"/>
    </xf>
    <xf numFmtId="186" fontId="56" fillId="40" borderId="213" applyNumberFormat="0" applyFont="0" applyAlignment="0" applyProtection="0"/>
    <xf numFmtId="186" fontId="56" fillId="14" borderId="215" applyNumberFormat="0" applyProtection="0">
      <alignment horizontal="left" vertical="top" indent="1"/>
    </xf>
    <xf numFmtId="186" fontId="27" fillId="63" borderId="215" applyNumberFormat="0" applyProtection="0">
      <alignment horizontal="left" vertical="center"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7" fillId="44" borderId="214" applyNumberFormat="0" applyAlignment="0" applyProtection="0"/>
    <xf numFmtId="186" fontId="56" fillId="40" borderId="213" applyNumberFormat="0" applyFont="0" applyAlignment="0" applyProtection="0"/>
    <xf numFmtId="186" fontId="27" fillId="21" borderId="215" applyNumberFormat="0" applyProtection="0">
      <alignment horizontal="left" vertical="center" indent="1"/>
    </xf>
    <xf numFmtId="4" fontId="56" fillId="61" borderId="216" applyNumberFormat="0" applyProtection="0">
      <alignment horizontal="left" vertical="center" indent="1"/>
    </xf>
    <xf numFmtId="186" fontId="42" fillId="44" borderId="213" applyNumberFormat="0" applyAlignment="0" applyProtection="0"/>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40" borderId="213"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14" borderId="237" applyNumberFormat="0" applyProtection="0">
      <alignment horizontal="left" vertical="center" indent="1"/>
    </xf>
    <xf numFmtId="186" fontId="42" fillId="44" borderId="213" applyNumberFormat="0" applyAlignment="0" applyProtection="0"/>
    <xf numFmtId="191" fontId="5" fillId="69" borderId="196">
      <alignment vertical="center"/>
    </xf>
    <xf numFmtId="186" fontId="56" fillId="14" borderId="215" applyNumberFormat="0" applyProtection="0">
      <alignment horizontal="left" vertical="top" indent="1"/>
    </xf>
    <xf numFmtId="191" fontId="28" fillId="50" borderId="219">
      <alignment vertical="center"/>
    </xf>
    <xf numFmtId="186" fontId="56" fillId="21" borderId="215" applyNumberFormat="0" applyProtection="0">
      <alignment horizontal="left" vertical="top" indent="1"/>
    </xf>
    <xf numFmtId="172" fontId="28" fillId="12" borderId="219">
      <alignment vertical="center"/>
      <protection locked="0"/>
    </xf>
    <xf numFmtId="190" fontId="28" fillId="51" borderId="219">
      <alignment horizontal="right" vertical="center"/>
      <protection locked="0"/>
    </xf>
    <xf numFmtId="186" fontId="56" fillId="15" borderId="215" applyNumberFormat="0" applyProtection="0">
      <alignment horizontal="left" vertical="top" indent="1"/>
    </xf>
    <xf numFmtId="190" fontId="28" fillId="50" borderId="219">
      <alignment vertical="center"/>
    </xf>
    <xf numFmtId="190" fontId="28" fillId="49" borderId="219">
      <alignment vertical="center"/>
    </xf>
    <xf numFmtId="186" fontId="62" fillId="48" borderId="231" applyNumberFormat="0" applyProtection="0">
      <alignment horizontal="left" vertical="top" indent="1"/>
    </xf>
    <xf numFmtId="186" fontId="56" fillId="21" borderId="221" applyNumberFormat="0" applyProtection="0">
      <alignment horizontal="left" vertical="top" indent="1"/>
    </xf>
    <xf numFmtId="191" fontId="5" fillId="13" borderId="196">
      <alignment vertical="center"/>
    </xf>
    <xf numFmtId="186" fontId="56" fillId="15" borderId="231" applyNumberFormat="0" applyProtection="0">
      <alignment horizontal="left" vertical="top" indent="1"/>
    </xf>
    <xf numFmtId="186" fontId="60" fillId="52" borderId="221" applyNumberFormat="0" applyProtection="0">
      <alignment horizontal="left" vertical="top" indent="1"/>
    </xf>
    <xf numFmtId="190" fontId="28" fillId="51" borderId="229">
      <alignment horizontal="right" vertical="center"/>
      <protection locked="0"/>
    </xf>
    <xf numFmtId="186" fontId="50" fillId="41" borderId="223" applyNumberFormat="0" applyAlignment="0" applyProtection="0"/>
    <xf numFmtId="186" fontId="56" fillId="40" borderId="213" applyNumberFormat="0" applyFont="0" applyAlignment="0" applyProtection="0"/>
    <xf numFmtId="186" fontId="56" fillId="21" borderId="221" applyNumberFormat="0" applyProtection="0">
      <alignment horizontal="left" vertical="top" indent="1"/>
    </xf>
    <xf numFmtId="186" fontId="56" fillId="21" borderId="231" applyNumberFormat="0" applyProtection="0">
      <alignment horizontal="left" vertical="top" indent="1"/>
    </xf>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42" fillId="44" borderId="213" applyNumberFormat="0" applyAlignment="0" applyProtection="0"/>
    <xf numFmtId="186" fontId="57" fillId="44" borderId="214" applyNumberFormat="0" applyAlignment="0" applyProtection="0"/>
    <xf numFmtId="186" fontId="57" fillId="44" borderId="214" applyNumberFormat="0" applyAlignment="0" applyProtection="0"/>
    <xf numFmtId="186" fontId="60" fillId="52" borderId="215" applyNumberFormat="0" applyProtection="0">
      <alignment horizontal="left" vertical="top" indent="1"/>
    </xf>
    <xf numFmtId="4" fontId="56" fillId="57" borderId="216"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4" fontId="56" fillId="54" borderId="213" applyNumberFormat="0" applyProtection="0">
      <alignment horizontal="left" vertical="center" indent="1"/>
    </xf>
    <xf numFmtId="4" fontId="56" fillId="19" borderId="213" applyNumberFormat="0" applyProtection="0">
      <alignment horizontal="right" vertical="center"/>
    </xf>
    <xf numFmtId="4" fontId="56" fillId="14" borderId="216"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27" fillId="21" borderId="221" applyNumberFormat="0" applyProtection="0">
      <alignment horizontal="left" vertical="center" indent="1"/>
    </xf>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186" fontId="56" fillId="40" borderId="213" applyNumberFormat="0" applyFont="0" applyAlignment="0" applyProtection="0"/>
    <xf numFmtId="186" fontId="56" fillId="21" borderId="215" applyNumberFormat="0" applyProtection="0">
      <alignment horizontal="left" vertical="top" indent="1"/>
    </xf>
    <xf numFmtId="4" fontId="56" fillId="14" borderId="216"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8" fontId="5" fillId="13" borderId="21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0" fontId="28" fillId="51" borderId="219">
      <alignment horizontal="right" vertical="center"/>
      <protection locked="0"/>
    </xf>
    <xf numFmtId="186" fontId="44" fillId="0" borderId="218" applyNumberFormat="0" applyFill="0" applyAlignment="0" applyProtection="0"/>
    <xf numFmtId="186" fontId="56" fillId="14" borderId="213" applyNumberFormat="0" applyProtection="0">
      <alignment horizontal="left" vertical="center" indent="1"/>
    </xf>
    <xf numFmtId="186" fontId="62" fillId="48" borderId="215" applyNumberFormat="0" applyProtection="0">
      <alignment horizontal="left" vertical="top" indent="1"/>
    </xf>
    <xf numFmtId="186" fontId="56" fillId="63" borderId="231" applyNumberFormat="0" applyProtection="0">
      <alignment horizontal="left" vertical="top" indent="1"/>
    </xf>
    <xf numFmtId="4" fontId="62" fillId="11" borderId="221" applyNumberFormat="0" applyProtection="0">
      <alignment horizontal="left" vertical="center" indent="1"/>
    </xf>
    <xf numFmtId="186" fontId="61" fillId="21" borderId="217" applyBorder="0"/>
    <xf numFmtId="186" fontId="56" fillId="14" borderId="221" applyNumberFormat="0" applyProtection="0">
      <alignment horizontal="left" vertical="top" indent="1"/>
    </xf>
    <xf numFmtId="186" fontId="56" fillId="40" borderId="223" applyNumberFormat="0" applyFont="0" applyAlignment="0" applyProtection="0"/>
    <xf numFmtId="186" fontId="42" fillId="44" borderId="213" applyNumberFormat="0" applyAlignment="0" applyProtection="0"/>
    <xf numFmtId="186" fontId="28" fillId="12" borderId="219">
      <alignment vertical="center"/>
      <protection locked="0"/>
    </xf>
    <xf numFmtId="186" fontId="28" fillId="51" borderId="219">
      <alignment horizontal="right" vertical="center"/>
      <protection locked="0"/>
    </xf>
    <xf numFmtId="186" fontId="62" fillId="48" borderId="215" applyNumberFormat="0" applyProtection="0">
      <alignment horizontal="left" vertical="top" indent="1"/>
    </xf>
    <xf numFmtId="4" fontId="56" fillId="15" borderId="216" applyNumberFormat="0" applyProtection="0">
      <alignment horizontal="left" vertical="center" indent="1"/>
    </xf>
    <xf numFmtId="4" fontId="62" fillId="48" borderId="215" applyNumberFormat="0" applyProtection="0">
      <alignment vertical="center"/>
    </xf>
    <xf numFmtId="186" fontId="56" fillId="63" borderId="221" applyNumberFormat="0" applyProtection="0">
      <alignment horizontal="left" vertical="top" indent="1"/>
    </xf>
    <xf numFmtId="4" fontId="62" fillId="48" borderId="215" applyNumberFormat="0" applyProtection="0">
      <alignment vertical="center"/>
    </xf>
    <xf numFmtId="186" fontId="56" fillId="15" borderId="215" applyNumberFormat="0" applyProtection="0">
      <alignment horizontal="left" vertical="top" indent="1"/>
    </xf>
    <xf numFmtId="4" fontId="56" fillId="16" borderId="213" applyNumberFormat="0" applyProtection="0">
      <alignment horizontal="right" vertical="center"/>
    </xf>
    <xf numFmtId="188" fontId="5" fillId="13" borderId="239">
      <alignment vertical="center"/>
    </xf>
    <xf numFmtId="186" fontId="56" fillId="63" borderId="231" applyNumberFormat="0" applyProtection="0">
      <alignment horizontal="left" vertical="top" indent="1"/>
    </xf>
    <xf numFmtId="186" fontId="28" fillId="12" borderId="176">
      <alignmen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13" applyNumberFormat="0" applyFont="0" applyAlignment="0" applyProtection="0"/>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center" indent="1"/>
    </xf>
    <xf numFmtId="186" fontId="56" fillId="21" borderId="215" applyNumberFormat="0" applyProtection="0">
      <alignment horizontal="left" vertical="top" indent="1"/>
    </xf>
    <xf numFmtId="186" fontId="56" fillId="40" borderId="213" applyNumberFormat="0" applyFont="0" applyAlignment="0" applyProtection="0"/>
    <xf numFmtId="186" fontId="56" fillId="21" borderId="215" applyNumberFormat="0" applyProtection="0">
      <alignment horizontal="left" vertical="top" indent="1"/>
    </xf>
    <xf numFmtId="4" fontId="27" fillId="21" borderId="216" applyNumberFormat="0" applyProtection="0">
      <alignment horizontal="left" vertical="center" indent="1"/>
    </xf>
    <xf numFmtId="186" fontId="57" fillId="44" borderId="214" applyNumberFormat="0" applyAlignment="0" applyProtection="0"/>
    <xf numFmtId="186" fontId="50" fillId="41" borderId="213" applyNumberFormat="0" applyAlignment="0" applyProtection="0"/>
    <xf numFmtId="4" fontId="59" fillId="65" borderId="223" applyNumberFormat="0" applyProtection="0">
      <alignment horizontal="right" vertical="center"/>
    </xf>
    <xf numFmtId="186" fontId="56" fillId="21" borderId="221" applyNumberFormat="0" applyProtection="0">
      <alignment horizontal="left" vertical="top" indent="1"/>
    </xf>
    <xf numFmtId="186" fontId="56" fillId="40" borderId="213" applyNumberFormat="0" applyFont="0" applyAlignment="0" applyProtection="0"/>
    <xf numFmtId="186" fontId="56" fillId="21" borderId="23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23" applyNumberFormat="0" applyFont="0" applyAlignment="0" applyProtection="0"/>
    <xf numFmtId="191" fontId="28" fillId="51" borderId="196">
      <alignment horizontal="right" vertical="center"/>
      <protection locked="0"/>
    </xf>
    <xf numFmtId="190" fontId="28" fillId="51" borderId="219">
      <alignment horizontal="right" vertical="center"/>
      <protection locked="0"/>
    </xf>
    <xf numFmtId="186" fontId="27" fillId="63" borderId="215" applyNumberFormat="0" applyProtection="0">
      <alignment horizontal="left" vertical="top" indent="1"/>
    </xf>
    <xf numFmtId="186" fontId="56" fillId="14" borderId="215" applyNumberFormat="0" applyProtection="0">
      <alignment horizontal="left" vertical="top" indent="1"/>
    </xf>
    <xf numFmtId="191" fontId="28" fillId="50" borderId="219">
      <alignment vertical="center"/>
    </xf>
    <xf numFmtId="186" fontId="56" fillId="21" borderId="215" applyNumberFormat="0" applyProtection="0">
      <alignment horizontal="left" vertical="top" indent="1"/>
    </xf>
    <xf numFmtId="172" fontId="28" fillId="12" borderId="219">
      <alignment vertical="center"/>
      <protection locked="0"/>
    </xf>
    <xf numFmtId="4" fontId="56" fillId="58" borderId="213" applyNumberFormat="0" applyProtection="0">
      <alignment horizontal="right" vertical="center"/>
    </xf>
    <xf numFmtId="4" fontId="59" fillId="65" borderId="213" applyNumberFormat="0" applyProtection="0">
      <alignment horizontal="right" vertical="center"/>
    </xf>
    <xf numFmtId="190" fontId="28" fillId="49" borderId="219">
      <alignment vertical="center"/>
    </xf>
    <xf numFmtId="186" fontId="28" fillId="49" borderId="219">
      <alignment vertical="center"/>
    </xf>
    <xf numFmtId="4" fontId="64" fillId="64" borderId="223" applyNumberFormat="0" applyProtection="0">
      <alignment horizontal="right" vertical="center"/>
    </xf>
    <xf numFmtId="4" fontId="56" fillId="52" borderId="223" applyNumberFormat="0" applyProtection="0">
      <alignment vertical="center"/>
    </xf>
    <xf numFmtId="186" fontId="50" fillId="41" borderId="223" applyNumberFormat="0" applyAlignment="0" applyProtection="0"/>
    <xf numFmtId="186" fontId="56" fillId="40" borderId="213" applyNumberFormat="0" applyFont="0" applyAlignment="0" applyProtection="0"/>
    <xf numFmtId="4" fontId="56" fillId="54" borderId="223" applyNumberFormat="0" applyProtection="0">
      <alignment horizontal="left" vertical="center" indent="1"/>
    </xf>
    <xf numFmtId="186" fontId="42" fillId="44" borderId="223" applyNumberFormat="0" applyAlignment="0" applyProtection="0"/>
    <xf numFmtId="186" fontId="56" fillId="40" borderId="213" applyNumberFormat="0" applyFont="0" applyAlignment="0" applyProtection="0"/>
    <xf numFmtId="186" fontId="57" fillId="44" borderId="234" applyNumberFormat="0" applyAlignment="0" applyProtection="0"/>
    <xf numFmtId="4" fontId="56" fillId="54" borderId="233" applyNumberFormat="0" applyProtection="0">
      <alignment horizontal="left" vertical="center" indent="1"/>
    </xf>
    <xf numFmtId="186" fontId="57" fillId="44" borderId="224" applyNumberForma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56" fillId="11" borderId="223" applyNumberFormat="0" applyProtection="0">
      <alignment horizontal="left" vertical="center" indent="1"/>
    </xf>
    <xf numFmtId="4" fontId="56" fillId="15" borderId="227" applyNumberFormat="0" applyProtection="0">
      <alignment horizontal="left" vertical="center" indent="1"/>
    </xf>
    <xf numFmtId="186" fontId="27" fillId="15" borderId="215" applyNumberFormat="0" applyProtection="0">
      <alignment horizontal="left" vertical="top" indent="1"/>
    </xf>
    <xf numFmtId="4" fontId="56" fillId="55" borderId="213" applyNumberFormat="0" applyProtection="0">
      <alignment horizontal="right" vertical="center"/>
    </xf>
    <xf numFmtId="193" fontId="28" fillId="12" borderId="196">
      <alignment vertical="center"/>
      <protection locked="0"/>
    </xf>
    <xf numFmtId="186" fontId="56" fillId="40" borderId="213" applyNumberFormat="0" applyFont="0" applyAlignment="0" applyProtection="0"/>
    <xf numFmtId="4" fontId="56" fillId="19" borderId="213" applyNumberFormat="0" applyProtection="0">
      <alignment horizontal="right" vertical="center"/>
    </xf>
    <xf numFmtId="186" fontId="56" fillId="63" borderId="221" applyNumberFormat="0" applyProtection="0">
      <alignment horizontal="left" vertical="top" indent="1"/>
    </xf>
    <xf numFmtId="186" fontId="28" fillId="50" borderId="219">
      <alignment vertical="center"/>
    </xf>
    <xf numFmtId="186" fontId="27" fillId="15" borderId="215" applyNumberFormat="0" applyProtection="0">
      <alignment horizontal="left" vertical="top" indent="1"/>
    </xf>
    <xf numFmtId="186" fontId="56" fillId="11" borderId="213" applyNumberFormat="0" applyProtection="0">
      <alignment horizontal="left" vertical="center" indent="1"/>
    </xf>
    <xf numFmtId="191" fontId="28" fillId="12" borderId="219">
      <alignment vertical="center"/>
      <protection locked="0"/>
    </xf>
    <xf numFmtId="186" fontId="56" fillId="63" borderId="215" applyNumberFormat="0" applyProtection="0">
      <alignment horizontal="left" vertical="top" indent="1"/>
    </xf>
    <xf numFmtId="186" fontId="56" fillId="14" borderId="215" applyNumberFormat="0" applyProtection="0">
      <alignment horizontal="left" vertical="top" indent="1"/>
    </xf>
    <xf numFmtId="4" fontId="59" fillId="12" borderId="219" applyNumberFormat="0" applyProtection="0">
      <alignment vertical="center"/>
    </xf>
    <xf numFmtId="188" fontId="5" fillId="13" borderId="219">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4" borderId="227" applyNumberFormat="0" applyProtection="0">
      <alignment horizontal="left" vertical="center" indent="1"/>
    </xf>
    <xf numFmtId="186" fontId="56" fillId="15" borderId="221" applyNumberFormat="0" applyProtection="0">
      <alignment horizontal="left" vertical="top" indent="1"/>
    </xf>
    <xf numFmtId="191" fontId="28" fillId="50" borderId="196">
      <alignment vertical="center"/>
    </xf>
    <xf numFmtId="186" fontId="44" fillId="0" borderId="238" applyNumberFormat="0" applyFill="0" applyAlignment="0" applyProtection="0"/>
    <xf numFmtId="4" fontId="56" fillId="54" borderId="213" applyNumberFormat="0" applyProtection="0">
      <alignment horizontal="left" vertical="center" indent="1"/>
    </xf>
    <xf numFmtId="186" fontId="56" fillId="14" borderId="215" applyNumberFormat="0" applyProtection="0">
      <alignment horizontal="left" vertical="top" indent="1"/>
    </xf>
    <xf numFmtId="194" fontId="33" fillId="0" borderId="220" applyFill="0"/>
    <xf numFmtId="186" fontId="56" fillId="40" borderId="213" applyNumberFormat="0" applyFont="0" applyAlignment="0" applyProtection="0"/>
    <xf numFmtId="193" fontId="28" fillId="12" borderId="219">
      <alignment vertical="center"/>
      <protection locked="0"/>
    </xf>
    <xf numFmtId="172" fontId="28" fillId="12" borderId="219">
      <alignment vertical="center"/>
      <protection locked="0"/>
    </xf>
    <xf numFmtId="191" fontId="28" fillId="50" borderId="219">
      <alignment vertical="center"/>
    </xf>
    <xf numFmtId="186" fontId="56" fillId="21" borderId="215" applyNumberFormat="0" applyProtection="0">
      <alignment horizontal="left" vertical="top" indent="1"/>
    </xf>
    <xf numFmtId="4" fontId="62" fillId="48" borderId="215" applyNumberFormat="0" applyProtection="0">
      <alignment vertical="center"/>
    </xf>
    <xf numFmtId="186" fontId="56" fillId="14" borderId="215" applyNumberFormat="0" applyProtection="0">
      <alignment horizontal="left" vertical="top" indent="1"/>
    </xf>
    <xf numFmtId="4" fontId="27" fillId="21" borderId="216" applyNumberFormat="0" applyProtection="0">
      <alignment horizontal="left" vertical="center" indent="1"/>
    </xf>
    <xf numFmtId="186" fontId="56" fillId="21" borderId="221" applyNumberFormat="0" applyProtection="0">
      <alignment horizontal="left" vertical="top" indent="1"/>
    </xf>
    <xf numFmtId="186" fontId="57" fillId="44" borderId="214" applyNumberFormat="0" applyAlignment="0" applyProtection="0"/>
    <xf numFmtId="191" fontId="28" fillId="50" borderId="229">
      <alignment vertical="center"/>
    </xf>
    <xf numFmtId="186" fontId="56" fillId="40" borderId="213" applyNumberFormat="0" applyFont="0" applyAlignment="0" applyProtection="0"/>
    <xf numFmtId="186" fontId="56" fillId="40" borderId="213" applyNumberFormat="0" applyFont="0" applyAlignment="0" applyProtection="0"/>
    <xf numFmtId="186" fontId="61" fillId="21" borderId="225" applyBorder="0"/>
    <xf numFmtId="4" fontId="56" fillId="57" borderId="227" applyNumberFormat="0" applyProtection="0">
      <alignment horizontal="right" vertical="center"/>
    </xf>
    <xf numFmtId="186" fontId="56" fillId="40" borderId="233" applyNumberFormat="0" applyFont="0" applyAlignment="0" applyProtection="0"/>
    <xf numFmtId="186" fontId="27" fillId="21" borderId="231" applyNumberFormat="0" applyProtection="0">
      <alignment horizontal="left" vertical="center" indent="1"/>
    </xf>
    <xf numFmtId="186" fontId="56" fillId="40" borderId="233" applyNumberFormat="0" applyFont="0" applyAlignment="0" applyProtection="0"/>
    <xf numFmtId="37" fontId="33" fillId="0" borderId="226" applyNumberFormat="0"/>
    <xf numFmtId="186" fontId="28" fillId="49" borderId="219">
      <alignment vertical="center"/>
    </xf>
    <xf numFmtId="188" fontId="28" fillId="50" borderId="219">
      <alignment vertical="center"/>
    </xf>
    <xf numFmtId="186" fontId="56" fillId="15" borderId="215" applyNumberFormat="0" applyProtection="0">
      <alignment horizontal="left" vertical="top" indent="1"/>
    </xf>
    <xf numFmtId="186" fontId="27" fillId="14" borderId="215" applyNumberFormat="0" applyProtection="0">
      <alignment horizontal="left" vertical="center" indent="1"/>
    </xf>
    <xf numFmtId="191" fontId="28" fillId="51" borderId="219">
      <alignment horizontal="right" vertical="center"/>
      <protection locked="0"/>
    </xf>
    <xf numFmtId="4" fontId="56" fillId="19" borderId="213" applyNumberFormat="0" applyProtection="0">
      <alignment horizontal="right" vertical="center"/>
    </xf>
    <xf numFmtId="4" fontId="56" fillId="58" borderId="213" applyNumberFormat="0" applyProtection="0">
      <alignment horizontal="right" vertical="center"/>
    </xf>
    <xf numFmtId="4" fontId="56" fillId="61" borderId="216" applyNumberFormat="0" applyProtection="0">
      <alignment horizontal="left" vertical="center" indent="1"/>
    </xf>
    <xf numFmtId="186" fontId="56" fillId="21" borderId="215" applyNumberFormat="0" applyProtection="0">
      <alignment horizontal="left" vertical="top" indent="1"/>
    </xf>
    <xf numFmtId="186" fontId="56" fillId="14"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14" borderId="215" applyNumberFormat="0" applyProtection="0">
      <alignment horizontal="left" vertical="top" indent="1"/>
    </xf>
    <xf numFmtId="186" fontId="60" fillId="52" borderId="221"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8" fillId="12" borderId="219">
      <alignment vertical="center"/>
      <protection locked="0"/>
    </xf>
    <xf numFmtId="186" fontId="44" fillId="0" borderId="228" applyNumberFormat="0" applyFill="0" applyAlignment="0" applyProtection="0"/>
    <xf numFmtId="186" fontId="44" fillId="0" borderId="218" applyNumberFormat="0" applyFill="0" applyAlignment="0" applyProtection="0"/>
    <xf numFmtId="4" fontId="62" fillId="11" borderId="215" applyNumberFormat="0" applyProtection="0">
      <alignment horizontal="left" vertical="center" indent="1"/>
    </xf>
    <xf numFmtId="186" fontId="50" fillId="41" borderId="223" applyNumberFormat="0" applyAlignment="0" applyProtection="0"/>
    <xf numFmtId="191" fontId="5" fillId="13" borderId="219">
      <alignment vertical="center"/>
    </xf>
    <xf numFmtId="191" fontId="5" fillId="13" borderId="219">
      <alignment vertical="center"/>
    </xf>
    <xf numFmtId="191" fontId="5" fillId="13" borderId="219">
      <alignment vertical="center"/>
    </xf>
    <xf numFmtId="0" fontId="5" fillId="13" borderId="219">
      <alignment vertical="center"/>
    </xf>
    <xf numFmtId="0" fontId="5" fillId="13" borderId="219">
      <alignment vertical="center"/>
    </xf>
    <xf numFmtId="0" fontId="5" fillId="13" borderId="219">
      <alignment vertical="center"/>
    </xf>
    <xf numFmtId="0" fontId="5" fillId="13" borderId="219">
      <alignment vertical="center"/>
    </xf>
    <xf numFmtId="191" fontId="5" fillId="13" borderId="219">
      <alignment vertical="center"/>
    </xf>
    <xf numFmtId="188" fontId="5" fillId="13" borderId="219">
      <alignment vertical="center"/>
    </xf>
    <xf numFmtId="191" fontId="5" fillId="13" borderId="219">
      <alignment vertical="center"/>
    </xf>
    <xf numFmtId="196" fontId="5" fillId="13" borderId="219">
      <alignment vertical="center"/>
    </xf>
    <xf numFmtId="188" fontId="5" fillId="13" borderId="219">
      <alignment vertical="center"/>
    </xf>
    <xf numFmtId="188" fontId="5" fillId="13" borderId="219">
      <alignment vertical="center"/>
    </xf>
    <xf numFmtId="190" fontId="5" fillId="13" borderId="219">
      <alignment vertical="center"/>
    </xf>
    <xf numFmtId="186" fontId="42" fillId="44" borderId="213" applyNumberFormat="0" applyAlignment="0" applyProtection="0"/>
    <xf numFmtId="4" fontId="56" fillId="57" borderId="216" applyNumberFormat="0" applyProtection="0">
      <alignment horizontal="right" vertical="center"/>
    </xf>
    <xf numFmtId="186" fontId="60" fillId="52" borderId="215" applyNumberFormat="0" applyProtection="0">
      <alignment horizontal="left" vertical="top" indent="1"/>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188" fontId="5" fillId="7" borderId="219">
      <alignment vertical="center"/>
      <protection locked="0"/>
    </xf>
    <xf numFmtId="191"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91" fontId="5" fillId="7" borderId="219">
      <alignment vertical="center"/>
      <protection locked="0"/>
    </xf>
    <xf numFmtId="191" fontId="5" fillId="7" borderId="219">
      <alignment vertical="center"/>
      <protection locked="0"/>
    </xf>
    <xf numFmtId="188" fontId="5" fillId="7" borderId="219">
      <alignment vertical="center"/>
      <protection locked="0"/>
    </xf>
    <xf numFmtId="191"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6" fontId="5" fillId="69" borderId="219">
      <alignment vertical="center"/>
    </xf>
    <xf numFmtId="188" fontId="5" fillId="69" borderId="219">
      <alignment vertical="center"/>
    </xf>
    <xf numFmtId="188" fontId="5" fillId="69" borderId="219">
      <alignment vertical="center"/>
    </xf>
    <xf numFmtId="19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191" fontId="5" fillId="69" borderId="219">
      <alignment vertical="center"/>
    </xf>
    <xf numFmtId="188" fontId="5" fillId="69" borderId="219">
      <alignment vertical="center"/>
    </xf>
    <xf numFmtId="191" fontId="5" fillId="69" borderId="219">
      <alignment vertical="center"/>
    </xf>
    <xf numFmtId="191" fontId="5" fillId="69" borderId="219">
      <alignment vertical="center"/>
    </xf>
    <xf numFmtId="191"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196" fontId="5" fillId="70" borderId="219">
      <alignment horizontal="right" vertical="center"/>
      <protection locked="0"/>
    </xf>
    <xf numFmtId="188" fontId="5" fillId="70" borderId="219">
      <alignment horizontal="right" vertical="center"/>
      <protection locked="0"/>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8" fontId="5" fillId="70" borderId="219">
      <alignment horizontal="right" vertical="center"/>
      <protection locked="0"/>
    </xf>
    <xf numFmtId="191" fontId="5" fillId="70" borderId="219">
      <alignment horizontal="right" vertical="center"/>
      <protection locked="0"/>
    </xf>
    <xf numFmtId="191" fontId="5" fillId="70" borderId="219">
      <alignment horizontal="right" vertical="center"/>
      <protection locked="0"/>
    </xf>
    <xf numFmtId="186" fontId="56" fillId="14" borderId="215"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4" borderId="215"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4" fontId="72" fillId="86" borderId="221" applyNumberFormat="0" applyProtection="0">
      <alignment horizontal="right" vertical="center"/>
    </xf>
    <xf numFmtId="186" fontId="62" fillId="15" borderId="215" applyNumberFormat="0" applyProtection="0">
      <alignment horizontal="left" vertical="top" indent="1"/>
    </xf>
    <xf numFmtId="37" fontId="33" fillId="0" borderId="209" applyNumberFormat="0"/>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19"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9" fillId="12" borderId="239" applyNumberFormat="0" applyProtection="0">
      <alignment vertical="center"/>
    </xf>
    <xf numFmtId="188" fontId="28" fillId="50" borderId="219">
      <alignment vertical="center"/>
    </xf>
    <xf numFmtId="4" fontId="56" fillId="56" borderId="21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21" borderId="215" applyNumberFormat="0" applyProtection="0">
      <alignment horizontal="left" vertical="top" indent="1"/>
    </xf>
    <xf numFmtId="4" fontId="56" fillId="16" borderId="213" applyNumberFormat="0" applyProtection="0">
      <alignment horizontal="right" vertical="center"/>
    </xf>
    <xf numFmtId="186" fontId="27" fillId="63" borderId="215" applyNumberFormat="0" applyProtection="0">
      <alignment horizontal="left" vertical="center" indent="1"/>
    </xf>
    <xf numFmtId="4" fontId="56" fillId="54" borderId="21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4" fontId="56" fillId="52" borderId="213" applyNumberFormat="0" applyProtection="0">
      <alignment vertical="center"/>
    </xf>
    <xf numFmtId="186" fontId="56" fillId="15" borderId="215" applyNumberFormat="0" applyProtection="0">
      <alignment horizontal="left" vertical="top" indent="1"/>
    </xf>
    <xf numFmtId="186" fontId="56" fillId="14" borderId="215" applyNumberFormat="0" applyProtection="0">
      <alignment horizontal="left" vertical="top" indent="1"/>
    </xf>
    <xf numFmtId="4" fontId="63" fillId="66" borderId="216" applyNumberFormat="0" applyProtection="0">
      <alignment horizontal="left" vertical="center" indent="1"/>
    </xf>
    <xf numFmtId="186" fontId="56" fillId="63" borderId="215" applyNumberFormat="0" applyProtection="0">
      <alignment horizontal="left" vertical="top" indent="1"/>
    </xf>
    <xf numFmtId="4" fontId="56" fillId="60" borderId="223" applyNumberFormat="0" applyProtection="0">
      <alignment horizontal="right" vertical="center"/>
    </xf>
    <xf numFmtId="4" fontId="56" fillId="60" borderId="213" applyNumberFormat="0" applyProtection="0">
      <alignment horizontal="right" vertical="center"/>
    </xf>
    <xf numFmtId="196" fontId="5" fillId="69" borderId="196">
      <alignment vertical="center"/>
    </xf>
    <xf numFmtId="186" fontId="56" fillId="21" borderId="215" applyNumberFormat="0" applyProtection="0">
      <alignment horizontal="left" vertical="top" indent="1"/>
    </xf>
    <xf numFmtId="186" fontId="57" fillId="44" borderId="214" applyNumberFormat="0" applyAlignment="0" applyProtection="0"/>
    <xf numFmtId="193" fontId="28" fillId="50" borderId="219">
      <alignment vertical="center"/>
    </xf>
    <xf numFmtId="4" fontId="56" fillId="23" borderId="213" applyNumberFormat="0" applyProtection="0">
      <alignment horizontal="right" vertical="center"/>
    </xf>
    <xf numFmtId="4" fontId="56" fillId="14" borderId="216" applyNumberFormat="0" applyProtection="0">
      <alignment horizontal="left" vertical="center" indent="1"/>
    </xf>
    <xf numFmtId="4" fontId="56" fillId="55" borderId="213" applyNumberFormat="0" applyProtection="0">
      <alignment horizontal="right" vertical="center"/>
    </xf>
    <xf numFmtId="186" fontId="42" fillId="44" borderId="213" applyNumberFormat="0" applyAlignment="0" applyProtection="0"/>
    <xf numFmtId="186" fontId="27" fillId="63" borderId="215" applyNumberFormat="0" applyProtection="0">
      <alignment horizontal="left" vertical="center" indent="1"/>
    </xf>
    <xf numFmtId="186" fontId="56" fillId="21" borderId="215" applyNumberFormat="0" applyProtection="0">
      <alignment horizontal="left" vertical="top" indent="1"/>
    </xf>
    <xf numFmtId="186" fontId="27" fillId="14" borderId="231" applyNumberFormat="0" applyProtection="0">
      <alignment horizontal="left" vertical="top" indent="1"/>
    </xf>
    <xf numFmtId="190" fontId="28" fillId="50" borderId="176">
      <alignment vertical="center"/>
    </xf>
    <xf numFmtId="4" fontId="62" fillId="11" borderId="215" applyNumberFormat="0" applyProtection="0">
      <alignment horizontal="left" vertical="center"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7" fillId="44" borderId="214" applyNumberFormat="0" applyAlignment="0" applyProtection="0"/>
    <xf numFmtId="186" fontId="56" fillId="40" borderId="213" applyNumberFormat="0" applyFont="0" applyAlignment="0" applyProtection="0"/>
    <xf numFmtId="4" fontId="56" fillId="15" borderId="216" applyNumberFormat="0" applyProtection="0">
      <alignment horizontal="left" vertical="center" indent="1"/>
    </xf>
    <xf numFmtId="4" fontId="56" fillId="57" borderId="216" applyNumberFormat="0" applyProtection="0">
      <alignment horizontal="right" vertical="center"/>
    </xf>
    <xf numFmtId="186" fontId="50" fillId="41" borderId="213" applyNumberFormat="0" applyAlignment="0" applyProtection="0"/>
    <xf numFmtId="186" fontId="56" fillId="14" borderId="221" applyNumberFormat="0" applyProtection="0">
      <alignment horizontal="left" vertical="top" indent="1"/>
    </xf>
    <xf numFmtId="188" fontId="5" fillId="13" borderId="239">
      <alignment vertical="center"/>
    </xf>
    <xf numFmtId="186" fontId="56" fillId="40" borderId="223" applyNumberFormat="0" applyFont="0" applyAlignment="0" applyProtection="0"/>
    <xf numFmtId="186" fontId="44" fillId="0" borderId="238" applyNumberFormat="0" applyFill="0" applyAlignment="0" applyProtection="0"/>
    <xf numFmtId="186" fontId="56" fillId="63" borderId="231" applyNumberFormat="0" applyProtection="0">
      <alignment horizontal="left" vertical="top" indent="1"/>
    </xf>
    <xf numFmtId="4" fontId="56" fillId="52" borderId="233" applyNumberFormat="0" applyProtection="0">
      <alignment vertical="center"/>
    </xf>
    <xf numFmtId="4" fontId="27" fillId="21" borderId="227" applyNumberFormat="0" applyProtection="0">
      <alignment horizontal="left" vertical="center" indent="1"/>
    </xf>
    <xf numFmtId="186" fontId="57" fillId="44" borderId="224" applyNumberFormat="0" applyAlignment="0" applyProtection="0"/>
    <xf numFmtId="186" fontId="56" fillId="21" borderId="221" applyNumberFormat="0" applyProtection="0">
      <alignment horizontal="left" vertical="top" indent="1"/>
    </xf>
    <xf numFmtId="186" fontId="42" fillId="44" borderId="213" applyNumberFormat="0" applyAlignment="0" applyProtection="0"/>
    <xf numFmtId="186" fontId="44" fillId="0" borderId="218" applyNumberFormat="0" applyFill="0" applyAlignment="0" applyProtection="0"/>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93" fontId="28" fillId="50" borderId="219">
      <alignment vertical="center"/>
    </xf>
    <xf numFmtId="186" fontId="56" fillId="40" borderId="213" applyNumberFormat="0" applyFont="0" applyAlignment="0" applyProtection="0"/>
    <xf numFmtId="186" fontId="56" fillId="15" borderId="221" applyNumberFormat="0" applyProtection="0">
      <alignment horizontal="left" vertical="top" indent="1"/>
    </xf>
    <xf numFmtId="186" fontId="56" fillId="21" borderId="221" applyNumberFormat="0" applyProtection="0">
      <alignment horizontal="left" vertical="top" indent="1"/>
    </xf>
    <xf numFmtId="188" fontId="5" fillId="13" borderId="219">
      <alignmen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4" fontId="56" fillId="56" borderId="213" applyNumberFormat="0" applyProtection="0">
      <alignment horizontal="right" vertical="center"/>
    </xf>
    <xf numFmtId="186" fontId="62" fillId="15" borderId="215"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1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19" applyNumberFormat="0">
      <protection locked="0"/>
    </xf>
    <xf numFmtId="4" fontId="56" fillId="53" borderId="213" applyNumberFormat="0" applyProtection="0">
      <alignment horizontal="left" vertical="center" indent="1"/>
    </xf>
    <xf numFmtId="4" fontId="56" fillId="56" borderId="213" applyNumberFormat="0" applyProtection="0">
      <alignment horizontal="right" vertical="center"/>
    </xf>
    <xf numFmtId="4" fontId="56" fillId="60" borderId="213" applyNumberFormat="0" applyProtection="0">
      <alignment horizontal="right" vertical="center"/>
    </xf>
    <xf numFmtId="4" fontId="56" fillId="15" borderId="216" applyNumberFormat="0" applyProtection="0">
      <alignment horizontal="left" vertical="center"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61" fillId="21" borderId="225" applyBorder="0"/>
    <xf numFmtId="186" fontId="56" fillId="67" borderId="219"/>
    <xf numFmtId="37" fontId="33" fillId="0" borderId="226" applyNumberFormat="0"/>
    <xf numFmtId="194" fontId="33" fillId="0" borderId="220" applyFill="0"/>
    <xf numFmtId="186" fontId="56" fillId="15" borderId="215" applyNumberFormat="0" applyProtection="0">
      <alignment horizontal="left" vertical="top" indent="1"/>
    </xf>
    <xf numFmtId="4" fontId="56" fillId="57" borderId="216" applyNumberFormat="0" applyProtection="0">
      <alignment horizontal="right" vertical="center"/>
    </xf>
    <xf numFmtId="186" fontId="56" fillId="21" borderId="221" applyNumberFormat="0" applyProtection="0">
      <alignment horizontal="left" vertical="top" indent="1"/>
    </xf>
    <xf numFmtId="4" fontId="56" fillId="61" borderId="216" applyNumberFormat="0" applyProtection="0">
      <alignment horizontal="left" vertical="center" indent="1"/>
    </xf>
    <xf numFmtId="190" fontId="28" fillId="49" borderId="219">
      <alignment vertical="center"/>
    </xf>
    <xf numFmtId="4" fontId="56" fillId="56" borderId="213" applyNumberFormat="0" applyProtection="0">
      <alignment horizontal="right" vertical="center"/>
    </xf>
    <xf numFmtId="4" fontId="56" fillId="61" borderId="237" applyNumberFormat="0" applyProtection="0">
      <alignment horizontal="left" vertical="center" indent="1"/>
    </xf>
    <xf numFmtId="188" fontId="28" fillId="51" borderId="239">
      <alignment horizontal="right" vertical="center"/>
      <protection locked="0"/>
    </xf>
    <xf numFmtId="186" fontId="56" fillId="14" borderId="231"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0" fillId="41" borderId="213" applyNumberFormat="0" applyAlignment="0" applyProtection="0"/>
    <xf numFmtId="186" fontId="42" fillId="44" borderId="213" applyNumberFormat="0" applyAlignment="0" applyProtection="0"/>
    <xf numFmtId="4" fontId="56" fillId="58" borderId="233" applyNumberFormat="0" applyProtection="0">
      <alignment horizontal="right" vertical="center"/>
    </xf>
    <xf numFmtId="186" fontId="27" fillId="14" borderId="215" applyNumberFormat="0" applyProtection="0">
      <alignment horizontal="left" vertical="top" indent="1"/>
    </xf>
    <xf numFmtId="186" fontId="56" fillId="40" borderId="213" applyNumberFormat="0" applyFont="0" applyAlignment="0" applyProtection="0"/>
    <xf numFmtId="186" fontId="28" fillId="50" borderId="239">
      <alignment vertical="center"/>
    </xf>
    <xf numFmtId="4" fontId="56" fillId="23" borderId="213" applyNumberFormat="0" applyProtection="0">
      <alignment horizontal="right" vertical="center"/>
    </xf>
    <xf numFmtId="191" fontId="5" fillId="70" borderId="219">
      <alignment horizontal="right" vertical="center"/>
      <protection locked="0"/>
    </xf>
    <xf numFmtId="186" fontId="56" fillId="15" borderId="221" applyNumberFormat="0" applyProtection="0">
      <alignment horizontal="left" vertical="top" indent="1"/>
    </xf>
    <xf numFmtId="188" fontId="28" fillId="49" borderId="219">
      <alignment vertical="center"/>
    </xf>
    <xf numFmtId="4" fontId="62" fillId="11" borderId="215" applyNumberFormat="0" applyProtection="0">
      <alignment horizontal="left" vertical="center" indent="1"/>
    </xf>
    <xf numFmtId="186" fontId="56" fillId="15" borderId="215" applyNumberFormat="0" applyProtection="0">
      <alignment horizontal="left" vertical="top" indent="1"/>
    </xf>
    <xf numFmtId="4" fontId="56" fillId="19" borderId="213" applyNumberFormat="0" applyProtection="0">
      <alignment horizontal="right" vertical="center"/>
    </xf>
    <xf numFmtId="186" fontId="56" fillId="15" borderId="215" applyNumberFormat="0" applyProtection="0">
      <alignment horizontal="left" vertical="top" indent="1"/>
    </xf>
    <xf numFmtId="4" fontId="56" fillId="59" borderId="213" applyNumberFormat="0" applyProtection="0">
      <alignment horizontal="right" vertical="center"/>
    </xf>
    <xf numFmtId="186" fontId="56" fillId="14" borderId="215" applyNumberFormat="0" applyProtection="0">
      <alignment horizontal="left" vertical="top" indent="1"/>
    </xf>
    <xf numFmtId="186" fontId="56" fillId="40" borderId="213" applyNumberFormat="0" applyFont="0" applyAlignment="0" applyProtection="0"/>
    <xf numFmtId="4" fontId="27" fillId="21" borderId="237" applyNumberFormat="0" applyProtection="0">
      <alignment horizontal="left" vertical="center" indent="1"/>
    </xf>
    <xf numFmtId="186" fontId="56" fillId="14" borderId="215" applyNumberFormat="0" applyProtection="0">
      <alignment horizontal="left" vertical="top" indent="1"/>
    </xf>
    <xf numFmtId="186" fontId="56" fillId="40" borderId="213" applyNumberFormat="0" applyFont="0" applyAlignment="0" applyProtection="0"/>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63" borderId="233" applyNumberFormat="0" applyProtection="0">
      <alignment horizontal="left" vertical="center" indent="1"/>
    </xf>
    <xf numFmtId="193" fontId="28" fillId="12" borderId="219">
      <alignment vertical="center"/>
      <protection locked="0"/>
    </xf>
    <xf numFmtId="4" fontId="56" fillId="60" borderId="233" applyNumberFormat="0" applyProtection="0">
      <alignment horizontal="right" vertical="center"/>
    </xf>
    <xf numFmtId="186" fontId="56" fillId="15" borderId="215" applyNumberFormat="0" applyProtection="0">
      <alignment horizontal="left" vertical="top" indent="1"/>
    </xf>
    <xf numFmtId="186" fontId="50" fillId="41" borderId="213" applyNumberFormat="0" applyAlignment="0" applyProtection="0"/>
    <xf numFmtId="4" fontId="56" fillId="23" borderId="233" applyNumberFormat="0" applyProtection="0">
      <alignment horizontal="right" vertical="center"/>
    </xf>
    <xf numFmtId="164" fontId="35" fillId="0" borderId="0" applyFont="0" applyFill="0" applyBorder="0" applyAlignment="0" applyProtection="0"/>
    <xf numFmtId="4" fontId="62" fillId="48" borderId="215" applyNumberFormat="0" applyProtection="0">
      <alignment vertical="center"/>
    </xf>
    <xf numFmtId="186" fontId="56" fillId="63" borderId="221" applyNumberFormat="0" applyProtection="0">
      <alignment horizontal="left" vertical="top" indent="1"/>
    </xf>
    <xf numFmtId="190" fontId="28" fillId="49" borderId="219">
      <alignment vertical="center"/>
    </xf>
    <xf numFmtId="191" fontId="28" fillId="51" borderId="219">
      <alignment horizontal="right" vertical="center"/>
      <protection locked="0"/>
    </xf>
    <xf numFmtId="186" fontId="27" fillId="21" borderId="215" applyNumberFormat="0" applyProtection="0">
      <alignment horizontal="left" vertical="top" indent="1"/>
    </xf>
    <xf numFmtId="186" fontId="56" fillId="63" borderId="213" applyNumberFormat="0" applyProtection="0">
      <alignment horizontal="left" vertical="center" indent="1"/>
    </xf>
    <xf numFmtId="186" fontId="56" fillId="67" borderId="219"/>
    <xf numFmtId="186" fontId="42" fillId="44" borderId="213" applyNumberFormat="0" applyAlignment="0" applyProtection="0"/>
    <xf numFmtId="4" fontId="56" fillId="52" borderId="213" applyNumberFormat="0" applyProtection="0">
      <alignment vertical="center"/>
    </xf>
    <xf numFmtId="186" fontId="27" fillId="63" borderId="221" applyNumberFormat="0" applyProtection="0">
      <alignment horizontal="left" vertical="top" indent="1"/>
    </xf>
    <xf numFmtId="4" fontId="56" fillId="61" borderId="227" applyNumberFormat="0" applyProtection="0">
      <alignment horizontal="left" vertical="center" indent="1"/>
    </xf>
    <xf numFmtId="186" fontId="56" fillId="14" borderId="215" applyNumberFormat="0" applyProtection="0">
      <alignment horizontal="left" vertical="top" indent="1"/>
    </xf>
    <xf numFmtId="191" fontId="28" fillId="12" borderId="176">
      <alignment vertical="center"/>
      <protection locked="0"/>
    </xf>
    <xf numFmtId="186" fontId="56" fillId="64" borderId="210" applyNumberFormat="0">
      <protection locked="0"/>
    </xf>
    <xf numFmtId="4" fontId="56" fillId="54" borderId="213" applyNumberFormat="0" applyProtection="0">
      <alignment horizontal="left" vertical="center" indent="1"/>
    </xf>
    <xf numFmtId="4" fontId="64" fillId="64" borderId="213" applyNumberFormat="0" applyProtection="0">
      <alignment horizontal="right" vertical="center"/>
    </xf>
    <xf numFmtId="4" fontId="59" fillId="12" borderId="219" applyNumberFormat="0" applyProtection="0">
      <alignment vertical="center"/>
    </xf>
    <xf numFmtId="186" fontId="56" fillId="64" borderId="210"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4" fontId="56" fillId="15" borderId="216" applyNumberFormat="0" applyProtection="0">
      <alignment horizontal="left" vertical="center" indent="1"/>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27" fillId="21" borderId="215" applyNumberFormat="0" applyProtection="0">
      <alignment horizontal="left" vertical="center" indent="1"/>
    </xf>
    <xf numFmtId="4" fontId="56" fillId="60" borderId="213" applyNumberFormat="0" applyProtection="0">
      <alignment horizontal="right" vertical="center"/>
    </xf>
    <xf numFmtId="4" fontId="56" fillId="23" borderId="213" applyNumberFormat="0" applyProtection="0">
      <alignment horizontal="right" vertical="center"/>
    </xf>
    <xf numFmtId="191" fontId="28" fillId="51" borderId="219">
      <alignment horizontal="right" vertical="center"/>
      <protection locked="0"/>
    </xf>
    <xf numFmtId="186" fontId="28" fillId="50" borderId="219">
      <alignment vertical="center"/>
    </xf>
    <xf numFmtId="186" fontId="28" fillId="51" borderId="219">
      <alignment horizontal="right" vertical="center"/>
      <protection locked="0"/>
    </xf>
    <xf numFmtId="191" fontId="28" fillId="50" borderId="219">
      <alignment vertical="center"/>
    </xf>
    <xf numFmtId="193" fontId="28" fillId="50" borderId="219">
      <alignment vertical="center"/>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15"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15" applyNumberFormat="0" applyProtection="0">
      <alignment horizontal="left" vertical="top" indent="1"/>
    </xf>
    <xf numFmtId="4" fontId="56" fillId="54" borderId="213" applyNumberFormat="0" applyProtection="0">
      <alignment horizontal="left" vertical="center" indent="1"/>
    </xf>
    <xf numFmtId="186" fontId="27" fillId="15" borderId="215" applyNumberFormat="0" applyProtection="0">
      <alignment horizontal="left" vertical="center" indent="1"/>
    </xf>
    <xf numFmtId="186" fontId="27" fillId="21" borderId="215" applyNumberFormat="0" applyProtection="0">
      <alignment horizontal="left" vertical="top" indent="1"/>
    </xf>
    <xf numFmtId="4" fontId="56" fillId="14" borderId="216" applyNumberFormat="0" applyProtection="0">
      <alignment horizontal="left" vertical="center" indent="1"/>
    </xf>
    <xf numFmtId="4" fontId="56" fillId="54" borderId="213" applyNumberFormat="0" applyProtection="0">
      <alignment horizontal="left" vertical="center" indent="1"/>
    </xf>
    <xf numFmtId="186" fontId="57" fillId="44" borderId="214"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90" fontId="5" fillId="69" borderId="219">
      <alignment vertical="center"/>
    </xf>
    <xf numFmtId="190" fontId="5" fillId="13" borderId="219">
      <alignment vertical="center"/>
    </xf>
    <xf numFmtId="188" fontId="5" fillId="70" borderId="219">
      <alignment horizontal="right" vertical="center"/>
      <protection locked="0"/>
    </xf>
    <xf numFmtId="186" fontId="62" fillId="15" borderId="215" applyNumberFormat="0" applyProtection="0">
      <alignment horizontal="left" vertical="top" indent="1"/>
    </xf>
    <xf numFmtId="4" fontId="62" fillId="11" borderId="215" applyNumberFormat="0" applyProtection="0">
      <alignment horizontal="left" vertical="center" indent="1"/>
    </xf>
    <xf numFmtId="4" fontId="56" fillId="54" borderId="223"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3"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21" borderId="215" applyNumberFormat="0" applyProtection="0">
      <alignment horizontal="left" vertical="center" indent="1"/>
    </xf>
    <xf numFmtId="4" fontId="56" fillId="57" borderId="216" applyNumberFormat="0" applyProtection="0">
      <alignment horizontal="right" vertical="center"/>
    </xf>
    <xf numFmtId="190" fontId="28" fillId="51" borderId="219">
      <alignment horizontal="right" vertical="center"/>
      <protection locked="0"/>
    </xf>
    <xf numFmtId="191" fontId="28" fillId="51" borderId="219">
      <alignment horizontal="right" vertical="center"/>
      <protection locked="0"/>
    </xf>
    <xf numFmtId="186" fontId="28" fillId="50" borderId="219">
      <alignment vertical="center"/>
    </xf>
    <xf numFmtId="188" fontId="28" fillId="50" borderId="219">
      <alignment vertical="center"/>
    </xf>
    <xf numFmtId="191" fontId="28" fillId="50" borderId="219">
      <alignment vertical="center"/>
    </xf>
    <xf numFmtId="172" fontId="28" fillId="12" borderId="219">
      <alignment vertical="center"/>
      <protection locked="0"/>
    </xf>
    <xf numFmtId="186" fontId="28" fillId="12" borderId="219">
      <alignment vertical="center"/>
      <protection locked="0"/>
    </xf>
    <xf numFmtId="188" fontId="28" fillId="49" borderId="219">
      <alignment vertical="center"/>
    </xf>
    <xf numFmtId="191"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42" fillId="44" borderId="213" applyNumberFormat="0" applyAlignment="0" applyProtection="0"/>
    <xf numFmtId="186" fontId="27" fillId="14" borderId="215" applyNumberFormat="0" applyProtection="0">
      <alignment horizontal="left" vertical="top" indent="1"/>
    </xf>
    <xf numFmtId="186" fontId="56" fillId="40" borderId="223" applyNumberFormat="0" applyFont="0" applyAlignment="0" applyProtection="0"/>
    <xf numFmtId="186" fontId="56" fillId="14" borderId="213" applyNumberFormat="0" applyProtection="0">
      <alignment horizontal="left" vertical="center" indent="1"/>
    </xf>
    <xf numFmtId="4" fontId="56" fillId="0" borderId="213" applyNumberFormat="0" applyProtection="0">
      <alignment horizontal="right" vertical="center"/>
    </xf>
    <xf numFmtId="186" fontId="56" fillId="63" borderId="23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8" fillId="49" borderId="219">
      <alignment vertical="center"/>
    </xf>
    <xf numFmtId="186" fontId="28" fillId="51" borderId="219">
      <alignment horizontal="right" vertical="center"/>
      <protection locked="0"/>
    </xf>
    <xf numFmtId="4" fontId="56" fillId="14" borderId="216" applyNumberFormat="0" applyProtection="0">
      <alignment horizontal="left" vertical="center" indent="1"/>
    </xf>
    <xf numFmtId="4" fontId="56" fillId="0" borderId="213" applyNumberFormat="0" applyProtection="0">
      <alignment horizontal="right" vertical="center"/>
    </xf>
    <xf numFmtId="4" fontId="59" fillId="53" borderId="213" applyNumberFormat="0" applyProtection="0">
      <alignment vertical="center"/>
    </xf>
    <xf numFmtId="4" fontId="56" fillId="55" borderId="213" applyNumberFormat="0" applyProtection="0">
      <alignment horizontal="right" vertical="center"/>
    </xf>
    <xf numFmtId="191" fontId="28" fillId="50" borderId="219">
      <alignment vertical="center"/>
    </xf>
    <xf numFmtId="186" fontId="42" fillId="44" borderId="223" applyNumberFormat="0" applyAlignment="0" applyProtection="0"/>
    <xf numFmtId="186" fontId="56" fillId="14" borderId="221" applyNumberFormat="0" applyProtection="0">
      <alignment horizontal="left" vertical="top" indent="1"/>
    </xf>
    <xf numFmtId="172" fontId="28" fillId="12" borderId="196">
      <alignment vertical="center"/>
      <protection locked="0"/>
    </xf>
    <xf numFmtId="186" fontId="56" fillId="14" borderId="215" applyNumberFormat="0" applyProtection="0">
      <alignment horizontal="left" vertical="top" indent="1"/>
    </xf>
    <xf numFmtId="191" fontId="5" fillId="70" borderId="196">
      <alignment horizontal="right" vertical="center"/>
      <protection locked="0"/>
    </xf>
    <xf numFmtId="186" fontId="62" fillId="15" borderId="215" applyNumberFormat="0" applyProtection="0">
      <alignment horizontal="left" vertical="top" indent="1"/>
    </xf>
    <xf numFmtId="186" fontId="56" fillId="14" borderId="221" applyNumberFormat="0" applyProtection="0">
      <alignment horizontal="left" vertical="top" indent="1"/>
    </xf>
    <xf numFmtId="4" fontId="62" fillId="11" borderId="215"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62" borderId="213" applyNumberFormat="0" applyProtection="0">
      <alignment horizontal="left" vertical="center" indent="1"/>
    </xf>
    <xf numFmtId="186" fontId="27" fillId="21" borderId="215" applyNumberFormat="0" applyProtection="0">
      <alignment horizontal="left" vertical="top" indent="1"/>
    </xf>
    <xf numFmtId="4" fontId="56" fillId="61" borderId="216" applyNumberFormat="0" applyProtection="0">
      <alignment horizontal="left" vertical="center" indent="1"/>
    </xf>
    <xf numFmtId="4" fontId="56" fillId="58" borderId="213" applyNumberFormat="0" applyProtection="0">
      <alignment horizontal="right" vertical="center"/>
    </xf>
    <xf numFmtId="191" fontId="28" fillId="51" borderId="219">
      <alignment horizontal="right" vertical="center"/>
      <protection locked="0"/>
    </xf>
    <xf numFmtId="186" fontId="28" fillId="50" borderId="219">
      <alignment vertical="center"/>
    </xf>
    <xf numFmtId="186" fontId="28" fillId="51" borderId="219">
      <alignment horizontal="right" vertical="center"/>
      <protection locked="0"/>
    </xf>
    <xf numFmtId="191" fontId="28" fillId="50" borderId="219">
      <alignment vertical="center"/>
    </xf>
    <xf numFmtId="193" fontId="28" fillId="50" borderId="219">
      <alignment vertical="center"/>
    </xf>
    <xf numFmtId="186" fontId="62" fillId="15"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86" fontId="56" fillId="15" borderId="215" applyNumberFormat="0" applyProtection="0">
      <alignment horizontal="left" vertical="top" indent="1"/>
    </xf>
    <xf numFmtId="4" fontId="56" fillId="59" borderId="233" applyNumberFormat="0" applyProtection="0">
      <alignment horizontal="right" vertical="center"/>
    </xf>
    <xf numFmtId="186" fontId="28" fillId="12" borderId="196">
      <alignment vertical="center"/>
      <protection locked="0"/>
    </xf>
    <xf numFmtId="186" fontId="56" fillId="15" borderId="215" applyNumberFormat="0" applyProtection="0">
      <alignment horizontal="left" vertical="top" indent="1"/>
    </xf>
    <xf numFmtId="186" fontId="56" fillId="11" borderId="213" applyNumberFormat="0" applyProtection="0">
      <alignment horizontal="left" vertical="center"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58" borderId="213" applyNumberFormat="0" applyProtection="0">
      <alignment horizontal="right" vertical="center"/>
    </xf>
    <xf numFmtId="4" fontId="56" fillId="57" borderId="216" applyNumberFormat="0" applyProtection="0">
      <alignment horizontal="right" vertical="center"/>
    </xf>
    <xf numFmtId="4" fontId="56" fillId="55" borderId="213" applyNumberFormat="0" applyProtection="0">
      <alignment horizontal="right" vertical="center"/>
    </xf>
    <xf numFmtId="4" fontId="59" fillId="53" borderId="213" applyNumberFormat="0" applyProtection="0">
      <alignment vertical="center"/>
    </xf>
    <xf numFmtId="4" fontId="59" fillId="65" borderId="223" applyNumberFormat="0" applyProtection="0">
      <alignment horizontal="right" vertical="center"/>
    </xf>
    <xf numFmtId="4" fontId="56" fillId="60" borderId="213" applyNumberFormat="0" applyProtection="0">
      <alignment horizontal="right" vertical="center"/>
    </xf>
    <xf numFmtId="186" fontId="27" fillId="21" borderId="221" applyNumberFormat="0" applyProtection="0">
      <alignment horizontal="left" vertical="top" indent="1"/>
    </xf>
    <xf numFmtId="186" fontId="56" fillId="40" borderId="223" applyNumberFormat="0" applyFont="0" applyAlignment="0" applyProtection="0"/>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93" fontId="28" fillId="12" borderId="229">
      <alignment vertical="center"/>
      <protection locked="0"/>
    </xf>
    <xf numFmtId="186" fontId="56" fillId="21" borderId="215" applyNumberFormat="0" applyProtection="0">
      <alignment horizontal="left" vertical="top" indent="1"/>
    </xf>
    <xf numFmtId="186" fontId="44" fillId="0" borderId="218" applyNumberFormat="0" applyFill="0" applyAlignment="0" applyProtection="0"/>
    <xf numFmtId="194" fontId="33" fillId="0" borderId="220" applyFill="0"/>
    <xf numFmtId="186" fontId="62" fillId="15" borderId="215" applyNumberFormat="0" applyProtection="0">
      <alignment horizontal="left" vertical="top" indent="1"/>
    </xf>
    <xf numFmtId="4" fontId="59" fillId="65" borderId="213" applyNumberFormat="0" applyProtection="0">
      <alignment horizontal="right" vertical="center"/>
    </xf>
    <xf numFmtId="186" fontId="62" fillId="48"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27" fillId="14" borderId="215" applyNumberFormat="0" applyProtection="0">
      <alignment horizontal="left" vertical="center"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21" borderId="215" applyNumberFormat="0" applyProtection="0">
      <alignment horizontal="left" vertical="center" indent="1"/>
    </xf>
    <xf numFmtId="4" fontId="27" fillId="21" borderId="216" applyNumberFormat="0" applyProtection="0">
      <alignment horizontal="left" vertical="center" indent="1"/>
    </xf>
    <xf numFmtId="4" fontId="56" fillId="61" borderId="216" applyNumberFormat="0" applyProtection="0">
      <alignment horizontal="left" vertical="center" indent="1"/>
    </xf>
    <xf numFmtId="4" fontId="56" fillId="19" borderId="213" applyNumberFormat="0" applyProtection="0">
      <alignment horizontal="right" vertical="center"/>
    </xf>
    <xf numFmtId="4" fontId="56" fillId="59" borderId="213" applyNumberFormat="0" applyProtection="0">
      <alignment horizontal="right" vertical="center"/>
    </xf>
    <xf numFmtId="186" fontId="44" fillId="0" borderId="218" applyNumberFormat="0" applyFill="0" applyAlignment="0" applyProtection="0"/>
    <xf numFmtId="186" fontId="56" fillId="64" borderId="210" applyNumberFormat="0">
      <protection locked="0"/>
    </xf>
    <xf numFmtId="4" fontId="59" fillId="65" borderId="213" applyNumberFormat="0" applyProtection="0">
      <alignment horizontal="right" vertical="center"/>
    </xf>
    <xf numFmtId="186" fontId="56" fillId="14" borderId="221"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1" borderId="213" applyNumberFormat="0" applyProtection="0">
      <alignment horizontal="left" vertical="center" indent="1"/>
    </xf>
    <xf numFmtId="186" fontId="56" fillId="21" borderId="215" applyNumberFormat="0" applyProtection="0">
      <alignment horizontal="left" vertical="top" indent="1"/>
    </xf>
    <xf numFmtId="4" fontId="56" fillId="16" borderId="213" applyNumberFormat="0" applyProtection="0">
      <alignment horizontal="right" vertical="center"/>
    </xf>
    <xf numFmtId="4" fontId="56" fillId="57" borderId="216" applyNumberFormat="0" applyProtection="0">
      <alignment horizontal="right" vertical="center"/>
    </xf>
    <xf numFmtId="4" fontId="56" fillId="53" borderId="213" applyNumberFormat="0" applyProtection="0">
      <alignment horizontal="left" vertical="center" indent="1"/>
    </xf>
    <xf numFmtId="191" fontId="28" fillId="51" borderId="219">
      <alignment horizontal="right" vertical="center"/>
      <protection locked="0"/>
    </xf>
    <xf numFmtId="190" fontId="28" fillId="50" borderId="219">
      <alignment vertical="center"/>
    </xf>
    <xf numFmtId="193" fontId="28" fillId="50" borderId="219">
      <alignment vertical="center"/>
    </xf>
    <xf numFmtId="186" fontId="28" fillId="12" borderId="219">
      <alignment vertical="center"/>
      <protection locked="0"/>
    </xf>
    <xf numFmtId="193" fontId="28" fillId="12" borderId="219">
      <alignment vertical="center"/>
      <protection locked="0"/>
    </xf>
    <xf numFmtId="186" fontId="28" fillId="12" borderId="219">
      <alignment vertical="center"/>
      <protection locked="0"/>
    </xf>
    <xf numFmtId="191" fontId="28" fillId="12" borderId="219">
      <alignment vertical="center"/>
      <protection locked="0"/>
    </xf>
    <xf numFmtId="191" fontId="28" fillId="50" borderId="196">
      <alignment vertical="center"/>
    </xf>
    <xf numFmtId="191" fontId="28" fillId="12" borderId="196">
      <alignment vertical="center"/>
      <protection locked="0"/>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63" borderId="221" applyNumberFormat="0" applyProtection="0">
      <alignment horizontal="left" vertical="top" indent="1"/>
    </xf>
    <xf numFmtId="186" fontId="56" fillId="40" borderId="213" applyNumberFormat="0" applyFont="0" applyAlignment="0" applyProtection="0"/>
    <xf numFmtId="186" fontId="56" fillId="64" borderId="210" applyNumberFormat="0">
      <protection locked="0"/>
    </xf>
    <xf numFmtId="186" fontId="56" fillId="21" borderId="231" applyNumberFormat="0" applyProtection="0">
      <alignment horizontal="left" vertical="top" indent="1"/>
    </xf>
    <xf numFmtId="4" fontId="56" fillId="23" borderId="233" applyNumberFormat="0" applyProtection="0">
      <alignment horizontal="right" vertical="center"/>
    </xf>
    <xf numFmtId="186" fontId="56" fillId="21" borderId="215" applyNumberFormat="0" applyProtection="0">
      <alignment horizontal="left" vertical="top" indent="1"/>
    </xf>
    <xf numFmtId="186" fontId="56" fillId="14" borderId="215" applyNumberFormat="0" applyProtection="0">
      <alignment horizontal="left" vertical="top" indent="1"/>
    </xf>
    <xf numFmtId="4" fontId="64" fillId="64" borderId="213" applyNumberFormat="0" applyProtection="0">
      <alignment horizontal="right" vertical="center"/>
    </xf>
    <xf numFmtId="186" fontId="61" fillId="21" borderId="217" applyBorder="0"/>
    <xf numFmtId="4" fontId="59" fillId="65" borderId="213" applyNumberFormat="0" applyProtection="0">
      <alignment horizontal="right" vertical="center"/>
    </xf>
    <xf numFmtId="186" fontId="56" fillId="11" borderId="233" applyNumberFormat="0" applyProtection="0">
      <alignment horizontal="left" vertical="center" indent="1"/>
    </xf>
    <xf numFmtId="186" fontId="42" fillId="44" borderId="213" applyNumberFormat="0" applyAlignment="0" applyProtection="0"/>
    <xf numFmtId="193" fontId="28" fillId="50" borderId="219">
      <alignment vertical="center"/>
    </xf>
    <xf numFmtId="186" fontId="28" fillId="50" borderId="219">
      <alignment vertical="center"/>
    </xf>
    <xf numFmtId="186" fontId="28" fillId="50" borderId="219">
      <alignment vertical="center"/>
    </xf>
    <xf numFmtId="191" fontId="5" fillId="13" borderId="219">
      <alignment vertical="center"/>
    </xf>
    <xf numFmtId="191" fontId="5" fillId="13" borderId="219">
      <alignment vertical="center"/>
    </xf>
    <xf numFmtId="191" fontId="5" fillId="13" borderId="219">
      <alignment vertical="center"/>
    </xf>
    <xf numFmtId="0" fontId="5" fillId="13" borderId="219">
      <alignment vertical="center"/>
    </xf>
    <xf numFmtId="0" fontId="5" fillId="13" borderId="219">
      <alignment vertical="center"/>
    </xf>
    <xf numFmtId="0" fontId="5" fillId="13" borderId="219">
      <alignment vertical="center"/>
    </xf>
    <xf numFmtId="0" fontId="5" fillId="13" borderId="219">
      <alignment vertical="center"/>
    </xf>
    <xf numFmtId="191" fontId="5" fillId="13" borderId="219">
      <alignment vertical="center"/>
    </xf>
    <xf numFmtId="188" fontId="5" fillId="13" borderId="219">
      <alignment vertical="center"/>
    </xf>
    <xf numFmtId="191" fontId="5" fillId="13" borderId="219">
      <alignment vertical="center"/>
    </xf>
    <xf numFmtId="196" fontId="5" fillId="13" borderId="219">
      <alignment vertical="center"/>
    </xf>
    <xf numFmtId="188" fontId="5" fillId="13" borderId="219">
      <alignment vertical="center"/>
    </xf>
    <xf numFmtId="188" fontId="5" fillId="13" borderId="219">
      <alignment vertical="center"/>
    </xf>
    <xf numFmtId="190" fontId="5" fillId="13" borderId="219">
      <alignment vertical="center"/>
    </xf>
    <xf numFmtId="186" fontId="56" fillId="40" borderId="213" applyNumberFormat="0" applyFont="0" applyAlignment="0" applyProtection="0"/>
    <xf numFmtId="4" fontId="56" fillId="58" borderId="213" applyNumberFormat="0" applyProtection="0">
      <alignment horizontal="right" vertical="center"/>
    </xf>
    <xf numFmtId="4" fontId="56" fillId="23" borderId="213" applyNumberFormat="0" applyProtection="0">
      <alignment horizontal="right" vertical="center"/>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188" fontId="5" fillId="7" borderId="219">
      <alignment vertical="center"/>
      <protection locked="0"/>
    </xf>
    <xf numFmtId="191"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91" fontId="5" fillId="7" borderId="219">
      <alignment vertical="center"/>
      <protection locked="0"/>
    </xf>
    <xf numFmtId="191" fontId="5" fillId="7" borderId="219">
      <alignment vertical="center"/>
      <protection locked="0"/>
    </xf>
    <xf numFmtId="188" fontId="5" fillId="7" borderId="219">
      <alignment vertical="center"/>
      <protection locked="0"/>
    </xf>
    <xf numFmtId="191"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6" fontId="5" fillId="69" borderId="219">
      <alignment vertical="center"/>
    </xf>
    <xf numFmtId="188" fontId="5" fillId="69" borderId="219">
      <alignment vertical="center"/>
    </xf>
    <xf numFmtId="188" fontId="5" fillId="69" borderId="219">
      <alignment vertical="center"/>
    </xf>
    <xf numFmtId="19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191" fontId="5" fillId="69" borderId="219">
      <alignment vertical="center"/>
    </xf>
    <xf numFmtId="188" fontId="5" fillId="69" borderId="219">
      <alignment vertical="center"/>
    </xf>
    <xf numFmtId="191" fontId="5" fillId="69" borderId="219">
      <alignment vertical="center"/>
    </xf>
    <xf numFmtId="191" fontId="5" fillId="69" borderId="219">
      <alignment vertical="center"/>
    </xf>
    <xf numFmtId="191"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196" fontId="5" fillId="70" borderId="219">
      <alignment horizontal="right" vertical="center"/>
      <protection locked="0"/>
    </xf>
    <xf numFmtId="188" fontId="5" fillId="70" borderId="219">
      <alignment horizontal="right" vertical="center"/>
      <protection locked="0"/>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8" fontId="5" fillId="70" borderId="219">
      <alignment horizontal="right" vertical="center"/>
      <protection locked="0"/>
    </xf>
    <xf numFmtId="191" fontId="5" fillId="70" borderId="219">
      <alignment horizontal="right" vertical="center"/>
      <protection locked="0"/>
    </xf>
    <xf numFmtId="191" fontId="5" fillId="70" borderId="219">
      <alignment horizontal="right" vertical="center"/>
      <protection locked="0"/>
    </xf>
    <xf numFmtId="186" fontId="28" fillId="50" borderId="196">
      <alignment vertical="center"/>
    </xf>
    <xf numFmtId="4" fontId="70" fillId="53" borderId="215" applyNumberFormat="0" applyProtection="0">
      <alignment vertical="center"/>
    </xf>
    <xf numFmtId="4" fontId="71" fillId="53" borderId="215" applyNumberFormat="0" applyProtection="0">
      <alignment vertical="center"/>
    </xf>
    <xf numFmtId="4" fontId="72" fillId="53" borderId="215" applyNumberFormat="0" applyProtection="0">
      <alignment horizontal="left" vertical="center" indent="1"/>
    </xf>
    <xf numFmtId="0" fontId="73" fillId="52" borderId="215" applyNumberFormat="0" applyProtection="0">
      <alignment horizontal="left" vertical="top" indent="1"/>
    </xf>
    <xf numFmtId="186" fontId="50" fillId="41" borderId="223" applyNumberFormat="0" applyAlignment="0" applyProtection="0"/>
    <xf numFmtId="4" fontId="72" fillId="78" borderId="215" applyNumberFormat="0" applyProtection="0">
      <alignment horizontal="right" vertical="center"/>
    </xf>
    <xf numFmtId="4" fontId="72" fillId="79" borderId="215" applyNumberFormat="0" applyProtection="0">
      <alignment horizontal="right" vertical="center"/>
    </xf>
    <xf numFmtId="4" fontId="72" fillId="80" borderId="215" applyNumberFormat="0" applyProtection="0">
      <alignment horizontal="right" vertical="center"/>
    </xf>
    <xf numFmtId="4" fontId="72" fillId="50" borderId="215" applyNumberFormat="0" applyProtection="0">
      <alignment horizontal="right" vertical="center"/>
    </xf>
    <xf numFmtId="4" fontId="72" fillId="49" borderId="215" applyNumberFormat="0" applyProtection="0">
      <alignment horizontal="right" vertical="center"/>
    </xf>
    <xf numFmtId="4" fontId="72" fillId="81" borderId="215" applyNumberFormat="0" applyProtection="0">
      <alignment horizontal="right" vertical="center"/>
    </xf>
    <xf numFmtId="4" fontId="72" fillId="82" borderId="215" applyNumberFormat="0" applyProtection="0">
      <alignment horizontal="right" vertical="center"/>
    </xf>
    <xf numFmtId="4" fontId="72" fillId="83" borderId="215" applyNumberFormat="0" applyProtection="0">
      <alignment horizontal="right" vertical="center"/>
    </xf>
    <xf numFmtId="4" fontId="72" fillId="84" borderId="215" applyNumberFormat="0" applyProtection="0">
      <alignment horizontal="right" vertical="center"/>
    </xf>
    <xf numFmtId="4" fontId="70" fillId="85" borderId="21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72" fillId="86" borderId="215" applyNumberFormat="0" applyProtection="0">
      <alignment horizontal="right" vertical="center"/>
    </xf>
    <xf numFmtId="4" fontId="63" fillId="66" borderId="237" applyNumberFormat="0" applyProtection="0">
      <alignment horizontal="left" vertical="center" indent="1"/>
    </xf>
    <xf numFmtId="0" fontId="27" fillId="21" borderId="215" applyNumberFormat="0" applyProtection="0">
      <alignment horizontal="left" vertical="center" indent="1"/>
    </xf>
    <xf numFmtId="0" fontId="27" fillId="21" borderId="215" applyNumberFormat="0" applyProtection="0">
      <alignment horizontal="left" vertical="top" indent="1"/>
    </xf>
    <xf numFmtId="0" fontId="27" fillId="15" borderId="215" applyNumberFormat="0" applyProtection="0">
      <alignment horizontal="left" vertical="center" indent="1"/>
    </xf>
    <xf numFmtId="0" fontId="27" fillId="15" borderId="215" applyNumberFormat="0" applyProtection="0">
      <alignment horizontal="left" vertical="top" indent="1"/>
    </xf>
    <xf numFmtId="0" fontId="27" fillId="63" borderId="215" applyNumberFormat="0" applyProtection="0">
      <alignment horizontal="left" vertical="center" indent="1"/>
    </xf>
    <xf numFmtId="0" fontId="27" fillId="63" borderId="215" applyNumberFormat="0" applyProtection="0">
      <alignment horizontal="left" vertical="top" indent="1"/>
    </xf>
    <xf numFmtId="0" fontId="27" fillId="14" borderId="215" applyNumberFormat="0" applyProtection="0">
      <alignment horizontal="left" vertical="center" indent="1"/>
    </xf>
    <xf numFmtId="0" fontId="27" fillId="14" borderId="215" applyNumberFormat="0" applyProtection="0">
      <alignment horizontal="left" vertical="top" indent="1"/>
    </xf>
    <xf numFmtId="0" fontId="27" fillId="64" borderId="219" applyNumberFormat="0">
      <protection locked="0"/>
    </xf>
    <xf numFmtId="4" fontId="72" fillId="87" borderId="215" applyNumberFormat="0" applyProtection="0">
      <alignment vertical="center"/>
    </xf>
    <xf numFmtId="4" fontId="74" fillId="87" borderId="215" applyNumberFormat="0" applyProtection="0">
      <alignment vertical="center"/>
    </xf>
    <xf numFmtId="4" fontId="70" fillId="86" borderId="212" applyNumberFormat="0" applyProtection="0">
      <alignment horizontal="left" vertical="center" indent="1"/>
    </xf>
    <xf numFmtId="0" fontId="37" fillId="48" borderId="215" applyNumberFormat="0" applyProtection="0">
      <alignment horizontal="left" vertical="top" indent="1"/>
    </xf>
    <xf numFmtId="4" fontId="72" fillId="87" borderId="215" applyNumberFormat="0" applyProtection="0">
      <alignment horizontal="right" vertical="center"/>
    </xf>
    <xf numFmtId="4" fontId="74" fillId="87" borderId="215" applyNumberFormat="0" applyProtection="0">
      <alignment horizontal="right" vertical="center"/>
    </xf>
    <xf numFmtId="4" fontId="70" fillId="86" borderId="215" applyNumberFormat="0" applyProtection="0">
      <alignment horizontal="left" vertical="center" indent="1"/>
    </xf>
    <xf numFmtId="0" fontId="37" fillId="15" borderId="215" applyNumberFormat="0" applyProtection="0">
      <alignment horizontal="left" vertical="top" indent="1"/>
    </xf>
    <xf numFmtId="4" fontId="75" fillId="88" borderId="212" applyNumberFormat="0" applyProtection="0">
      <alignment horizontal="left" vertical="center" indent="1"/>
    </xf>
    <xf numFmtId="4" fontId="76" fillId="87" borderId="215" applyNumberFormat="0" applyProtection="0">
      <alignment horizontal="right" vertical="center"/>
    </xf>
    <xf numFmtId="4" fontId="56" fillId="55" borderId="213" applyNumberFormat="0" applyProtection="0">
      <alignment horizontal="right" vertical="center"/>
    </xf>
    <xf numFmtId="186" fontId="28" fillId="50" borderId="196">
      <alignment vertical="center"/>
    </xf>
    <xf numFmtId="4" fontId="56" fillId="58" borderId="213" applyNumberFormat="0" applyProtection="0">
      <alignment horizontal="right" vertical="center"/>
    </xf>
    <xf numFmtId="186" fontId="42" fillId="44" borderId="213" applyNumberFormat="0" applyAlignment="0" applyProtection="0"/>
    <xf numFmtId="186" fontId="42" fillId="44" borderId="213" applyNumberFormat="0" applyAlignment="0" applyProtection="0"/>
    <xf numFmtId="4" fontId="56" fillId="53"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90" fontId="5" fillId="70" borderId="219">
      <alignment horizontal="right" vertical="center"/>
      <protection locked="0"/>
    </xf>
    <xf numFmtId="196" fontId="5" fillId="69" borderId="219">
      <alignment vertical="center"/>
    </xf>
    <xf numFmtId="191" fontId="5" fillId="13" borderId="219">
      <alignment vertical="center"/>
    </xf>
    <xf numFmtId="186" fontId="44" fillId="0" borderId="218" applyNumberFormat="0" applyFill="0" applyAlignment="0" applyProtection="0"/>
    <xf numFmtId="4" fontId="64" fillId="64" borderId="213" applyNumberFormat="0" applyProtection="0">
      <alignment horizontal="right" vertical="center"/>
    </xf>
    <xf numFmtId="4" fontId="59" fillId="65" borderId="213" applyNumberFormat="0" applyProtection="0">
      <alignment horizontal="right" vertical="center"/>
    </xf>
    <xf numFmtId="4" fontId="62" fillId="48" borderId="215" applyNumberFormat="0" applyProtection="0">
      <alignment vertical="center"/>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15" borderId="216" applyNumberFormat="0" applyProtection="0">
      <alignment horizontal="left" vertical="center" indent="1"/>
    </xf>
    <xf numFmtId="193" fontId="28" fillId="12" borderId="219">
      <alignment vertical="center"/>
      <protection locked="0"/>
    </xf>
    <xf numFmtId="4" fontId="56" fillId="54" borderId="213" applyNumberFormat="0" applyProtection="0">
      <alignment horizontal="left" vertical="center" indent="1"/>
    </xf>
    <xf numFmtId="191" fontId="28" fillId="50" borderId="219">
      <alignment vertical="center"/>
    </xf>
    <xf numFmtId="186" fontId="28" fillId="50" borderId="219">
      <alignment vertical="center"/>
    </xf>
    <xf numFmtId="193" fontId="28" fillId="50" borderId="219">
      <alignment vertical="center"/>
    </xf>
    <xf numFmtId="191" fontId="28" fillId="12" borderId="219">
      <alignment vertical="center"/>
      <protection locked="0"/>
    </xf>
    <xf numFmtId="191" fontId="28" fillId="12" borderId="219">
      <alignment vertical="center"/>
      <protection locked="0"/>
    </xf>
    <xf numFmtId="191" fontId="28" fillId="12" borderId="219">
      <alignment vertical="center"/>
      <protection locked="0"/>
    </xf>
    <xf numFmtId="186" fontId="28" fillId="49" borderId="219">
      <alignment vertical="center"/>
    </xf>
    <xf numFmtId="190"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50" fillId="41" borderId="213" applyNumberFormat="0" applyAlignment="0" applyProtection="0"/>
    <xf numFmtId="4" fontId="56" fillId="59" borderId="213" applyNumberFormat="0" applyProtection="0">
      <alignment horizontal="right" vertical="center"/>
    </xf>
    <xf numFmtId="4" fontId="56" fillId="56" borderId="213" applyNumberFormat="0" applyProtection="0">
      <alignment horizontal="right" vertical="center"/>
    </xf>
    <xf numFmtId="186" fontId="56" fillId="15" borderId="215" applyNumberFormat="0" applyProtection="0">
      <alignment horizontal="left" vertical="top" indent="1"/>
    </xf>
    <xf numFmtId="186" fontId="56" fillId="14" borderId="215" applyNumberFormat="0" applyProtection="0">
      <alignment horizontal="left" vertical="top" indent="1"/>
    </xf>
    <xf numFmtId="37" fontId="33" fillId="0" borderId="209" applyNumberFormat="0"/>
    <xf numFmtId="186" fontId="56" fillId="15" borderId="221" applyNumberFormat="0" applyProtection="0">
      <alignment horizontal="left" vertical="top" indent="1"/>
    </xf>
    <xf numFmtId="4" fontId="56" fillId="55" borderId="223" applyNumberFormat="0" applyProtection="0">
      <alignment horizontal="right" vertical="center"/>
    </xf>
    <xf numFmtId="186" fontId="56" fillId="64" borderId="210" applyNumberFormat="0">
      <protection locked="0"/>
    </xf>
    <xf numFmtId="186" fontId="50" fillId="41" borderId="213" applyNumberFormat="0" applyAlignment="0" applyProtection="0"/>
    <xf numFmtId="193" fontId="28" fillId="12" borderId="219">
      <alignment vertical="center"/>
      <protection locked="0"/>
    </xf>
    <xf numFmtId="186" fontId="60" fillId="52" borderId="215" applyNumberFormat="0" applyProtection="0">
      <alignment horizontal="left" vertical="top" indent="1"/>
    </xf>
    <xf numFmtId="186" fontId="56" fillId="21" borderId="215" applyNumberFormat="0" applyProtection="0">
      <alignment horizontal="left" vertical="top" indent="1"/>
    </xf>
    <xf numFmtId="186" fontId="56" fillId="63" borderId="215" applyNumberFormat="0" applyProtection="0">
      <alignment horizontal="left" vertical="top" indent="1"/>
    </xf>
    <xf numFmtId="186" fontId="44" fillId="0" borderId="218" applyNumberFormat="0" applyFill="0" applyAlignment="0" applyProtection="0"/>
    <xf numFmtId="186" fontId="42" fillId="44" borderId="213" applyNumberFormat="0" applyAlignment="0" applyProtection="0"/>
    <xf numFmtId="186" fontId="44" fillId="0" borderId="228" applyNumberFormat="0" applyFill="0" applyAlignment="0" applyProtection="0"/>
    <xf numFmtId="4" fontId="56" fillId="23" borderId="223" applyNumberFormat="0" applyProtection="0">
      <alignment horizontal="right" vertical="center"/>
    </xf>
    <xf numFmtId="186" fontId="56" fillId="14" borderId="221" applyNumberFormat="0" applyProtection="0">
      <alignment horizontal="left" vertical="top" indent="1"/>
    </xf>
    <xf numFmtId="4" fontId="56" fillId="53" borderId="213" applyNumberFormat="0" applyProtection="0">
      <alignment horizontal="left" vertical="center" indent="1"/>
    </xf>
    <xf numFmtId="191" fontId="28" fillId="51" borderId="176">
      <alignment horizontal="right" vertical="center"/>
      <protection locked="0"/>
    </xf>
    <xf numFmtId="186" fontId="60" fillId="52" borderId="231" applyNumberFormat="0" applyProtection="0">
      <alignment horizontal="left" vertical="top" indent="1"/>
    </xf>
    <xf numFmtId="186" fontId="56" fillId="15" borderId="221" applyNumberFormat="0" applyProtection="0">
      <alignment horizontal="left" vertical="top" indent="1"/>
    </xf>
    <xf numFmtId="4" fontId="62" fillId="48" borderId="215" applyNumberFormat="0" applyProtection="0">
      <alignment vertical="center"/>
    </xf>
    <xf numFmtId="186" fontId="56" fillId="64" borderId="210"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91" fontId="28" fillId="51" borderId="219">
      <alignment horizontal="right" vertical="center"/>
      <protection locked="0"/>
    </xf>
    <xf numFmtId="186" fontId="28" fillId="50" borderId="219">
      <alignment vertical="center"/>
    </xf>
    <xf numFmtId="186" fontId="50" fillId="41" borderId="213" applyNumberFormat="0" applyAlignment="0" applyProtection="0"/>
    <xf numFmtId="186" fontId="50" fillId="41" borderId="213" applyNumberFormat="0" applyAlignment="0" applyProtection="0"/>
    <xf numFmtId="186" fontId="42" fillId="44" borderId="223" applyNumberFormat="0" applyAlignment="0" applyProtection="0"/>
    <xf numFmtId="186" fontId="56" fillId="14" borderId="231"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91" fontId="28" fillId="50" borderId="219">
      <alignment vertical="center"/>
    </xf>
    <xf numFmtId="186" fontId="27" fillId="21" borderId="215" applyNumberFormat="0" applyProtection="0">
      <alignment horizontal="left" vertical="center"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center"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17" applyBorder="0"/>
    <xf numFmtId="186" fontId="56" fillId="67" borderId="219"/>
    <xf numFmtId="37" fontId="33" fillId="0" borderId="209" applyNumberFormat="0"/>
    <xf numFmtId="194" fontId="33" fillId="0" borderId="220" applyFill="0"/>
    <xf numFmtId="186" fontId="27" fillId="21" borderId="221" applyNumberFormat="0" applyProtection="0">
      <alignment horizontal="left" vertical="center" indent="1"/>
    </xf>
    <xf numFmtId="186" fontId="50" fillId="41" borderId="213" applyNumberFormat="0" applyAlignment="0" applyProtection="0"/>
    <xf numFmtId="186" fontId="44" fillId="0" borderId="218" applyNumberFormat="0" applyFill="0" applyAlignment="0" applyProtection="0"/>
    <xf numFmtId="186" fontId="50" fillId="41" borderId="223" applyNumberFormat="0" applyAlignment="0" applyProtection="0"/>
    <xf numFmtId="191" fontId="28" fillId="50" borderId="219">
      <alignment vertical="center"/>
    </xf>
    <xf numFmtId="186" fontId="42" fillId="44" borderId="213" applyNumberFormat="0" applyAlignment="0" applyProtection="0"/>
    <xf numFmtId="4" fontId="56" fillId="58" borderId="213" applyNumberFormat="0" applyProtection="0">
      <alignment horizontal="right" vertical="center"/>
    </xf>
    <xf numFmtId="4" fontId="56" fillId="58" borderId="223" applyNumberFormat="0" applyProtection="0">
      <alignment horizontal="right" vertical="center"/>
    </xf>
    <xf numFmtId="193" fontId="28" fillId="12" borderId="219">
      <alignment vertical="center"/>
      <protection locked="0"/>
    </xf>
    <xf numFmtId="172" fontId="28" fillId="12" borderId="219">
      <alignment vertical="center"/>
      <protection locked="0"/>
    </xf>
    <xf numFmtId="4" fontId="56" fillId="16" borderId="213" applyNumberFormat="0" applyProtection="0">
      <alignment horizontal="right" vertical="center"/>
    </xf>
    <xf numFmtId="191" fontId="28" fillId="12" borderId="219">
      <alignment vertical="center"/>
      <protection locked="0"/>
    </xf>
    <xf numFmtId="186" fontId="56" fillId="62" borderId="213" applyNumberFormat="0" applyProtection="0">
      <alignment horizontal="left" vertical="center" indent="1"/>
    </xf>
    <xf numFmtId="172" fontId="28" fillId="12" borderId="219">
      <alignment vertical="center"/>
      <protection locked="0"/>
    </xf>
    <xf numFmtId="186" fontId="27" fillId="14" borderId="215" applyNumberFormat="0" applyProtection="0">
      <alignment horizontal="left" vertical="center" indent="1"/>
    </xf>
    <xf numFmtId="191" fontId="28" fillId="12" borderId="219">
      <alignment vertical="center"/>
      <protection locked="0"/>
    </xf>
    <xf numFmtId="4" fontId="56" fillId="19" borderId="223" applyNumberFormat="0" applyProtection="0">
      <alignment horizontal="right" vertical="center"/>
    </xf>
    <xf numFmtId="186" fontId="27" fillId="63" borderId="215" applyNumberFormat="0" applyProtection="0">
      <alignment horizontal="left" vertical="center" indent="1"/>
    </xf>
    <xf numFmtId="4" fontId="59" fillId="12" borderId="176" applyNumberFormat="0" applyProtection="0">
      <alignment vertical="center"/>
    </xf>
    <xf numFmtId="186" fontId="50" fillId="41" borderId="223" applyNumberFormat="0" applyAlignment="0" applyProtection="0"/>
    <xf numFmtId="4" fontId="56" fillId="19" borderId="213" applyNumberFormat="0" applyProtection="0">
      <alignment horizontal="right" vertical="center"/>
    </xf>
    <xf numFmtId="4" fontId="56" fillId="53" borderId="213" applyNumberFormat="0" applyProtection="0">
      <alignment horizontal="left" vertical="center" indent="1"/>
    </xf>
    <xf numFmtId="186" fontId="56" fillId="14" borderId="221" applyNumberFormat="0" applyProtection="0">
      <alignment horizontal="left" vertical="top" indent="1"/>
    </xf>
    <xf numFmtId="190" fontId="5" fillId="69" borderId="229">
      <alignment vertical="center"/>
    </xf>
    <xf numFmtId="191" fontId="28" fillId="12" borderId="219">
      <alignment vertical="center"/>
      <protection locked="0"/>
    </xf>
    <xf numFmtId="4" fontId="56" fillId="23" borderId="213" applyNumberFormat="0" applyProtection="0">
      <alignment horizontal="right" vertical="center"/>
    </xf>
    <xf numFmtId="4" fontId="56" fillId="14" borderId="216" applyNumberFormat="0" applyProtection="0">
      <alignment horizontal="left" vertical="center" indent="1"/>
    </xf>
    <xf numFmtId="172" fontId="28" fillId="12" borderId="219">
      <alignment vertical="center"/>
      <protection locked="0"/>
    </xf>
    <xf numFmtId="186" fontId="56" fillId="63" borderId="213" applyNumberFormat="0" applyProtection="0">
      <alignment horizontal="left" vertical="center" indent="1"/>
    </xf>
    <xf numFmtId="186" fontId="56" fillId="40" borderId="223" applyNumberFormat="0" applyFont="0" applyAlignment="0" applyProtection="0"/>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56" fillId="40" borderId="223" applyNumberFormat="0" applyFont="0" applyAlignment="0" applyProtection="0"/>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6" fontId="57" fillId="44" borderId="214" applyNumberFormat="0" applyAlignment="0" applyProtection="0"/>
    <xf numFmtId="186" fontId="56" fillId="14" borderId="221" applyNumberFormat="0" applyProtection="0">
      <alignment horizontal="left" vertical="top" indent="1"/>
    </xf>
    <xf numFmtId="4" fontId="56" fillId="54"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86" fontId="56" fillId="15" borderId="221" applyNumberFormat="0" applyProtection="0">
      <alignment horizontal="left" vertical="top" indent="1"/>
    </xf>
    <xf numFmtId="194" fontId="33" fillId="0" borderId="220" applyFill="0"/>
    <xf numFmtId="4" fontId="63" fillId="66" borderId="216" applyNumberFormat="0" applyProtection="0">
      <alignment horizontal="left" vertical="center" indent="1"/>
    </xf>
    <xf numFmtId="186" fontId="62" fillId="48" borderId="215" applyNumberFormat="0" applyProtection="0">
      <alignment horizontal="left" vertical="top" indent="1"/>
    </xf>
    <xf numFmtId="186" fontId="27" fillId="64" borderId="219"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40" borderId="233" applyNumberFormat="0" applyFont="0" applyAlignment="0" applyProtection="0"/>
    <xf numFmtId="186" fontId="56" fillId="15" borderId="215" applyNumberFormat="0" applyProtection="0">
      <alignment horizontal="left" vertical="top" indent="1"/>
    </xf>
    <xf numFmtId="186" fontId="56" fillId="62" borderId="213"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15" borderId="213" applyNumberFormat="0" applyProtection="0">
      <alignment horizontal="right" vertical="center"/>
    </xf>
    <xf numFmtId="4" fontId="56" fillId="16" borderId="213" applyNumberFormat="0" applyProtection="0">
      <alignment horizontal="right" vertical="center"/>
    </xf>
    <xf numFmtId="4" fontId="56" fillId="57" borderId="216" applyNumberFormat="0" applyProtection="0">
      <alignment horizontal="right" vertical="center"/>
    </xf>
    <xf numFmtId="4" fontId="56" fillId="53" borderId="213" applyNumberFormat="0" applyProtection="0">
      <alignment horizontal="left" vertical="center" indent="1"/>
    </xf>
    <xf numFmtId="191" fontId="28" fillId="51" borderId="219">
      <alignment horizontal="right" vertical="center"/>
      <protection locked="0"/>
    </xf>
    <xf numFmtId="186" fontId="28" fillId="51" borderId="219">
      <alignment horizontal="right" vertical="center"/>
      <protection locked="0"/>
    </xf>
    <xf numFmtId="193" fontId="28" fillId="50" borderId="219">
      <alignment vertical="center"/>
    </xf>
    <xf numFmtId="193" fontId="28" fillId="12" borderId="219">
      <alignment vertical="center"/>
      <protection locked="0"/>
    </xf>
    <xf numFmtId="186" fontId="28" fillId="12" borderId="219">
      <alignment vertical="center"/>
      <protection locked="0"/>
    </xf>
    <xf numFmtId="188" fontId="28" fillId="49" borderId="219">
      <alignment vertical="center"/>
    </xf>
    <xf numFmtId="186" fontId="28" fillId="49" borderId="219">
      <alignment vertical="center"/>
    </xf>
    <xf numFmtId="186" fontId="57" fillId="44" borderId="214" applyNumberFormat="0" applyAlignment="0" applyProtection="0"/>
    <xf numFmtId="186" fontId="56" fillId="40" borderId="213" applyNumberFormat="0" applyFont="0" applyAlignment="0" applyProtection="0"/>
    <xf numFmtId="186" fontId="50" fillId="41" borderId="213" applyNumberFormat="0" applyAlignment="0" applyProtection="0"/>
    <xf numFmtId="4" fontId="63" fillId="66" borderId="237" applyNumberFormat="0" applyProtection="0">
      <alignment horizontal="left" vertical="center"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186" fontId="56" fillId="40" borderId="223" applyNumberFormat="0" applyFont="0" applyAlignment="0" applyProtection="0"/>
    <xf numFmtId="4" fontId="56" fillId="0" borderId="233" applyNumberFormat="0" applyProtection="0">
      <alignment horizontal="right" vertical="center"/>
    </xf>
    <xf numFmtId="190" fontId="28" fillId="50" borderId="229">
      <alignment vertical="center"/>
    </xf>
    <xf numFmtId="193" fontId="28" fillId="50" borderId="176">
      <alignment vertical="center"/>
    </xf>
    <xf numFmtId="4" fontId="59" fillId="53" borderId="223" applyNumberFormat="0" applyProtection="0">
      <alignment vertical="center"/>
    </xf>
    <xf numFmtId="186" fontId="56" fillId="40" borderId="223" applyNumberFormat="0" applyFont="0" applyAlignment="0" applyProtection="0"/>
    <xf numFmtId="186" fontId="28" fillId="50" borderId="196">
      <alignment vertical="center"/>
    </xf>
    <xf numFmtId="4" fontId="56" fillId="59" borderId="223" applyNumberFormat="0" applyProtection="0">
      <alignment horizontal="right" vertical="center"/>
    </xf>
    <xf numFmtId="186" fontId="56" fillId="63" borderId="221" applyNumberFormat="0" applyProtection="0">
      <alignment horizontal="left" vertical="top" indent="1"/>
    </xf>
    <xf numFmtId="4" fontId="59" fillId="12" borderId="196" applyNumberFormat="0" applyProtection="0">
      <alignment vertical="center"/>
    </xf>
    <xf numFmtId="186" fontId="56" fillId="40" borderId="223" applyNumberFormat="0" applyFont="0" applyAlignment="0" applyProtection="0"/>
    <xf numFmtId="186" fontId="44" fillId="0" borderId="238" applyNumberFormat="0" applyFill="0" applyAlignment="0" applyProtection="0"/>
    <xf numFmtId="186" fontId="56" fillId="63" borderId="221" applyNumberFormat="0" applyProtection="0">
      <alignment horizontal="left" vertical="top" indent="1"/>
    </xf>
    <xf numFmtId="193" fontId="28" fillId="12" borderId="239">
      <alignment vertical="center"/>
      <protection locked="0"/>
    </xf>
    <xf numFmtId="4" fontId="56" fillId="54" borderId="223" applyNumberFormat="0" applyProtection="0">
      <alignment horizontal="left" vertical="center" indent="1"/>
    </xf>
    <xf numFmtId="186" fontId="27" fillId="63" borderId="221" applyNumberFormat="0" applyProtection="0">
      <alignment horizontal="left" vertical="center" indent="1"/>
    </xf>
    <xf numFmtId="186" fontId="56" fillId="14" borderId="221" applyNumberFormat="0" applyProtection="0">
      <alignment horizontal="left" vertical="top" indent="1"/>
    </xf>
    <xf numFmtId="191" fontId="28" fillId="49" borderId="239">
      <alignment vertical="center"/>
    </xf>
    <xf numFmtId="186" fontId="57" fillId="44" borderId="224" applyNumberFormat="0" applyAlignment="0" applyProtection="0"/>
    <xf numFmtId="4" fontId="63" fillId="66" borderId="216" applyNumberFormat="0" applyProtection="0">
      <alignment horizontal="left" vertical="center" indent="1"/>
    </xf>
    <xf numFmtId="186" fontId="62" fillId="48" borderId="215" applyNumberFormat="0" applyProtection="0">
      <alignment horizontal="left" vertical="top" indent="1"/>
    </xf>
    <xf numFmtId="4" fontId="27" fillId="21" borderId="227" applyNumberFormat="0" applyProtection="0">
      <alignment horizontal="left" vertical="center" indent="1"/>
    </xf>
    <xf numFmtId="186" fontId="56" fillId="63"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27"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5" borderId="213" applyNumberFormat="0" applyProtection="0">
      <alignment horizontal="right" vertical="center"/>
    </xf>
    <xf numFmtId="4" fontId="56" fillId="61" borderId="216" applyNumberFormat="0" applyProtection="0">
      <alignment horizontal="left" vertical="center" indent="1"/>
    </xf>
    <xf numFmtId="4" fontId="56" fillId="58" borderId="213" applyNumberFormat="0" applyProtection="0">
      <alignment horizontal="right" vertical="center"/>
    </xf>
    <xf numFmtId="191" fontId="28" fillId="50" borderId="239">
      <alignment vertical="center"/>
    </xf>
    <xf numFmtId="186" fontId="62" fillId="48"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193" fontId="28" fillId="12" borderId="219">
      <alignment vertical="center"/>
      <protection locked="0"/>
    </xf>
    <xf numFmtId="4" fontId="56" fillId="60" borderId="223" applyNumberFormat="0" applyProtection="0">
      <alignment horizontal="right" vertical="center"/>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93" fontId="28" fillId="50" borderId="229">
      <alignment vertical="center"/>
    </xf>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15" borderId="231" applyNumberFormat="0" applyProtection="0">
      <alignment horizontal="left" vertical="top" indent="1"/>
    </xf>
    <xf numFmtId="191" fontId="28" fillId="12" borderId="196">
      <alignment vertical="center"/>
      <protection locked="0"/>
    </xf>
    <xf numFmtId="4" fontId="56" fillId="59" borderId="213" applyNumberFormat="0" applyProtection="0">
      <alignment horizontal="right" vertical="center"/>
    </xf>
    <xf numFmtId="186" fontId="61" fillId="21" borderId="217" applyBorder="0"/>
    <xf numFmtId="4" fontId="59" fillId="53" borderId="213" applyNumberFormat="0" applyProtection="0">
      <alignment vertical="center"/>
    </xf>
    <xf numFmtId="186" fontId="60" fillId="52"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91" fontId="28" fillId="50" borderId="239">
      <alignment vertical="center"/>
    </xf>
    <xf numFmtId="4" fontId="56" fillId="14" borderId="237" applyNumberFormat="0" applyProtection="0">
      <alignment horizontal="left" vertical="center" indent="1"/>
    </xf>
    <xf numFmtId="4" fontId="56" fillId="14" borderId="227"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4" fontId="62" fillId="11" borderId="215" applyNumberFormat="0" applyProtection="0">
      <alignment horizontal="left" vertical="center" indent="1"/>
    </xf>
    <xf numFmtId="186" fontId="61" fillId="21" borderId="217" applyBorder="0"/>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3"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90" fontId="5" fillId="70" borderId="219">
      <alignment horizontal="right" vertical="center"/>
      <protection locked="0"/>
    </xf>
    <xf numFmtId="191" fontId="5" fillId="69" borderId="219">
      <alignment vertical="center"/>
    </xf>
    <xf numFmtId="196" fontId="5" fillId="69" borderId="219">
      <alignment vertical="center"/>
    </xf>
    <xf numFmtId="188" fontId="5" fillId="7" borderId="219">
      <alignment vertical="center"/>
      <protection locked="0"/>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21" borderId="215" applyNumberFormat="0" applyProtection="0">
      <alignment horizontal="left" vertical="top" indent="1"/>
    </xf>
    <xf numFmtId="4" fontId="56" fillId="15" borderId="216" applyNumberFormat="0" applyProtection="0">
      <alignment horizontal="left" vertical="center" indent="1"/>
    </xf>
    <xf numFmtId="191" fontId="28" fillId="51" borderId="219">
      <alignment horizontal="right" vertical="center"/>
      <protection locked="0"/>
    </xf>
    <xf numFmtId="186" fontId="60" fillId="52" borderId="215" applyNumberFormat="0" applyProtection="0">
      <alignment horizontal="left" vertical="top" indent="1"/>
    </xf>
    <xf numFmtId="4" fontId="56" fillId="16" borderId="213" applyNumberFormat="0" applyProtection="0">
      <alignment horizontal="right" vertical="center"/>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4" fontId="59" fillId="12" borderId="229" applyNumberFormat="0" applyProtection="0">
      <alignment vertical="center"/>
    </xf>
    <xf numFmtId="193" fontId="28" fillId="50" borderId="229">
      <alignment vertical="center"/>
    </xf>
    <xf numFmtId="190" fontId="28" fillId="49" borderId="229">
      <alignment vertical="center"/>
    </xf>
    <xf numFmtId="186" fontId="42" fillId="44" borderId="223" applyNumberFormat="0" applyAlignment="0" applyProtection="0"/>
    <xf numFmtId="186" fontId="50" fillId="41" borderId="223" applyNumberFormat="0" applyAlignment="0" applyProtection="0"/>
    <xf numFmtId="186" fontId="28" fillId="51" borderId="239">
      <alignment horizontal="right" vertical="center"/>
      <protection locked="0"/>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193" fontId="28" fillId="12" borderId="176">
      <alignment vertical="center"/>
      <protection locked="0"/>
    </xf>
    <xf numFmtId="186" fontId="56" fillId="63" borderId="231" applyNumberFormat="0" applyProtection="0">
      <alignment horizontal="left" vertical="top" indent="1"/>
    </xf>
    <xf numFmtId="4" fontId="56" fillId="54" borderId="223" applyNumberFormat="0" applyProtection="0">
      <alignment horizontal="left" vertical="center" indent="1"/>
    </xf>
    <xf numFmtId="186" fontId="56" fillId="14" borderId="231" applyNumberFormat="0" applyProtection="0">
      <alignment horizontal="left" vertical="top" indent="1"/>
    </xf>
    <xf numFmtId="4" fontId="62" fillId="11" borderId="221" applyNumberFormat="0" applyProtection="0">
      <alignment horizontal="left" vertical="center" indent="1"/>
    </xf>
    <xf numFmtId="186" fontId="42" fillId="44" borderId="223" applyNumberFormat="0" applyAlignment="0" applyProtection="0"/>
    <xf numFmtId="186" fontId="27" fillId="21" borderId="221" applyNumberFormat="0" applyProtection="0">
      <alignment horizontal="left" vertical="top" indent="1"/>
    </xf>
    <xf numFmtId="4" fontId="56" fillId="54" borderId="223" applyNumberFormat="0" applyProtection="0">
      <alignment horizontal="left" vertical="center" indent="1"/>
    </xf>
    <xf numFmtId="186" fontId="50" fillId="41" borderId="233" applyNumberFormat="0" applyAlignment="0" applyProtection="0"/>
    <xf numFmtId="186" fontId="56" fillId="14" borderId="231" applyNumberFormat="0" applyProtection="0">
      <alignment horizontal="left" vertical="top" indent="1"/>
    </xf>
    <xf numFmtId="191" fontId="28" fillId="12" borderId="196">
      <alignment vertical="center"/>
      <protection locked="0"/>
    </xf>
    <xf numFmtId="4" fontId="59" fillId="53" borderId="223" applyNumberFormat="0" applyProtection="0">
      <alignment vertical="center"/>
    </xf>
    <xf numFmtId="186" fontId="62" fillId="15" borderId="221" applyNumberFormat="0" applyProtection="0">
      <alignment horizontal="left" vertical="top" indent="1"/>
    </xf>
    <xf numFmtId="188" fontId="5" fillId="69" borderId="196">
      <alignment vertical="center"/>
    </xf>
    <xf numFmtId="186" fontId="56" fillId="40" borderId="223" applyNumberFormat="0" applyFon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4" fontId="59" fillId="53" borderId="223" applyNumberFormat="0" applyProtection="0">
      <alignment vertical="center"/>
    </xf>
    <xf numFmtId="4" fontId="56" fillId="52" borderId="223" applyNumberFormat="0" applyProtection="0">
      <alignment vertical="center"/>
    </xf>
    <xf numFmtId="4" fontId="56" fillId="53" borderId="223" applyNumberFormat="0" applyProtection="0">
      <alignment horizontal="left" vertical="center" indent="1"/>
    </xf>
    <xf numFmtId="186" fontId="42" fillId="44" borderId="213" applyNumberFormat="0" applyAlignment="0" applyProtection="0"/>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6" borderId="223" applyNumberFormat="0" applyProtection="0">
      <alignment horizontal="right" vertical="center"/>
    </xf>
    <xf numFmtId="186" fontId="42" fillId="44" borderId="213" applyNumberFormat="0" applyAlignment="0" applyProtection="0"/>
    <xf numFmtId="4" fontId="56" fillId="59" borderId="223" applyNumberFormat="0" applyProtection="0">
      <alignment horizontal="right" vertical="center"/>
    </xf>
    <xf numFmtId="4" fontId="56" fillId="58" borderId="223" applyNumberFormat="0" applyProtection="0">
      <alignment horizontal="right" vertical="center"/>
    </xf>
    <xf numFmtId="4" fontId="56" fillId="16" borderId="223" applyNumberFormat="0" applyProtection="0">
      <alignment horizontal="right" vertical="center"/>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186" fontId="62" fillId="48" borderId="221" applyNumberFormat="0" applyProtection="0">
      <alignment horizontal="left" vertical="top" indent="1"/>
    </xf>
    <xf numFmtId="4" fontId="56" fillId="0" borderId="223" applyNumberFormat="0" applyProtection="0">
      <alignment horizontal="right" vertical="center"/>
    </xf>
    <xf numFmtId="4" fontId="27" fillId="21" borderId="227" applyNumberFormat="0" applyProtection="0">
      <alignment horizontal="left" vertical="center" indent="1"/>
    </xf>
    <xf numFmtId="4" fontId="56" fillId="54" borderId="223" applyNumberFormat="0" applyProtection="0">
      <alignment horizontal="left" vertical="center" indent="1"/>
    </xf>
    <xf numFmtId="4" fontId="59" fillId="65" borderId="223" applyNumberFormat="0" applyProtection="0">
      <alignment horizontal="right" vertical="center"/>
    </xf>
    <xf numFmtId="186" fontId="62" fillId="15" borderId="221" applyNumberFormat="0" applyProtection="0">
      <alignment horizontal="left" vertical="top" indent="1"/>
    </xf>
    <xf numFmtId="4" fontId="64" fillId="64" borderId="223" applyNumberFormat="0" applyProtection="0">
      <alignment horizontal="right" vertical="center"/>
    </xf>
    <xf numFmtId="4" fontId="63" fillId="66" borderId="227"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7" fillId="44" borderId="234"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56" borderId="223" applyNumberFormat="0" applyProtection="0">
      <alignment horizontal="right" vertical="center"/>
    </xf>
    <xf numFmtId="186" fontId="56" fillId="21" borderId="231" applyNumberFormat="0" applyProtection="0">
      <alignment horizontal="left" vertical="top" indent="1"/>
    </xf>
    <xf numFmtId="190" fontId="28" fillId="51" borderId="229">
      <alignment horizontal="right" vertical="center"/>
      <protection locked="0"/>
    </xf>
    <xf numFmtId="4" fontId="59" fillId="53" borderId="223" applyNumberFormat="0" applyProtection="0">
      <alignment vertical="center"/>
    </xf>
    <xf numFmtId="191" fontId="28" fillId="51" borderId="229">
      <alignment horizontal="right" vertical="center"/>
      <protection locked="0"/>
    </xf>
    <xf numFmtId="191" fontId="28" fillId="49" borderId="229">
      <alignment vertical="center"/>
    </xf>
    <xf numFmtId="193" fontId="28" fillId="50" borderId="229">
      <alignment vertical="center"/>
    </xf>
    <xf numFmtId="186" fontId="28" fillId="50" borderId="229">
      <alignment vertical="center"/>
    </xf>
    <xf numFmtId="191" fontId="28" fillId="50" borderId="229">
      <alignment vertical="center"/>
    </xf>
    <xf numFmtId="193" fontId="28" fillId="12" borderId="229">
      <alignment vertical="center"/>
      <protection locked="0"/>
    </xf>
    <xf numFmtId="186" fontId="28" fillId="12" borderId="229">
      <alignment vertical="center"/>
      <protection locked="0"/>
    </xf>
    <xf numFmtId="186" fontId="28" fillId="49" borderId="229">
      <alignment vertical="center"/>
    </xf>
    <xf numFmtId="186" fontId="56" fillId="40" borderId="223" applyNumberFormat="0" applyFont="0" applyAlignment="0" applyProtection="0"/>
    <xf numFmtId="186" fontId="62" fillId="48" borderId="221" applyNumberFormat="0" applyProtection="0">
      <alignment horizontal="left" vertical="top" indent="1"/>
    </xf>
    <xf numFmtId="4" fontId="56" fillId="57" borderId="237" applyNumberFormat="0" applyProtection="0">
      <alignment horizontal="right" vertical="center"/>
    </xf>
    <xf numFmtId="186" fontId="56" fillId="40" borderId="223" applyNumberFormat="0" applyFont="0" applyAlignment="0" applyProtection="0"/>
    <xf numFmtId="186" fontId="42" fillId="44" borderId="223" applyNumberFormat="0" applyAlignment="0" applyProtection="0"/>
    <xf numFmtId="186" fontId="56" fillId="21" borderId="231" applyNumberFormat="0" applyProtection="0">
      <alignment horizontal="left" vertical="top" indent="1"/>
    </xf>
    <xf numFmtId="4" fontId="63" fillId="66" borderId="227" applyNumberFormat="0" applyProtection="0">
      <alignment horizontal="left" vertical="center" indent="1"/>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4" fontId="70" fillId="85" borderId="21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4" fontId="56" fillId="14" borderId="227" applyNumberFormat="0" applyProtection="0">
      <alignment horizontal="left" vertical="center" indent="1"/>
    </xf>
    <xf numFmtId="4" fontId="56" fillId="60" borderId="223" applyNumberFormat="0" applyProtection="0">
      <alignment horizontal="right" vertical="center"/>
    </xf>
    <xf numFmtId="191" fontId="28" fillId="51" borderId="176">
      <alignment horizontal="right" vertical="center"/>
      <protection locked="0"/>
    </xf>
    <xf numFmtId="186" fontId="56" fillId="15" borderId="23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27" fillId="21" borderId="215" applyNumberFormat="0" applyProtection="0">
      <alignment horizontal="left" vertical="center" indent="1"/>
    </xf>
    <xf numFmtId="186" fontId="56" fillId="11" borderId="213" applyNumberFormat="0" applyProtection="0">
      <alignment horizontal="left" vertical="center" indent="1"/>
    </xf>
    <xf numFmtId="37" fontId="33" fillId="0" borderId="209" applyNumberFormat="0"/>
    <xf numFmtId="4" fontId="56" fillId="54" borderId="213" applyNumberFormat="0" applyProtection="0">
      <alignment horizontal="left" vertical="center" indent="1"/>
    </xf>
    <xf numFmtId="4" fontId="59" fillId="12" borderId="219" applyNumberFormat="0" applyProtection="0">
      <alignment vertical="center"/>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3"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11" borderId="213" applyNumberFormat="0" applyProtection="0">
      <alignment horizontal="left" vertical="center" indent="1"/>
    </xf>
    <xf numFmtId="4" fontId="27" fillId="21" borderId="216" applyNumberFormat="0" applyProtection="0">
      <alignment horizontal="left" vertical="center" indent="1"/>
    </xf>
    <xf numFmtId="4" fontId="56" fillId="59" borderId="213" applyNumberFormat="0" applyProtection="0">
      <alignment horizontal="right" vertical="center"/>
    </xf>
    <xf numFmtId="4" fontId="56" fillId="55" borderId="213" applyNumberFormat="0" applyProtection="0">
      <alignment horizontal="right" vertical="center"/>
    </xf>
    <xf numFmtId="4" fontId="56" fillId="52" borderId="213" applyNumberFormat="0" applyProtection="0">
      <alignment vertical="center"/>
    </xf>
    <xf numFmtId="188" fontId="28" fillId="51" borderId="219">
      <alignment horizontal="right" vertical="center"/>
      <protection locked="0"/>
    </xf>
    <xf numFmtId="191" fontId="28" fillId="50" borderId="219">
      <alignment vertical="center"/>
    </xf>
    <xf numFmtId="186" fontId="56" fillId="40" borderId="213" applyNumberFormat="0" applyFont="0" applyAlignment="0" applyProtection="0"/>
    <xf numFmtId="191" fontId="28" fillId="50" borderId="219">
      <alignment vertical="center"/>
    </xf>
    <xf numFmtId="193" fontId="28" fillId="12" borderId="219">
      <alignment vertical="center"/>
      <protection locked="0"/>
    </xf>
    <xf numFmtId="186" fontId="28" fillId="49" borderId="219">
      <alignment vertical="center"/>
    </xf>
    <xf numFmtId="191"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56" fillId="14" borderId="221" applyNumberFormat="0" applyProtection="0">
      <alignment horizontal="left" vertical="top" indent="1"/>
    </xf>
    <xf numFmtId="188" fontId="5" fillId="7" borderId="239">
      <alignment vertical="center"/>
      <protection locked="0"/>
    </xf>
    <xf numFmtId="186" fontId="56" fillId="40" borderId="223" applyNumberFormat="0" applyFont="0" applyAlignment="0" applyProtection="0"/>
    <xf numFmtId="4" fontId="59" fillId="65" borderId="223" applyNumberFormat="0" applyProtection="0">
      <alignment horizontal="right" vertical="center"/>
    </xf>
    <xf numFmtId="186" fontId="56" fillId="40" borderId="23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33" applyNumberFormat="0" applyFont="0" applyAlignment="0" applyProtection="0"/>
    <xf numFmtId="186" fontId="28" fillId="49" borderId="196">
      <alignment vertical="center"/>
    </xf>
    <xf numFmtId="188" fontId="28" fillId="51" borderId="196">
      <alignment horizontal="right" vertical="center"/>
      <protection locked="0"/>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42" fillId="44" borderId="213" applyNumberFormat="0" applyAlignment="0" applyProtection="0"/>
    <xf numFmtId="194" fontId="33" fillId="0" borderId="230" applyFill="0"/>
    <xf numFmtId="188" fontId="5" fillId="70" borderId="229">
      <alignment horizontal="right" vertical="center"/>
      <protection locked="0"/>
    </xf>
    <xf numFmtId="4" fontId="62" fillId="48" borderId="23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27" fillId="14" borderId="221" applyNumberFormat="0" applyProtection="0">
      <alignment horizontal="left" vertical="center" indent="1"/>
    </xf>
    <xf numFmtId="186" fontId="44" fillId="0" borderId="218" applyNumberFormat="0" applyFill="0" applyAlignment="0" applyProtection="0"/>
    <xf numFmtId="186" fontId="56" fillId="40" borderId="223" applyNumberFormat="0" applyFont="0" applyAlignment="0" applyProtection="0"/>
    <xf numFmtId="4" fontId="56" fillId="54" borderId="213" applyNumberFormat="0" applyProtection="0">
      <alignment horizontal="left" vertical="center" indent="1"/>
    </xf>
    <xf numFmtId="186" fontId="56" fillId="40" borderId="223" applyNumberFormat="0" applyFont="0" applyAlignment="0" applyProtection="0"/>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7" borderId="216" applyNumberFormat="0" applyProtection="0">
      <alignment horizontal="right" vertical="center"/>
    </xf>
    <xf numFmtId="4" fontId="56" fillId="14" borderId="227" applyNumberFormat="0" applyProtection="0">
      <alignment horizontal="left" vertical="center" indent="1"/>
    </xf>
    <xf numFmtId="4" fontId="56" fillId="56" borderId="223" applyNumberFormat="0" applyProtection="0">
      <alignment horizontal="right" vertical="center"/>
    </xf>
    <xf numFmtId="191" fontId="28" fillId="50" borderId="176">
      <alignment vertical="center"/>
    </xf>
    <xf numFmtId="186" fontId="28" fillId="12" borderId="176">
      <alignment vertical="center"/>
      <protection locked="0"/>
    </xf>
    <xf numFmtId="4" fontId="59" fillId="65" borderId="223" applyNumberFormat="0" applyProtection="0">
      <alignment horizontal="right" vertical="center"/>
    </xf>
    <xf numFmtId="190" fontId="28" fillId="51" borderId="176">
      <alignment horizontal="right" vertical="center"/>
      <protection locked="0"/>
    </xf>
    <xf numFmtId="190" fontId="28" fillId="49" borderId="176">
      <alignment vertical="center"/>
    </xf>
    <xf numFmtId="193" fontId="28" fillId="12" borderId="176">
      <alignment vertical="center"/>
      <protection locked="0"/>
    </xf>
    <xf numFmtId="191" fontId="28" fillId="12" borderId="176">
      <alignment vertical="center"/>
      <protection locked="0"/>
    </xf>
    <xf numFmtId="190" fontId="28" fillId="49" borderId="176">
      <alignmen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1" fontId="28" fillId="49" borderId="196">
      <alignment vertical="center"/>
    </xf>
    <xf numFmtId="186" fontId="28" fillId="49" borderId="196">
      <alignment vertical="center"/>
    </xf>
    <xf numFmtId="186" fontId="27" fillId="21" borderId="221" applyNumberFormat="0" applyProtection="0">
      <alignment horizontal="left" vertical="center" indent="1"/>
    </xf>
    <xf numFmtId="4" fontId="56" fillId="54" borderId="223" applyNumberFormat="0" applyProtection="0">
      <alignment horizontal="left" vertical="center" indent="1"/>
    </xf>
    <xf numFmtId="190" fontId="28" fillId="51" borderId="176">
      <alignment horizontal="right" vertical="center"/>
      <protection locked="0"/>
    </xf>
    <xf numFmtId="191" fontId="28" fillId="50" borderId="176">
      <alignment vertical="center"/>
    </xf>
    <xf numFmtId="186" fontId="28" fillId="50" borderId="176">
      <alignment vertical="center"/>
    </xf>
    <xf numFmtId="193" fontId="28" fillId="50" borderId="176">
      <alignment vertical="center"/>
    </xf>
    <xf numFmtId="186" fontId="56" fillId="14" borderId="231" applyNumberFormat="0" applyProtection="0">
      <alignment horizontal="left" vertical="top" indent="1"/>
    </xf>
    <xf numFmtId="188" fontId="28" fillId="49" borderId="176">
      <alignment vertical="center"/>
    </xf>
    <xf numFmtId="186" fontId="28" fillId="12" borderId="176">
      <alignment vertical="center"/>
      <protection locked="0"/>
    </xf>
    <xf numFmtId="186" fontId="56" fillId="15" borderId="231" applyNumberFormat="0" applyProtection="0">
      <alignment horizontal="left" vertical="top" indent="1"/>
    </xf>
    <xf numFmtId="186" fontId="62" fillId="48" borderId="231" applyNumberFormat="0" applyProtection="0">
      <alignment horizontal="left" vertical="top" indent="1"/>
    </xf>
    <xf numFmtId="186" fontId="27" fillId="15" borderId="231" applyNumberFormat="0" applyProtection="0">
      <alignment horizontal="left" vertical="center" indent="1"/>
    </xf>
    <xf numFmtId="186" fontId="50" fillId="41" borderId="233" applyNumberFormat="0" applyAlignment="0" applyProtection="0"/>
    <xf numFmtId="186" fontId="56" fillId="40" borderId="223" applyNumberFormat="0" applyFont="0" applyAlignment="0" applyProtection="0"/>
    <xf numFmtId="186" fontId="27" fillId="21" borderId="23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5" borderId="221" applyNumberFormat="0" applyProtection="0">
      <alignment horizontal="left" vertical="top" indent="1"/>
    </xf>
    <xf numFmtId="186" fontId="27" fillId="14" borderId="221" applyNumberFormat="0" applyProtection="0">
      <alignment horizontal="left" vertical="top" indent="1"/>
    </xf>
    <xf numFmtId="186" fontId="57" fillId="44" borderId="224" applyNumberFormat="0" applyAlignment="0" applyProtection="0"/>
    <xf numFmtId="194" fontId="33" fillId="0" borderId="220" applyFill="0"/>
    <xf numFmtId="191" fontId="28" fillId="51" borderId="196">
      <alignment horizontal="right" vertical="center"/>
      <protection locked="0"/>
    </xf>
    <xf numFmtId="193" fontId="28" fillId="12" borderId="196">
      <alignment vertical="center"/>
      <protection locked="0"/>
    </xf>
    <xf numFmtId="186" fontId="61" fillId="21" borderId="225" applyBorder="0"/>
    <xf numFmtId="4" fontId="56" fillId="56" borderId="223" applyNumberFormat="0" applyProtection="0">
      <alignment horizontal="right" vertical="center"/>
    </xf>
    <xf numFmtId="191" fontId="5" fillId="7" borderId="219">
      <alignment vertical="center"/>
      <protection locked="0"/>
    </xf>
    <xf numFmtId="186" fontId="56" fillId="14" borderId="23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8" fontId="5" fillId="69" borderId="219">
      <alignment vertical="center"/>
    </xf>
    <xf numFmtId="186" fontId="56" fillId="15" borderId="221" applyNumberFormat="0" applyProtection="0">
      <alignment horizontal="left" vertical="top" indent="1"/>
    </xf>
    <xf numFmtId="191" fontId="28" fillId="51" borderId="229">
      <alignment horizontal="right" vertical="center"/>
      <protection locked="0"/>
    </xf>
    <xf numFmtId="186" fontId="56" fillId="63" borderId="221" applyNumberFormat="0" applyProtection="0">
      <alignment horizontal="left" vertical="top" indent="1"/>
    </xf>
    <xf numFmtId="4" fontId="56" fillId="52" borderId="233" applyNumberFormat="0" applyProtection="0">
      <alignment vertical="center"/>
    </xf>
    <xf numFmtId="186" fontId="56" fillId="14" borderId="221" applyNumberFormat="0" applyProtection="0">
      <alignment horizontal="left" vertical="top" indent="1"/>
    </xf>
    <xf numFmtId="186" fontId="56" fillId="63" borderId="231" applyNumberFormat="0" applyProtection="0">
      <alignment horizontal="left" vertical="top" indent="1"/>
    </xf>
    <xf numFmtId="186" fontId="56" fillId="11" borderId="213" applyNumberFormat="0" applyProtection="0">
      <alignment horizontal="left" vertical="center" indent="1"/>
    </xf>
    <xf numFmtId="37" fontId="33" fillId="0" borderId="226" applyNumberFormat="0"/>
    <xf numFmtId="4" fontId="56" fillId="0" borderId="223" applyNumberFormat="0" applyProtection="0">
      <alignment horizontal="right" vertical="center"/>
    </xf>
    <xf numFmtId="186" fontId="27" fillId="21" borderId="215" applyNumberFormat="0" applyProtection="0">
      <alignment horizontal="left" vertical="center" indent="1"/>
    </xf>
    <xf numFmtId="188" fontId="28" fillId="49" borderId="196">
      <alignment vertical="center"/>
    </xf>
    <xf numFmtId="186" fontId="56" fillId="63" borderId="221" applyNumberFormat="0" applyProtection="0">
      <alignment horizontal="left" vertical="top" indent="1"/>
    </xf>
    <xf numFmtId="190" fontId="5" fillId="13" borderId="219">
      <alignment vertical="center"/>
    </xf>
    <xf numFmtId="186" fontId="56" fillId="21" borderId="221" applyNumberFormat="0" applyProtection="0">
      <alignment horizontal="left" vertical="top" indent="1"/>
    </xf>
    <xf numFmtId="186" fontId="56" fillId="40" borderId="223" applyNumberFormat="0" applyFont="0" applyAlignment="0" applyProtection="0"/>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7" fillId="44" borderId="224" applyNumberFormat="0" applyAlignment="0" applyProtection="0"/>
    <xf numFmtId="4" fontId="27" fillId="21" borderId="227" applyNumberFormat="0" applyProtection="0">
      <alignment horizontal="left" vertical="center"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8" fontId="5" fillId="70" borderId="196">
      <alignment horizontal="right" vertical="center"/>
      <protection locked="0"/>
    </xf>
    <xf numFmtId="194" fontId="33" fillId="0" borderId="240" applyFill="0"/>
    <xf numFmtId="186" fontId="56" fillId="40" borderId="223" applyNumberFormat="0" applyFont="0" applyAlignment="0" applyProtection="0"/>
    <xf numFmtId="188" fontId="5" fillId="7" borderId="196">
      <alignment vertical="center"/>
      <protection locked="0"/>
    </xf>
    <xf numFmtId="186" fontId="28" fillId="49" borderId="176">
      <alignmen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91" fontId="28" fillId="51" borderId="196">
      <alignment horizontal="right" vertical="center"/>
      <protection locked="0"/>
    </xf>
    <xf numFmtId="190"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28" fillId="12" borderId="196">
      <alignment vertical="center"/>
      <protection locked="0"/>
    </xf>
    <xf numFmtId="186" fontId="28" fillId="49" borderId="196">
      <alignment vertical="center"/>
    </xf>
    <xf numFmtId="190" fontId="28" fillId="49" borderId="196">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8" fontId="28" fillId="50" borderId="176">
      <alignment vertical="center"/>
    </xf>
    <xf numFmtId="4" fontId="56" fillId="56" borderId="223" applyNumberFormat="0" applyProtection="0">
      <alignment horizontal="right" vertical="center"/>
    </xf>
    <xf numFmtId="186" fontId="27" fillId="15" borderId="221" applyNumberFormat="0" applyProtection="0">
      <alignment horizontal="left" vertical="center" indent="1"/>
    </xf>
    <xf numFmtId="186" fontId="56" fillId="63" borderId="221" applyNumberFormat="0" applyProtection="0">
      <alignment horizontal="left" vertical="top" indent="1"/>
    </xf>
    <xf numFmtId="186" fontId="50" fillId="41" borderId="223" applyNumberFormat="0" applyAlignment="0" applyProtection="0"/>
    <xf numFmtId="186" fontId="27" fillId="14" borderId="221" applyNumberFormat="0" applyProtection="0">
      <alignment horizontal="left" vertical="center" indent="1"/>
    </xf>
    <xf numFmtId="186" fontId="28" fillId="12" borderId="229">
      <alignment vertical="center"/>
      <protection locked="0"/>
    </xf>
    <xf numFmtId="191" fontId="28" fillId="50" borderId="229">
      <alignment vertical="center"/>
    </xf>
    <xf numFmtId="4" fontId="56" fillId="23" borderId="223" applyNumberFormat="0" applyProtection="0">
      <alignment horizontal="right" vertical="center"/>
    </xf>
    <xf numFmtId="186" fontId="27" fillId="15" borderId="221" applyNumberFormat="0" applyProtection="0">
      <alignment horizontal="left" vertical="center" indent="1"/>
    </xf>
    <xf numFmtId="188" fontId="5" fillId="13" borderId="196">
      <alignment vertical="center"/>
    </xf>
    <xf numFmtId="186" fontId="27" fillId="21" borderId="221" applyNumberFormat="0" applyProtection="0">
      <alignment horizontal="left" vertical="center" indent="1"/>
    </xf>
    <xf numFmtId="186" fontId="56" fillId="40" borderId="223" applyNumberFormat="0" applyFont="0" applyAlignment="0" applyProtection="0"/>
    <xf numFmtId="4" fontId="62" fillId="48" borderId="221" applyNumberFormat="0" applyProtection="0">
      <alignment vertical="center"/>
    </xf>
    <xf numFmtId="186" fontId="56" fillId="14" borderId="231" applyNumberFormat="0" applyProtection="0">
      <alignment horizontal="left" vertical="top" indent="1"/>
    </xf>
    <xf numFmtId="186" fontId="56" fillId="40" borderId="223" applyNumberFormat="0" applyFont="0" applyAlignment="0" applyProtection="0"/>
    <xf numFmtId="186" fontId="56" fillId="40" borderId="233" applyNumberFormat="0" applyFont="0" applyAlignment="0" applyProtection="0"/>
    <xf numFmtId="186" fontId="56" fillId="21" borderId="221" applyNumberFormat="0" applyProtection="0">
      <alignment horizontal="left" vertical="top" indent="1"/>
    </xf>
    <xf numFmtId="186" fontId="27" fillId="21" borderId="231" applyNumberFormat="0" applyProtection="0">
      <alignment horizontal="left" vertical="top" indent="1"/>
    </xf>
    <xf numFmtId="186" fontId="62" fillId="48" borderId="231" applyNumberFormat="0" applyProtection="0">
      <alignment horizontal="left" vertical="top" indent="1"/>
    </xf>
    <xf numFmtId="186" fontId="27" fillId="15"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44" fillId="0" borderId="238" applyNumberFormat="0" applyFill="0" applyAlignment="0" applyProtection="0"/>
    <xf numFmtId="186" fontId="44" fillId="0" borderId="238" applyNumberFormat="0" applyFill="0" applyAlignment="0" applyProtection="0"/>
    <xf numFmtId="186" fontId="27" fillId="14" borderId="221" applyNumberFormat="0" applyProtection="0">
      <alignment horizontal="left" vertical="center" indent="1"/>
    </xf>
    <xf numFmtId="186" fontId="56" fillId="40" borderId="223" applyNumberFormat="0" applyFont="0" applyAlignment="0" applyProtection="0"/>
    <xf numFmtId="4" fontId="63" fillId="66" borderId="237" applyNumberFormat="0" applyProtection="0">
      <alignment horizontal="left" vertical="center" indent="1"/>
    </xf>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5" borderId="237" applyNumberFormat="0" applyProtection="0">
      <alignment horizontal="left" vertical="center" indent="1"/>
    </xf>
    <xf numFmtId="4" fontId="56" fillId="53" borderId="223" applyNumberFormat="0" applyProtection="0">
      <alignment horizontal="left" vertical="center" indent="1"/>
    </xf>
    <xf numFmtId="190" fontId="5" fillId="13" borderId="239">
      <alignment vertical="center"/>
    </xf>
    <xf numFmtId="186" fontId="56" fillId="40" borderId="233" applyNumberFormat="0" applyFont="0" applyAlignment="0" applyProtection="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56" fillId="40" borderId="223" applyNumberFormat="0" applyFont="0" applyAlignment="0" applyProtection="0"/>
    <xf numFmtId="186" fontId="57" fillId="44" borderId="224" applyNumberFormat="0" applyAlignment="0" applyProtection="0"/>
    <xf numFmtId="4" fontId="56" fillId="54" borderId="233" applyNumberFormat="0" applyProtection="0">
      <alignment horizontal="left" vertical="center" indent="1"/>
    </xf>
    <xf numFmtId="4" fontId="56" fillId="61" borderId="237" applyNumberFormat="0" applyProtection="0">
      <alignment horizontal="left" vertical="center" indent="1"/>
    </xf>
    <xf numFmtId="186" fontId="60" fillId="52" borderId="23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4" borderId="210" applyNumberFormat="0">
      <protection locked="0"/>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86" fontId="56" fillId="40" borderId="223" applyNumberFormat="0" applyFont="0" applyAlignment="0" applyProtection="0"/>
    <xf numFmtId="190" fontId="5" fillId="69" borderId="196">
      <alignment vertical="center"/>
    </xf>
    <xf numFmtId="190" fontId="5" fillId="13" borderId="196">
      <alignment vertical="center"/>
    </xf>
    <xf numFmtId="186" fontId="56" fillId="63"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37" fontId="33" fillId="0" borderId="226" applyNumberFormat="0"/>
    <xf numFmtId="186" fontId="42" fillId="44" borderId="223" applyNumberFormat="0" applyAlignment="0" applyProtection="0"/>
    <xf numFmtId="186" fontId="56" fillId="64" borderId="210" applyNumberFormat="0">
      <protection locked="0"/>
    </xf>
    <xf numFmtId="186" fontId="42" fillId="44" borderId="223" applyNumberFormat="0" applyAlignment="0" applyProtection="0"/>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57" borderId="237"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4" fontId="59" fillId="53" borderId="223" applyNumberFormat="0" applyProtection="0">
      <alignment vertical="center"/>
    </xf>
    <xf numFmtId="191" fontId="5" fillId="13" borderId="239">
      <alignment vertical="center"/>
    </xf>
    <xf numFmtId="186" fontId="44" fillId="0" borderId="238" applyNumberFormat="0" applyFill="0" applyAlignment="0" applyProtection="0"/>
    <xf numFmtId="193" fontId="28" fillId="12" borderId="219">
      <alignment vertical="center"/>
      <protection locked="0"/>
    </xf>
    <xf numFmtId="186" fontId="62" fillId="48"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186" fontId="42" fillId="44" borderId="223" applyNumberFormat="0" applyAlignment="0" applyProtection="0"/>
    <xf numFmtId="4" fontId="59" fillId="53" borderId="223" applyNumberFormat="0" applyProtection="0">
      <alignment vertical="center"/>
    </xf>
    <xf numFmtId="191" fontId="28" fillId="51" borderId="239">
      <alignment horizontal="right" vertical="center"/>
      <protection locked="0"/>
    </xf>
    <xf numFmtId="191" fontId="28" fillId="51" borderId="239">
      <alignment horizontal="right" vertical="center"/>
      <protection locked="0"/>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62" fillId="48" borderId="221" applyNumberFormat="0" applyProtection="0">
      <alignment vertical="center"/>
    </xf>
    <xf numFmtId="186" fontId="56" fillId="64" borderId="210" applyNumberFormat="0">
      <protection locked="0"/>
    </xf>
    <xf numFmtId="4" fontId="56" fillId="15" borderId="237" applyNumberFormat="0" applyProtection="0">
      <alignment horizontal="left" vertical="center" indent="1"/>
    </xf>
    <xf numFmtId="4" fontId="56" fillId="60" borderId="233" applyNumberFormat="0" applyProtection="0">
      <alignment horizontal="right" vertical="center"/>
    </xf>
    <xf numFmtId="186" fontId="42" fillId="44" borderId="233" applyNumberFormat="0" applyAlignment="0" applyProtection="0"/>
    <xf numFmtId="186" fontId="27" fillId="63" borderId="221" applyNumberFormat="0" applyProtection="0">
      <alignment horizontal="left" vertical="top" indent="1"/>
    </xf>
    <xf numFmtId="4" fontId="63" fillId="66" borderId="237" applyNumberFormat="0" applyProtection="0">
      <alignment horizontal="left" vertical="center" indent="1"/>
    </xf>
    <xf numFmtId="186" fontId="28" fillId="49" borderId="239">
      <alignment vertical="center"/>
    </xf>
    <xf numFmtId="186" fontId="56" fillId="64" borderId="210" applyNumberFormat="0">
      <protection locked="0"/>
    </xf>
    <xf numFmtId="193" fontId="28" fillId="12" borderId="229">
      <alignment vertical="center"/>
      <protection locked="0"/>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4" fontId="56" fillId="52" borderId="223" applyNumberFormat="0" applyProtection="0">
      <alignmen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56" fillId="0"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186" fontId="56" fillId="67" borderId="229"/>
    <xf numFmtId="194" fontId="33" fillId="0" borderId="220" applyFill="0"/>
    <xf numFmtId="4" fontId="27" fillId="21" borderId="237" applyNumberFormat="0" applyProtection="0">
      <alignment horizontal="left" vertical="center" indent="1"/>
    </xf>
    <xf numFmtId="186" fontId="44" fillId="0" borderId="228" applyNumberFormat="0" applyFill="0" applyAlignment="0" applyProtection="0"/>
    <xf numFmtId="188" fontId="5" fillId="7" borderId="229">
      <alignment vertical="center"/>
      <protection locked="0"/>
    </xf>
    <xf numFmtId="188" fontId="5" fillId="13" borderId="229">
      <alignment vertical="center"/>
    </xf>
    <xf numFmtId="191" fontId="5" fillId="7" borderId="229">
      <alignment vertical="center"/>
      <protection locked="0"/>
    </xf>
    <xf numFmtId="196" fontId="5" fillId="69" borderId="229">
      <alignment vertical="center"/>
    </xf>
    <xf numFmtId="186" fontId="56" fillId="40" borderId="223" applyNumberFormat="0" applyFont="0" applyAlignment="0" applyProtection="0"/>
    <xf numFmtId="191"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53" borderId="223" applyNumberFormat="0" applyProtection="0">
      <alignment horizontal="left" vertical="center" indent="1"/>
    </xf>
    <xf numFmtId="4" fontId="56" fillId="55" borderId="223" applyNumberFormat="0" applyProtection="0">
      <alignment horizontal="right" vertical="center"/>
    </xf>
    <xf numFmtId="4" fontId="56" fillId="16" borderId="223" applyNumberFormat="0" applyProtection="0">
      <alignment horizontal="right" vertical="center"/>
    </xf>
    <xf numFmtId="4" fontId="56" fillId="59" borderId="223" applyNumberFormat="0" applyProtection="0">
      <alignment horizontal="right" vertical="center"/>
    </xf>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15" borderId="233" applyNumberFormat="0" applyProtection="0">
      <alignment horizontal="right" vertical="center"/>
    </xf>
    <xf numFmtId="186" fontId="27" fillId="14"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4" fontId="59" fillId="65" borderId="223" applyNumberFormat="0" applyProtection="0">
      <alignment horizontal="right" vertical="center"/>
    </xf>
    <xf numFmtId="4" fontId="56" fillId="0" borderId="223" applyNumberFormat="0" applyProtection="0">
      <alignment horizontal="right" vertical="center"/>
    </xf>
    <xf numFmtId="186" fontId="62" fillId="15" borderId="221" applyNumberFormat="0" applyProtection="0">
      <alignment horizontal="left" vertical="top" indent="1"/>
    </xf>
    <xf numFmtId="186" fontId="44" fillId="0" borderId="228" applyNumberFormat="0" applyFill="0" applyAlignment="0" applyProtection="0"/>
    <xf numFmtId="37" fontId="33" fillId="0" borderId="226" applyNumberFormat="0"/>
    <xf numFmtId="186" fontId="44" fillId="0" borderId="228" applyNumberFormat="0" applyFill="0" applyAlignment="0" applyProtection="0"/>
    <xf numFmtId="172" fontId="28" fillId="12" borderId="239">
      <alignment vertical="center"/>
      <protection locked="0"/>
    </xf>
    <xf numFmtId="186" fontId="27" fillId="63" borderId="221" applyNumberFormat="0" applyProtection="0">
      <alignment horizontal="left" vertical="top" indent="1"/>
    </xf>
    <xf numFmtId="4" fontId="27" fillId="21" borderId="237" applyNumberFormat="0" applyProtection="0">
      <alignment horizontal="left" vertical="center" indent="1"/>
    </xf>
    <xf numFmtId="186" fontId="56" fillId="40" borderId="223" applyNumberFormat="0" applyFont="0" applyAlignment="0" applyProtection="0"/>
    <xf numFmtId="191" fontId="28" fillId="50" borderId="239">
      <alignment vertical="center"/>
    </xf>
    <xf numFmtId="186" fontId="42" fillId="44" borderId="223" applyNumberFormat="0" applyAlignment="0" applyProtection="0"/>
    <xf numFmtId="193" fontId="28" fillId="50" borderId="23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5" borderId="231" applyNumberFormat="0" applyProtection="0">
      <alignment horizontal="left" vertical="top" indent="1"/>
    </xf>
    <xf numFmtId="186" fontId="44" fillId="0" borderId="238" applyNumberFormat="0" applyFill="0" applyAlignment="0" applyProtection="0"/>
    <xf numFmtId="186" fontId="56" fillId="64" borderId="210" applyNumberFormat="0">
      <protection locked="0"/>
    </xf>
    <xf numFmtId="4" fontId="56" fillId="14" borderId="23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59" fillId="53" borderId="223" applyNumberFormat="0" applyProtection="0">
      <alignment vertical="center"/>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186" fontId="56" fillId="21" borderId="221" applyNumberFormat="0" applyProtection="0">
      <alignment horizontal="left" vertical="top" indent="1"/>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64" borderId="196"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196">
      <alignment horizontal="right" vertical="center"/>
      <protection locked="0"/>
    </xf>
    <xf numFmtId="186" fontId="28" fillId="51" borderId="196">
      <alignment horizontal="right" vertical="center"/>
      <protection locked="0"/>
    </xf>
    <xf numFmtId="191" fontId="28" fillId="50" borderId="196">
      <alignment vertical="center"/>
    </xf>
    <xf numFmtId="190" fontId="28" fillId="50" borderId="196">
      <alignment vertical="center"/>
    </xf>
    <xf numFmtId="193" fontId="28" fillId="50" borderId="196">
      <alignment vertical="center"/>
    </xf>
    <xf numFmtId="186" fontId="56" fillId="63" borderId="231" applyNumberFormat="0" applyProtection="0">
      <alignment horizontal="left" vertical="top" indent="1"/>
    </xf>
    <xf numFmtId="186" fontId="28" fillId="12" borderId="196">
      <alignment vertical="center"/>
      <protection locked="0"/>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7" fillId="44" borderId="224" applyNumberFormat="0" applyAlignment="0" applyProtection="0"/>
    <xf numFmtId="191" fontId="28" fillId="51" borderId="176">
      <alignment horizontal="right" vertical="center"/>
      <protection locked="0"/>
    </xf>
    <xf numFmtId="186" fontId="56" fillId="11" borderId="223"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56" fillId="21" borderId="231" applyNumberFormat="0" applyProtection="0">
      <alignment horizontal="left" vertical="top" indent="1"/>
    </xf>
    <xf numFmtId="186" fontId="57" fillId="44" borderId="224" applyNumberFormat="0" applyAlignment="0" applyProtection="0"/>
    <xf numFmtId="172" fontId="28" fillId="12" borderId="229">
      <alignment vertical="center"/>
      <protection locked="0"/>
    </xf>
    <xf numFmtId="186" fontId="28" fillId="51" borderId="229">
      <alignment horizontal="right" vertical="center"/>
      <protection locked="0"/>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31" applyNumberFormat="0" applyProtection="0">
      <alignment horizontal="left" vertical="top" indent="1"/>
    </xf>
    <xf numFmtId="4" fontId="56" fillId="55" borderId="223" applyNumberFormat="0" applyProtection="0">
      <alignment horizontal="right" vertical="center"/>
    </xf>
    <xf numFmtId="190" fontId="5" fillId="69" borderId="239">
      <alignment vertical="center"/>
    </xf>
    <xf numFmtId="4" fontId="27" fillId="21" borderId="237" applyNumberFormat="0" applyProtection="0">
      <alignment horizontal="left" vertical="center" indent="1"/>
    </xf>
    <xf numFmtId="191" fontId="28" fillId="12" borderId="176">
      <alignment vertical="center"/>
      <protection locked="0"/>
    </xf>
    <xf numFmtId="164" fontId="35" fillId="0" borderId="0" applyFont="0" applyFill="0" applyBorder="0" applyAlignment="0" applyProtection="0"/>
    <xf numFmtId="186" fontId="56" fillId="63" borderId="231" applyNumberFormat="0" applyProtection="0">
      <alignment horizontal="left" vertical="top"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90" fontId="28" fillId="51" borderId="219">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94" fontId="33" fillId="0" borderId="230" applyFill="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40" borderId="233" applyNumberFormat="0" applyFon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57" fillId="44" borderId="224" applyNumberFormat="0" applyAlignment="0" applyProtection="0"/>
    <xf numFmtId="4" fontId="56" fillId="15" borderId="227" applyNumberFormat="0" applyProtection="0">
      <alignment horizontal="left" vertical="center" indent="1"/>
    </xf>
    <xf numFmtId="186" fontId="61" fillId="21" borderId="225" applyBorder="0"/>
    <xf numFmtId="186" fontId="56" fillId="40" borderId="223" applyNumberFormat="0" applyFont="0" applyAlignment="0" applyProtection="0"/>
    <xf numFmtId="37" fontId="33" fillId="0" borderId="226" applyNumberFormat="0"/>
    <xf numFmtId="194" fontId="33" fillId="0" borderId="220" applyFill="0"/>
    <xf numFmtId="186" fontId="61" fillId="21" borderId="235" applyBorder="0"/>
    <xf numFmtId="186" fontId="56" fillId="64" borderId="210" applyNumberFormat="0">
      <protection locked="0"/>
    </xf>
    <xf numFmtId="186" fontId="28" fillId="49" borderId="229">
      <alignment vertical="center"/>
    </xf>
    <xf numFmtId="186" fontId="56" fillId="40" borderId="223" applyNumberFormat="0" applyFont="0" applyAlignment="0" applyProtection="0"/>
    <xf numFmtId="186" fontId="56" fillId="21" borderId="221" applyNumberFormat="0" applyProtection="0">
      <alignment horizontal="left" vertical="top" indent="1"/>
    </xf>
    <xf numFmtId="191" fontId="28" fillId="12" borderId="229">
      <alignment vertical="center"/>
      <protection locked="0"/>
    </xf>
    <xf numFmtId="4" fontId="64" fillId="64" borderId="223" applyNumberFormat="0" applyProtection="0">
      <alignment horizontal="right" vertical="center"/>
    </xf>
    <xf numFmtId="186" fontId="56" fillId="63" borderId="221" applyNumberFormat="0" applyProtection="0">
      <alignment horizontal="left" vertical="top" indent="1"/>
    </xf>
    <xf numFmtId="191" fontId="5" fillId="70" borderId="239">
      <alignment horizontal="right" vertical="center"/>
      <protection locked="0"/>
    </xf>
    <xf numFmtId="191" fontId="28" fillId="50" borderId="229">
      <alignment vertical="center"/>
    </xf>
    <xf numFmtId="4" fontId="56" fillId="14" borderId="237" applyNumberFormat="0" applyProtection="0">
      <alignment horizontal="left" vertical="center" indent="1"/>
    </xf>
    <xf numFmtId="191" fontId="28" fillId="50" borderId="239">
      <alignment vertical="center"/>
    </xf>
    <xf numFmtId="191" fontId="28" fillId="51" borderId="229">
      <alignment horizontal="right" vertical="center"/>
      <protection locked="0"/>
    </xf>
    <xf numFmtId="186" fontId="57" fillId="44" borderId="224" applyNumberFormat="0" applyAlignment="0" applyProtection="0"/>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6" fillId="14"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4" fontId="56" fillId="15" borderId="223" applyNumberFormat="0" applyProtection="0">
      <alignment horizontal="right" vertical="center"/>
    </xf>
    <xf numFmtId="186" fontId="56" fillId="40" borderId="223" applyNumberFormat="0" applyFont="0" applyAlignment="0" applyProtection="0"/>
    <xf numFmtId="186" fontId="56" fillId="11" borderId="223" applyNumberFormat="0" applyProtection="0">
      <alignment horizontal="left" vertical="center" indent="1"/>
    </xf>
    <xf numFmtId="186" fontId="56" fillId="67" borderId="196"/>
    <xf numFmtId="190" fontId="5" fillId="70" borderId="239">
      <alignment horizontal="right" vertical="center"/>
      <protection locked="0"/>
    </xf>
    <xf numFmtId="4" fontId="56" fillId="15" borderId="223" applyNumberFormat="0" applyProtection="0">
      <alignment horizontal="right" vertical="center"/>
    </xf>
    <xf numFmtId="186" fontId="56" fillId="63" borderId="223" applyNumberFormat="0" applyProtection="0">
      <alignment horizontal="left" vertical="center" indent="1"/>
    </xf>
    <xf numFmtId="186" fontId="56" fillId="64" borderId="210" applyNumberFormat="0">
      <protection locked="0"/>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40" borderId="223" applyNumberFormat="0" applyFont="0" applyAlignment="0" applyProtection="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21" borderId="23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229">
      <alignment horizontal="right" vertical="center"/>
      <protection locked="0"/>
    </xf>
    <xf numFmtId="186" fontId="28" fillId="51" borderId="229">
      <alignment horizontal="right" vertical="center"/>
      <protection locked="0"/>
    </xf>
    <xf numFmtId="193" fontId="28" fillId="50" borderId="239">
      <alignment vertical="center"/>
    </xf>
    <xf numFmtId="186" fontId="28" fillId="50" borderId="229">
      <alignment vertical="center"/>
    </xf>
    <xf numFmtId="188" fontId="28" fillId="50" borderId="229">
      <alignment vertical="center"/>
    </xf>
    <xf numFmtId="191" fontId="28" fillId="50" borderId="229">
      <alignment vertical="center"/>
    </xf>
    <xf numFmtId="172" fontId="28" fillId="12" borderId="229">
      <alignment vertical="center"/>
      <protection locked="0"/>
    </xf>
    <xf numFmtId="186" fontId="28" fillId="12" borderId="229">
      <alignment vertical="center"/>
      <protection locked="0"/>
    </xf>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4" fontId="59" fillId="65" borderId="233" applyNumberFormat="0" applyProtection="0">
      <alignment horizontal="right" vertical="center"/>
    </xf>
    <xf numFmtId="186" fontId="50" fillId="41" borderId="223" applyNumberFormat="0" applyAlignment="0" applyProtection="0"/>
    <xf numFmtId="4" fontId="59" fillId="65" borderId="223" applyNumberFormat="0" applyProtection="0">
      <alignment horizontal="right" vertical="center"/>
    </xf>
    <xf numFmtId="164" fontId="35" fillId="0" borderId="0" applyFont="0" applyFill="0" applyBorder="0" applyAlignment="0" applyProtection="0"/>
    <xf numFmtId="4" fontId="56" fillId="60" borderId="233" applyNumberFormat="0" applyProtection="0">
      <alignment horizontal="right" vertical="center"/>
    </xf>
    <xf numFmtId="4" fontId="62" fillId="11" borderId="231" applyNumberFormat="0" applyProtection="0">
      <alignment horizontal="left" vertical="center" indent="1"/>
    </xf>
    <xf numFmtId="4" fontId="56" fillId="15" borderId="233" applyNumberFormat="0" applyProtection="0">
      <alignment horizontal="right" vertical="center"/>
    </xf>
    <xf numFmtId="186" fontId="56" fillId="15" borderId="231" applyNumberFormat="0" applyProtection="0">
      <alignment horizontal="left" vertical="top" indent="1"/>
    </xf>
    <xf numFmtId="186" fontId="44" fillId="0" borderId="228" applyNumberFormat="0" applyFill="0" applyAlignment="0" applyProtection="0"/>
    <xf numFmtId="37" fontId="33" fillId="0" borderId="226" applyNumberFormat="0"/>
    <xf numFmtId="4" fontId="62" fillId="11" borderId="221" applyNumberFormat="0" applyProtection="0">
      <alignment horizontal="left" vertical="center" indent="1"/>
    </xf>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4" fontId="56" fillId="59" borderId="223" applyNumberFormat="0" applyProtection="0">
      <alignment horizontal="right" vertical="center"/>
    </xf>
    <xf numFmtId="4" fontId="56" fillId="61" borderId="227" applyNumberFormat="0" applyProtection="0">
      <alignment horizontal="left" vertical="center" indent="1"/>
    </xf>
    <xf numFmtId="4" fontId="56" fillId="55" borderId="223" applyNumberFormat="0" applyProtection="0">
      <alignment horizontal="right" vertical="center"/>
    </xf>
    <xf numFmtId="4" fontId="56" fillId="52" borderId="223" applyNumberFormat="0" applyProtection="0">
      <alignment vertical="center"/>
    </xf>
    <xf numFmtId="188" fontId="28" fillId="51" borderId="176">
      <alignment horizontal="right" vertical="center"/>
      <protection locked="0"/>
    </xf>
    <xf numFmtId="186" fontId="28" fillId="50" borderId="176">
      <alignment vertical="center"/>
    </xf>
    <xf numFmtId="193" fontId="28" fillId="50" borderId="176">
      <alignment vertical="center"/>
    </xf>
    <xf numFmtId="186" fontId="56" fillId="14" borderId="231" applyNumberFormat="0" applyProtection="0">
      <alignment horizontal="left" vertical="top" indent="1"/>
    </xf>
    <xf numFmtId="188" fontId="28" fillId="49" borderId="176">
      <alignment vertical="center"/>
    </xf>
    <xf numFmtId="193" fontId="28" fillId="12" borderId="176">
      <alignment vertical="center"/>
      <protection locked="0"/>
    </xf>
    <xf numFmtId="186" fontId="56" fillId="15" borderId="231" applyNumberFormat="0" applyProtection="0">
      <alignment horizontal="left" vertical="top" indent="1"/>
    </xf>
    <xf numFmtId="191" fontId="28" fillId="49" borderId="176">
      <alignmen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40" borderId="223" applyNumberFormat="0" applyFont="0" applyAlignment="0" applyProtection="0"/>
    <xf numFmtId="186" fontId="42" fillId="44" borderId="233" applyNumberFormat="0" applyAlignment="0" applyProtection="0"/>
    <xf numFmtId="186" fontId="56" fillId="40" borderId="223" applyNumberFormat="0" applyFont="0" applyAlignment="0" applyProtection="0"/>
    <xf numFmtId="186" fontId="56" fillId="21" borderId="231" applyNumberFormat="0" applyProtection="0">
      <alignment horizontal="left" vertical="top" indent="1"/>
    </xf>
    <xf numFmtId="186" fontId="27" fillId="63" borderId="231"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42" fillId="44" borderId="223" applyNumberFormat="0" applyAlignment="0" applyProtection="0"/>
    <xf numFmtId="186" fontId="28" fillId="12" borderId="239">
      <alignment vertical="center"/>
      <protection locked="0"/>
    </xf>
    <xf numFmtId="4" fontId="27" fillId="21" borderId="237" applyNumberFormat="0" applyProtection="0">
      <alignment horizontal="left" vertical="center" indent="1"/>
    </xf>
    <xf numFmtId="4" fontId="56" fillId="55" borderId="223" applyNumberFormat="0" applyProtection="0">
      <alignment horizontal="right" vertical="center"/>
    </xf>
    <xf numFmtId="186" fontId="56" fillId="21" borderId="221" applyNumberFormat="0" applyProtection="0">
      <alignment horizontal="left" vertical="top" indent="1"/>
    </xf>
    <xf numFmtId="4" fontId="56" fillId="14"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186" fontId="50" fillId="41" borderId="223" applyNumberFormat="0" applyAlignment="0" applyProtection="0"/>
    <xf numFmtId="188" fontId="28" fillId="49" borderId="239">
      <alignment vertical="center"/>
    </xf>
    <xf numFmtId="186" fontId="56" fillId="40" borderId="223" applyNumberFormat="0" applyFont="0" applyAlignment="0" applyProtection="0"/>
    <xf numFmtId="186" fontId="42" fillId="44" borderId="223" applyNumberFormat="0" applyAlignment="0" applyProtection="0"/>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9" borderId="223" applyNumberFormat="0" applyProtection="0">
      <alignment horizontal="right" vertical="center"/>
    </xf>
    <xf numFmtId="4" fontId="56" fillId="58" borderId="223" applyNumberFormat="0" applyProtection="0">
      <alignment horizontal="right" vertical="center"/>
    </xf>
    <xf numFmtId="4" fontId="56" fillId="57" borderId="227" applyNumberFormat="0" applyProtection="0">
      <alignment horizontal="right" vertical="center"/>
    </xf>
    <xf numFmtId="186" fontId="60" fillId="52" borderId="221" applyNumberFormat="0" applyProtection="0">
      <alignment horizontal="left" vertical="top" indent="1"/>
    </xf>
    <xf numFmtId="4" fontId="59" fillId="53"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1" fontId="5" fillId="69" borderId="229">
      <alignment vertical="center"/>
    </xf>
    <xf numFmtId="188" fontId="5" fillId="69" borderId="229">
      <alignment vertical="center"/>
    </xf>
    <xf numFmtId="190" fontId="5" fillId="13" borderId="229">
      <alignment vertical="center"/>
    </xf>
    <xf numFmtId="191" fontId="5" fillId="13" borderId="229">
      <alignment vertical="center"/>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23" borderId="223" applyNumberFormat="0" applyProtection="0">
      <alignment horizontal="right" vertical="center"/>
    </xf>
    <xf numFmtId="4" fontId="56" fillId="15" borderId="223" applyNumberFormat="0" applyProtection="0">
      <alignment horizontal="right" vertical="center"/>
    </xf>
    <xf numFmtId="4" fontId="56" fillId="15" borderId="227" applyNumberFormat="0" applyProtection="0">
      <alignment horizontal="left" vertical="center" indent="1"/>
    </xf>
    <xf numFmtId="191" fontId="28" fillId="50" borderId="176">
      <alignment vertical="center"/>
    </xf>
    <xf numFmtId="191" fontId="28" fillId="50" borderId="176">
      <alignment vertical="center"/>
    </xf>
    <xf numFmtId="172" fontId="28" fillId="12" borderId="176">
      <alignment vertical="center"/>
      <protection locked="0"/>
    </xf>
    <xf numFmtId="172" fontId="28" fillId="12" borderId="176">
      <alignment vertical="center"/>
      <protection locked="0"/>
    </xf>
    <xf numFmtId="186" fontId="56" fillId="14" borderId="231" applyNumberFormat="0" applyProtection="0">
      <alignment horizontal="left" vertical="top" indent="1"/>
    </xf>
    <xf numFmtId="186" fontId="28" fillId="49" borderId="176">
      <alignment vertical="center"/>
    </xf>
    <xf numFmtId="186" fontId="28" fillId="12" borderId="176">
      <alignment vertical="center"/>
      <protection locked="0"/>
    </xf>
    <xf numFmtId="186" fontId="61" fillId="21" borderId="235" applyBorder="0"/>
    <xf numFmtId="191" fontId="28" fillId="49" borderId="176">
      <alignment vertical="center"/>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40" borderId="233" applyNumberFormat="0" applyFont="0" applyAlignment="0" applyProtection="0"/>
    <xf numFmtId="186" fontId="56" fillId="40" borderId="223" applyNumberFormat="0" applyFont="0" applyAlignment="0" applyProtection="0"/>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44" fillId="0" borderId="238" applyNumberFormat="0" applyFill="0" applyAlignment="0" applyProtection="0"/>
    <xf numFmtId="37" fontId="33" fillId="0" borderId="236" applyNumberFormat="0"/>
    <xf numFmtId="186" fontId="62"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8" fillId="49" borderId="239">
      <alignment vertical="center"/>
    </xf>
    <xf numFmtId="186" fontId="56" fillId="40" borderId="223" applyNumberFormat="0" applyFont="0" applyAlignment="0" applyProtection="0"/>
    <xf numFmtId="190" fontId="28" fillId="49" borderId="239">
      <alignmen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91" fontId="5" fillId="13" borderId="176">
      <alignment vertical="center"/>
    </xf>
    <xf numFmtId="191" fontId="5" fillId="13" borderId="176">
      <alignment vertical="center"/>
    </xf>
    <xf numFmtId="191" fontId="5" fillId="13" borderId="176">
      <alignment vertical="center"/>
    </xf>
    <xf numFmtId="0" fontId="5" fillId="13" borderId="176">
      <alignment vertical="center"/>
    </xf>
    <xf numFmtId="0" fontId="5" fillId="13" borderId="176">
      <alignment vertical="center"/>
    </xf>
    <xf numFmtId="0" fontId="5" fillId="13" borderId="176">
      <alignment vertical="center"/>
    </xf>
    <xf numFmtId="0" fontId="5" fillId="13" borderId="176">
      <alignment vertical="center"/>
    </xf>
    <xf numFmtId="191" fontId="5" fillId="13" borderId="176">
      <alignment vertical="center"/>
    </xf>
    <xf numFmtId="188" fontId="5" fillId="13" borderId="176">
      <alignment vertical="center"/>
    </xf>
    <xf numFmtId="191" fontId="5" fillId="13" borderId="176">
      <alignment vertical="center"/>
    </xf>
    <xf numFmtId="196" fontId="5" fillId="13" borderId="176">
      <alignment vertical="center"/>
    </xf>
    <xf numFmtId="188" fontId="5" fillId="13" borderId="176">
      <alignment vertical="center"/>
    </xf>
    <xf numFmtId="188" fontId="5" fillId="13" borderId="176">
      <alignment vertical="center"/>
    </xf>
    <xf numFmtId="190" fontId="5" fillId="13" borderId="176">
      <alignmen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7" borderId="239"/>
    <xf numFmtId="193" fontId="5" fillId="7" borderId="176">
      <alignment vertical="center"/>
      <protection locked="0"/>
    </xf>
    <xf numFmtId="193" fontId="5" fillId="7" borderId="176">
      <alignment vertical="center"/>
      <protection locked="0"/>
    </xf>
    <xf numFmtId="0" fontId="5" fillId="7" borderId="176">
      <alignment vertical="center"/>
      <protection locked="0"/>
    </xf>
    <xf numFmtId="0" fontId="5" fillId="7" borderId="176">
      <alignment vertical="center"/>
      <protection locked="0"/>
    </xf>
    <xf numFmtId="193" fontId="5" fillId="7" borderId="176">
      <alignment vertical="center"/>
      <protection locked="0"/>
    </xf>
    <xf numFmtId="193" fontId="5" fillId="7" borderId="176">
      <alignment vertical="center"/>
      <protection locked="0"/>
    </xf>
    <xf numFmtId="0" fontId="5" fillId="7" borderId="176">
      <alignment vertical="center"/>
      <protection locked="0"/>
    </xf>
    <xf numFmtId="0" fontId="5" fillId="7" borderId="176">
      <alignment vertical="center"/>
      <protection locked="0"/>
    </xf>
    <xf numFmtId="193" fontId="5" fillId="7" borderId="176">
      <alignment vertical="center"/>
      <protection locked="0"/>
    </xf>
    <xf numFmtId="193" fontId="5" fillId="7" borderId="176">
      <alignment vertical="center"/>
      <protection locked="0"/>
    </xf>
    <xf numFmtId="188" fontId="5" fillId="7" borderId="176">
      <alignment vertical="center"/>
      <protection locked="0"/>
    </xf>
    <xf numFmtId="191" fontId="5" fillId="7" borderId="176">
      <alignment vertical="center"/>
      <protection locked="0"/>
    </xf>
    <xf numFmtId="172" fontId="5" fillId="7" borderId="176">
      <alignment vertical="center"/>
      <protection locked="0"/>
    </xf>
    <xf numFmtId="172" fontId="5" fillId="7" borderId="176">
      <alignment vertical="center"/>
      <protection locked="0"/>
    </xf>
    <xf numFmtId="172" fontId="5" fillId="7" borderId="176">
      <alignment vertical="center"/>
      <protection locked="0"/>
    </xf>
    <xf numFmtId="172" fontId="5" fillId="7" borderId="176">
      <alignment vertical="center"/>
      <protection locked="0"/>
    </xf>
    <xf numFmtId="191" fontId="5" fillId="7" borderId="176">
      <alignment vertical="center"/>
      <protection locked="0"/>
    </xf>
    <xf numFmtId="191" fontId="5" fillId="7" borderId="176">
      <alignment vertical="center"/>
      <protection locked="0"/>
    </xf>
    <xf numFmtId="188" fontId="5" fillId="7" borderId="176">
      <alignment vertical="center"/>
      <protection locked="0"/>
    </xf>
    <xf numFmtId="191"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6" fontId="5" fillId="69" borderId="176">
      <alignment vertical="center"/>
    </xf>
    <xf numFmtId="188" fontId="5" fillId="69" borderId="176">
      <alignment vertical="center"/>
    </xf>
    <xf numFmtId="188" fontId="5" fillId="69" borderId="176">
      <alignment vertical="center"/>
    </xf>
    <xf numFmtId="190" fontId="5" fillId="69" borderId="176">
      <alignment vertical="center"/>
    </xf>
    <xf numFmtId="0" fontId="5" fillId="69" borderId="176">
      <alignment vertical="center"/>
    </xf>
    <xf numFmtId="0" fontId="5" fillId="69" borderId="176">
      <alignment vertical="center"/>
    </xf>
    <xf numFmtId="0" fontId="5" fillId="69" borderId="176">
      <alignment vertical="center"/>
    </xf>
    <xf numFmtId="0" fontId="5" fillId="69" borderId="176">
      <alignment vertical="center"/>
    </xf>
    <xf numFmtId="191" fontId="5" fillId="69" borderId="176">
      <alignment vertical="center"/>
    </xf>
    <xf numFmtId="188" fontId="5" fillId="69" borderId="176">
      <alignment vertical="center"/>
    </xf>
    <xf numFmtId="191" fontId="5" fillId="69" borderId="176">
      <alignment vertical="center"/>
    </xf>
    <xf numFmtId="191" fontId="5" fillId="69" borderId="176">
      <alignment vertical="center"/>
    </xf>
    <xf numFmtId="191" fontId="5" fillId="70" borderId="176">
      <alignment horizontal="right" vertical="center"/>
      <protection locked="0"/>
    </xf>
    <xf numFmtId="0" fontId="5" fillId="70" borderId="176">
      <alignment horizontal="right" vertical="center"/>
      <protection locked="0"/>
    </xf>
    <xf numFmtId="0" fontId="5" fillId="70" borderId="176">
      <alignment horizontal="right" vertical="center"/>
      <protection locked="0"/>
    </xf>
    <xf numFmtId="0" fontId="5" fillId="70" borderId="176">
      <alignment horizontal="right" vertical="center"/>
      <protection locked="0"/>
    </xf>
    <xf numFmtId="196" fontId="5" fillId="70" borderId="176">
      <alignment horizontal="right" vertical="center"/>
      <protection locked="0"/>
    </xf>
    <xf numFmtId="188" fontId="5" fillId="70" borderId="176">
      <alignment horizontal="right" vertical="center"/>
      <protection locked="0"/>
    </xf>
    <xf numFmtId="188" fontId="5" fillId="70" borderId="176">
      <alignment horizontal="right" vertical="center"/>
      <protection locked="0"/>
    </xf>
    <xf numFmtId="190" fontId="5" fillId="70" borderId="176">
      <alignment horizontal="right" vertical="center"/>
      <protection locked="0"/>
    </xf>
    <xf numFmtId="191" fontId="5" fillId="70" borderId="176">
      <alignment horizontal="right" vertical="center"/>
      <protection locked="0"/>
    </xf>
    <xf numFmtId="188" fontId="5" fillId="70" borderId="176">
      <alignment horizontal="right" vertical="center"/>
      <protection locked="0"/>
    </xf>
    <xf numFmtId="191" fontId="5" fillId="70" borderId="176">
      <alignment horizontal="right" vertical="center"/>
      <protection locked="0"/>
    </xf>
    <xf numFmtId="191" fontId="5" fillId="70" borderId="176">
      <alignment horizontal="right" vertical="center"/>
      <protection locked="0"/>
    </xf>
    <xf numFmtId="186" fontId="56" fillId="21"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5"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0" fillId="85" borderId="21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72" fillId="86" borderId="221" applyNumberFormat="0" applyProtection="0">
      <alignment horizontal="right" vertical="center"/>
    </xf>
    <xf numFmtId="186" fontId="56" fillId="14" borderId="223" applyNumberFormat="0" applyProtection="0">
      <alignment horizontal="left" vertical="center" indent="1"/>
    </xf>
    <xf numFmtId="186" fontId="27" fillId="14" borderId="221"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7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27" fillId="15" borderId="231" applyNumberFormat="0" applyProtection="0">
      <alignment horizontal="left" vertical="center" indent="1"/>
    </xf>
    <xf numFmtId="4" fontId="56" fillId="57" borderId="237"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8" fontId="28" fillId="51" borderId="229">
      <alignment horizontal="right" vertical="center"/>
      <protection locked="0"/>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91" fontId="28" fillId="12" borderId="229">
      <alignment vertical="center"/>
      <protection locked="0"/>
    </xf>
    <xf numFmtId="193" fontId="28" fillId="12" borderId="229">
      <alignment vertical="center"/>
      <protection locked="0"/>
    </xf>
    <xf numFmtId="191" fontId="28" fillId="12" borderId="229">
      <alignment vertical="center"/>
      <protection locked="0"/>
    </xf>
    <xf numFmtId="186" fontId="28" fillId="49" borderId="229">
      <alignment vertical="center"/>
    </xf>
    <xf numFmtId="190"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6" fillId="64" borderId="210" applyNumberFormat="0">
      <protection locked="0"/>
    </xf>
    <xf numFmtId="4" fontId="64" fillId="64" borderId="233" applyNumberFormat="0" applyProtection="0">
      <alignment horizontal="right" vertical="center"/>
    </xf>
    <xf numFmtId="186" fontId="56" fillId="40" borderId="233" applyNumberFormat="0" applyFont="0" applyAlignment="0" applyProtection="0"/>
    <xf numFmtId="186" fontId="56" fillId="40" borderId="223" applyNumberFormat="0" applyFont="0" applyAlignment="0" applyProtection="0"/>
    <xf numFmtId="188" fontId="5" fillId="13" borderId="229">
      <alignment vertical="center"/>
    </xf>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62" fillId="15" borderId="221" applyNumberFormat="0" applyProtection="0">
      <alignment horizontal="left" vertical="top" indent="1"/>
    </xf>
    <xf numFmtId="4" fontId="62" fillId="48" borderId="221" applyNumberFormat="0" applyProtection="0">
      <alignment vertical="center"/>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16" borderId="223" applyNumberFormat="0" applyProtection="0">
      <alignment horizontal="right" vertical="center"/>
    </xf>
    <xf numFmtId="186" fontId="60" fillId="52" borderId="221" applyNumberFormat="0" applyProtection="0">
      <alignment horizontal="left" vertical="top" indent="1"/>
    </xf>
    <xf numFmtId="191" fontId="28" fillId="51" borderId="176">
      <alignment horizontal="right" vertical="center"/>
      <protection locked="0"/>
    </xf>
    <xf numFmtId="186" fontId="28" fillId="51" borderId="176">
      <alignment horizontal="right" vertical="center"/>
      <protection locked="0"/>
    </xf>
    <xf numFmtId="191" fontId="28" fillId="50" borderId="176">
      <alignment vertical="center"/>
    </xf>
    <xf numFmtId="186" fontId="28" fillId="50" borderId="176">
      <alignment vertical="center"/>
    </xf>
    <xf numFmtId="193" fontId="28" fillId="50" borderId="176">
      <alignment vertical="center"/>
    </xf>
    <xf numFmtId="186" fontId="56" fillId="15" borderId="231" applyNumberFormat="0" applyProtection="0">
      <alignment horizontal="left" vertical="top" indent="1"/>
    </xf>
    <xf numFmtId="186" fontId="56" fillId="40" borderId="223" applyNumberFormat="0" applyFont="0" applyAlignment="0" applyProtection="0"/>
    <xf numFmtId="4" fontId="56" fillId="14" borderId="23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33" applyNumberFormat="0" applyProtection="0">
      <alignment horizontal="left" vertical="center" indent="1"/>
    </xf>
    <xf numFmtId="186" fontId="27" fillId="63" borderId="23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7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7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76"/>
    <xf numFmtId="37" fontId="33" fillId="0" borderId="226" applyNumberFormat="0"/>
    <xf numFmtId="194" fontId="33" fillId="0" borderId="220" applyFill="0"/>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6" borderId="223" applyNumberFormat="0" applyProtection="0">
      <alignment horizontal="right" vertical="center"/>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21" borderId="231" applyNumberFormat="0" applyProtection="0">
      <alignment horizontal="left" vertical="top" indent="1"/>
    </xf>
    <xf numFmtId="186" fontId="56" fillId="15" borderId="221" applyNumberFormat="0" applyProtection="0">
      <alignment horizontal="left" vertical="top" indent="1"/>
    </xf>
    <xf numFmtId="186" fontId="50" fillId="41" borderId="223" applyNumberFormat="0" applyAlignment="0" applyProtection="0"/>
    <xf numFmtId="186" fontId="42" fillId="44" borderId="23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72" fontId="28" fillId="12" borderId="176">
      <alignment vertical="center"/>
      <protection locked="0"/>
    </xf>
    <xf numFmtId="186" fontId="56" fillId="21" borderId="221" applyNumberFormat="0" applyProtection="0">
      <alignment horizontal="left" vertical="top" indent="1"/>
    </xf>
    <xf numFmtId="4" fontId="59" fillId="65" borderId="233" applyNumberFormat="0" applyProtection="0">
      <alignment horizontal="right" vertical="center"/>
    </xf>
    <xf numFmtId="191" fontId="28" fillId="12" borderId="176">
      <alignment vertical="center"/>
      <protection locked="0"/>
    </xf>
    <xf numFmtId="4" fontId="56" fillId="53" borderId="233" applyNumberFormat="0" applyProtection="0">
      <alignment horizontal="left" vertical="center" indent="1"/>
    </xf>
    <xf numFmtId="4" fontId="56" fillId="53" borderId="223" applyNumberFormat="0" applyProtection="0">
      <alignment horizontal="left" vertical="center" indent="1"/>
    </xf>
    <xf numFmtId="186" fontId="27" fillId="21" borderId="221" applyNumberFormat="0" applyProtection="0">
      <alignment horizontal="left" vertical="top"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72" fontId="28" fillId="12" borderId="176">
      <alignment vertical="center"/>
      <protection locked="0"/>
    </xf>
    <xf numFmtId="186" fontId="42" fillId="44" borderId="223" applyNumberFormat="0" applyAlignment="0" applyProtection="0"/>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4" fontId="56" fillId="61" borderId="237"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28" fillId="50" borderId="239">
      <alignment vertical="center"/>
    </xf>
    <xf numFmtId="191" fontId="28" fillId="51" borderId="239">
      <alignment horizontal="right" vertical="center"/>
      <protection locked="0"/>
    </xf>
    <xf numFmtId="188" fontId="28" fillId="50" borderId="239">
      <alignment vertical="center"/>
    </xf>
    <xf numFmtId="191" fontId="28" fillId="50" borderId="239">
      <alignment vertical="center"/>
    </xf>
    <xf numFmtId="186" fontId="28" fillId="12" borderId="239">
      <alignment vertical="center"/>
      <protection locked="0"/>
    </xf>
    <xf numFmtId="188" fontId="28" fillId="49" borderId="239">
      <alignment vertical="center"/>
    </xf>
    <xf numFmtId="186" fontId="28" fillId="49" borderId="239">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64" borderId="210" applyNumberFormat="0">
      <protection locked="0"/>
    </xf>
    <xf numFmtId="4" fontId="62" fillId="11" borderId="221" applyNumberFormat="0" applyProtection="0">
      <alignment horizontal="left" vertical="center" indent="1"/>
    </xf>
    <xf numFmtId="4" fontId="56" fillId="53" borderId="233" applyNumberFormat="0" applyProtection="0">
      <alignment horizontal="left" vertical="center" indent="1"/>
    </xf>
    <xf numFmtId="186" fontId="56" fillId="21" borderId="231" applyNumberFormat="0" applyProtection="0">
      <alignment horizontal="left" vertical="top" indent="1"/>
    </xf>
    <xf numFmtId="186" fontId="56" fillId="14" borderId="231" applyNumberFormat="0" applyProtection="0">
      <alignment horizontal="left" vertical="top" indent="1"/>
    </xf>
    <xf numFmtId="4" fontId="56" fillId="16" borderId="233" applyNumberFormat="0" applyProtection="0">
      <alignment horizontal="right" vertical="center"/>
    </xf>
    <xf numFmtId="37" fontId="33" fillId="0" borderId="236" applyNumberFormat="0"/>
    <xf numFmtId="186" fontId="56" fillId="64" borderId="210" applyNumberFormat="0">
      <protection locked="0"/>
    </xf>
    <xf numFmtId="186" fontId="44" fillId="0" borderId="238" applyNumberFormat="0" applyFill="0" applyAlignment="0" applyProtection="0"/>
    <xf numFmtId="4" fontId="64" fillId="64" borderId="223" applyNumberFormat="0" applyProtection="0">
      <alignment horizontal="right" vertical="center"/>
    </xf>
    <xf numFmtId="186" fontId="56" fillId="64" borderId="210" applyNumberFormat="0">
      <protection locked="0"/>
    </xf>
    <xf numFmtId="4" fontId="56" fillId="16" borderId="223" applyNumberFormat="0" applyProtection="0">
      <alignment horizontal="right" vertical="center"/>
    </xf>
    <xf numFmtId="4" fontId="56" fillId="57" borderId="237" applyNumberFormat="0" applyProtection="0">
      <alignment horizontal="right" vertical="center"/>
    </xf>
    <xf numFmtId="4" fontId="56" fillId="53" borderId="223"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186" fontId="60" fillId="52" borderId="231" applyNumberFormat="0" applyProtection="0">
      <alignment horizontal="left" vertical="top" indent="1"/>
    </xf>
    <xf numFmtId="186" fontId="56" fillId="40" borderId="233" applyNumberFormat="0" applyFon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4" fontId="56" fillId="52" borderId="233" applyNumberFormat="0" applyProtection="0">
      <alignment vertical="center"/>
    </xf>
    <xf numFmtId="4" fontId="56" fillId="55"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11" borderId="233" applyNumberFormat="0" applyProtection="0">
      <alignment horizontal="left" vertical="center"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42" fillId="44" borderId="233" applyNumberFormat="0" applyAlignment="0" applyProtection="0"/>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40" borderId="223" applyNumberFormat="0" applyFont="0" applyAlignment="0" applyProtection="0"/>
    <xf numFmtId="196" fontId="5" fillId="69" borderId="239">
      <alignment vertical="center"/>
    </xf>
    <xf numFmtId="191" fontId="5" fillId="7" borderId="239">
      <alignment vertical="center"/>
      <protection locked="0"/>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37" applyNumberFormat="0" applyProtection="0">
      <alignment horizontal="left" vertical="center" indent="1"/>
    </xf>
    <xf numFmtId="4" fontId="27" fillId="21" borderId="23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91" fontId="28" fillId="50" borderId="239">
      <alignment vertical="center"/>
    </xf>
    <xf numFmtId="186" fontId="28" fillId="50" borderId="239">
      <alignment vertical="center"/>
    </xf>
    <xf numFmtId="193" fontId="28" fillId="50" borderId="239">
      <alignment vertical="center"/>
    </xf>
    <xf numFmtId="191" fontId="28" fillId="12" borderId="239">
      <alignment vertical="center"/>
      <protection locked="0"/>
    </xf>
    <xf numFmtId="172" fontId="28" fillId="12" borderId="239">
      <alignment vertical="center"/>
      <protection locked="0"/>
    </xf>
    <xf numFmtId="191" fontId="28" fillId="12" borderId="239">
      <alignment vertical="center"/>
      <protection locked="0"/>
    </xf>
    <xf numFmtId="191" fontId="28" fillId="12" borderId="239">
      <alignment vertical="center"/>
      <protection locked="0"/>
    </xf>
    <xf numFmtId="186" fontId="56" fillId="40" borderId="233" applyNumberFormat="0" applyFont="0" applyAlignment="0" applyProtection="0"/>
    <xf numFmtId="186" fontId="27" fillId="21" borderId="231" applyNumberFormat="0" applyProtection="0">
      <alignment horizontal="left" vertical="top" indent="1"/>
    </xf>
    <xf numFmtId="186" fontId="57" fillId="44" borderId="234" applyNumberFormat="0" applyAlignment="0" applyProtection="0"/>
    <xf numFmtId="4" fontId="56" fillId="15" borderId="237" applyNumberFormat="0" applyProtection="0">
      <alignment horizontal="left" vertical="center" indent="1"/>
    </xf>
    <xf numFmtId="186" fontId="56" fillId="40" borderId="233" applyNumberFormat="0" applyFont="0" applyAlignment="0" applyProtection="0"/>
    <xf numFmtId="186" fontId="56" fillId="21" borderId="231" applyNumberFormat="0" applyProtection="0">
      <alignment horizontal="left" vertical="top" indent="1"/>
    </xf>
    <xf numFmtId="186" fontId="56" fillId="40" borderId="233" applyNumberFormat="0" applyFont="0" applyAlignment="0" applyProtection="0"/>
    <xf numFmtId="186" fontId="56" fillId="21" borderId="231" applyNumberFormat="0" applyProtection="0">
      <alignment horizontal="left" vertical="top" indent="1"/>
    </xf>
    <xf numFmtId="186" fontId="56" fillId="63" borderId="231" applyNumberFormat="0" applyProtection="0">
      <alignment horizontal="left" vertical="top" indent="1"/>
    </xf>
    <xf numFmtId="4" fontId="62" fillId="48" borderId="231"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56" fillId="15" borderId="231" applyNumberFormat="0" applyProtection="0">
      <alignment horizontal="left" vertical="top" indent="1"/>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7" borderId="237"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19" borderId="233" applyNumberFormat="0" applyProtection="0">
      <alignment horizontal="right" vertical="center"/>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27" fillId="21" borderId="237" applyNumberFormat="0" applyProtection="0">
      <alignment horizontal="left" vertical="center" indent="1"/>
    </xf>
    <xf numFmtId="186" fontId="27" fillId="21" borderId="231"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44" fillId="0" borderId="238" applyNumberFormat="0" applyFill="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186" fontId="56" fillId="64" borderId="210" applyNumberFormat="0">
      <protection locked="0"/>
    </xf>
    <xf numFmtId="4" fontId="62" fillId="48" borderId="231" applyNumberFormat="0" applyProtection="0">
      <alignment vertical="center"/>
    </xf>
    <xf numFmtId="4" fontId="56" fillId="54" borderId="233" applyNumberFormat="0" applyProtection="0">
      <alignment horizontal="left" vertical="center" indent="1"/>
    </xf>
    <xf numFmtId="186" fontId="62" fillId="48" borderId="231" applyNumberFormat="0" applyProtection="0">
      <alignment horizontal="left" vertical="top" indent="1"/>
    </xf>
    <xf numFmtId="4" fontId="59" fillId="65" borderId="233" applyNumberFormat="0" applyProtection="0">
      <alignment horizontal="right" vertical="center"/>
    </xf>
    <xf numFmtId="186" fontId="62" fillId="15" borderId="231" applyNumberFormat="0" applyProtection="0">
      <alignment horizontal="left" vertical="top" indent="1"/>
    </xf>
    <xf numFmtId="37" fontId="33" fillId="0" borderId="236" applyNumberFormat="0"/>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63" borderId="231" applyNumberFormat="0" applyProtection="0">
      <alignment horizontal="left" vertical="top" indent="1"/>
    </xf>
    <xf numFmtId="186" fontId="56" fillId="64" borderId="210" applyNumberFormat="0">
      <protection locked="0"/>
    </xf>
    <xf numFmtId="4" fontId="70" fillId="53" borderId="231" applyNumberFormat="0" applyProtection="0">
      <alignment vertical="center"/>
    </xf>
    <xf numFmtId="4" fontId="71" fillId="53" borderId="231" applyNumberFormat="0" applyProtection="0">
      <alignment vertical="center"/>
    </xf>
    <xf numFmtId="4" fontId="72" fillId="53" borderId="231" applyNumberFormat="0" applyProtection="0">
      <alignment horizontal="left" vertical="center" indent="1"/>
    </xf>
    <xf numFmtId="0" fontId="73" fillId="52" borderId="231" applyNumberFormat="0" applyProtection="0">
      <alignment horizontal="left" vertical="top" indent="1"/>
    </xf>
    <xf numFmtId="4" fontId="72" fillId="78" borderId="231" applyNumberFormat="0" applyProtection="0">
      <alignment horizontal="right" vertical="center"/>
    </xf>
    <xf numFmtId="4" fontId="72" fillId="79" borderId="231" applyNumberFormat="0" applyProtection="0">
      <alignment horizontal="right" vertical="center"/>
    </xf>
    <xf numFmtId="4" fontId="72" fillId="80" borderId="231" applyNumberFormat="0" applyProtection="0">
      <alignment horizontal="right" vertical="center"/>
    </xf>
    <xf numFmtId="4" fontId="72" fillId="50" borderId="231" applyNumberFormat="0" applyProtection="0">
      <alignment horizontal="right" vertical="center"/>
    </xf>
    <xf numFmtId="4" fontId="72" fillId="49" borderId="231" applyNumberFormat="0" applyProtection="0">
      <alignment horizontal="right" vertical="center"/>
    </xf>
    <xf numFmtId="4" fontId="72" fillId="81" borderId="231" applyNumberFormat="0" applyProtection="0">
      <alignment horizontal="right" vertical="center"/>
    </xf>
    <xf numFmtId="4" fontId="72" fillId="82" borderId="231" applyNumberFormat="0" applyProtection="0">
      <alignment horizontal="right" vertical="center"/>
    </xf>
    <xf numFmtId="4" fontId="72" fillId="83" borderId="231" applyNumberFormat="0" applyProtection="0">
      <alignment horizontal="right" vertical="center"/>
    </xf>
    <xf numFmtId="4" fontId="72" fillId="84" borderId="231" applyNumberFormat="0" applyProtection="0">
      <alignment horizontal="right" vertical="center"/>
    </xf>
    <xf numFmtId="4" fontId="70" fillId="85" borderId="211" applyNumberFormat="0" applyProtection="0">
      <alignment horizontal="left" vertical="center" indent="1"/>
    </xf>
    <xf numFmtId="4" fontId="72" fillId="86" borderId="231" applyNumberFormat="0" applyProtection="0">
      <alignment horizontal="right" vertical="center"/>
    </xf>
    <xf numFmtId="0" fontId="27" fillId="21" borderId="231" applyNumberFormat="0" applyProtection="0">
      <alignment horizontal="left" vertical="center" indent="1"/>
    </xf>
    <xf numFmtId="0" fontId="27" fillId="21" borderId="231" applyNumberFormat="0" applyProtection="0">
      <alignment horizontal="left" vertical="top" indent="1"/>
    </xf>
    <xf numFmtId="0" fontId="27" fillId="15" borderId="231" applyNumberFormat="0" applyProtection="0">
      <alignment horizontal="left" vertical="center" indent="1"/>
    </xf>
    <xf numFmtId="0" fontId="27" fillId="15" borderId="231" applyNumberFormat="0" applyProtection="0">
      <alignment horizontal="left" vertical="top" indent="1"/>
    </xf>
    <xf numFmtId="0" fontId="27" fillId="63" borderId="231" applyNumberFormat="0" applyProtection="0">
      <alignment horizontal="left" vertical="center" indent="1"/>
    </xf>
    <xf numFmtId="0" fontId="27" fillId="63" borderId="231" applyNumberFormat="0" applyProtection="0">
      <alignment horizontal="left" vertical="top" indent="1"/>
    </xf>
    <xf numFmtId="0" fontId="27" fillId="14" borderId="231" applyNumberFormat="0" applyProtection="0">
      <alignment horizontal="left" vertical="center" indent="1"/>
    </xf>
    <xf numFmtId="0" fontId="27" fillId="14" borderId="231" applyNumberFormat="0" applyProtection="0">
      <alignment horizontal="left" vertical="top" indent="1"/>
    </xf>
    <xf numFmtId="4" fontId="72" fillId="87" borderId="231" applyNumberFormat="0" applyProtection="0">
      <alignment vertical="center"/>
    </xf>
    <xf numFmtId="4" fontId="74" fillId="87" borderId="231" applyNumberFormat="0" applyProtection="0">
      <alignment vertical="center"/>
    </xf>
    <xf numFmtId="4" fontId="70" fillId="86" borderId="232" applyNumberFormat="0" applyProtection="0">
      <alignment horizontal="left" vertical="center" indent="1"/>
    </xf>
    <xf numFmtId="0" fontId="37" fillId="48" borderId="231" applyNumberFormat="0" applyProtection="0">
      <alignment horizontal="left" vertical="top" indent="1"/>
    </xf>
    <xf numFmtId="4" fontId="72" fillId="87" borderId="231" applyNumberFormat="0" applyProtection="0">
      <alignment horizontal="right" vertical="center"/>
    </xf>
    <xf numFmtId="4" fontId="74" fillId="87" borderId="231" applyNumberFormat="0" applyProtection="0">
      <alignment horizontal="right" vertical="center"/>
    </xf>
    <xf numFmtId="4" fontId="70" fillId="86" borderId="231" applyNumberFormat="0" applyProtection="0">
      <alignment horizontal="left" vertical="center" indent="1"/>
    </xf>
    <xf numFmtId="0" fontId="37" fillId="15" borderId="231" applyNumberFormat="0" applyProtection="0">
      <alignment horizontal="left" vertical="top" indent="1"/>
    </xf>
    <xf numFmtId="4" fontId="75" fillId="88" borderId="232" applyNumberFormat="0" applyProtection="0">
      <alignment horizontal="left" vertical="center" indent="1"/>
    </xf>
    <xf numFmtId="4" fontId="76" fillId="87" borderId="231"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93" fontId="28" fillId="12" borderId="239">
      <alignment vertical="center"/>
      <protection locked="0"/>
    </xf>
    <xf numFmtId="186" fontId="28" fillId="49" borderId="239">
      <alignment vertical="center"/>
    </xf>
    <xf numFmtId="191" fontId="28" fillId="49" borderId="23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4" fontId="62" fillId="48" borderId="231" applyNumberFormat="0" applyProtection="0">
      <alignment vertical="center"/>
    </xf>
    <xf numFmtId="186" fontId="56" fillId="40" borderId="233" applyNumberFormat="0" applyFont="0" applyAlignment="0" applyProtection="0"/>
    <xf numFmtId="186" fontId="56" fillId="21" borderId="231" applyNumberFormat="0" applyProtection="0">
      <alignment horizontal="left" vertical="top" indent="1"/>
    </xf>
    <xf numFmtId="186" fontId="56" fillId="15" borderId="231" applyNumberFormat="0" applyProtection="0">
      <alignment horizontal="left" vertical="top" indent="1"/>
    </xf>
    <xf numFmtId="4" fontId="63" fillId="66" borderId="237"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23" applyNumberFormat="0" applyProtection="0">
      <alignment horizontal="left" vertical="center" indent="1"/>
    </xf>
    <xf numFmtId="4" fontId="56" fillId="15" borderId="223" applyNumberFormat="0" applyProtection="0">
      <alignment horizontal="right" vertical="center"/>
    </xf>
    <xf numFmtId="4" fontId="27" fillId="21" borderId="23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6" fontId="50" fillId="41" borderId="233" applyNumberFormat="0" applyAlignment="0" applyProtection="0"/>
    <xf numFmtId="186" fontId="50" fillId="41" borderId="233" applyNumberFormat="0" applyAlignment="0" applyProtection="0"/>
    <xf numFmtId="4" fontId="27" fillId="21" borderId="237"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186" fontId="27" fillId="21" borderId="231"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37" fontId="33" fillId="0" borderId="236" applyNumberFormat="0"/>
    <xf numFmtId="194" fontId="33" fillId="0" borderId="230" applyFill="0"/>
    <xf numFmtId="186" fontId="56" fillId="63" borderId="231" applyNumberFormat="0" applyProtection="0">
      <alignment horizontal="left" vertical="top" indent="1"/>
    </xf>
    <xf numFmtId="186" fontId="57" fillId="44" borderId="234" applyNumberFormat="0" applyAlignment="0" applyProtection="0"/>
    <xf numFmtId="186" fontId="56" fillId="63" borderId="231" applyNumberFormat="0" applyProtection="0">
      <alignment horizontal="left" vertical="top" indent="1"/>
    </xf>
    <xf numFmtId="193" fontId="28" fillId="12" borderId="239">
      <alignment vertical="center"/>
      <protection locked="0"/>
    </xf>
    <xf numFmtId="186" fontId="27" fillId="14" borderId="231" applyNumberFormat="0" applyProtection="0">
      <alignment horizontal="left" vertical="top" indent="1"/>
    </xf>
    <xf numFmtId="172" fontId="28" fillId="12" borderId="239">
      <alignment vertical="center"/>
      <protection locked="0"/>
    </xf>
    <xf numFmtId="186" fontId="56" fillId="14" borderId="231" applyNumberFormat="0" applyProtection="0">
      <alignment horizontal="left" vertical="top" indent="1"/>
    </xf>
    <xf numFmtId="186" fontId="57" fillId="44" borderId="234" applyNumberFormat="0" applyAlignment="0" applyProtection="0"/>
    <xf numFmtId="186" fontId="56" fillId="14" borderId="231" applyNumberFormat="0" applyProtection="0">
      <alignment horizontal="left" vertical="top" indent="1"/>
    </xf>
    <xf numFmtId="4" fontId="27" fillId="21" borderId="237" applyNumberFormat="0" applyProtection="0">
      <alignment horizontal="left" vertical="center" indent="1"/>
    </xf>
    <xf numFmtId="186" fontId="56" fillId="14" borderId="231" applyNumberFormat="0" applyProtection="0">
      <alignment horizontal="left" vertical="top" indent="1"/>
    </xf>
    <xf numFmtId="186" fontId="27" fillId="15" borderId="231" applyNumberFormat="0" applyProtection="0">
      <alignment horizontal="left" vertical="center" indent="1"/>
    </xf>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28" fillId="12" borderId="239">
      <alignment vertical="center"/>
      <protection locked="0"/>
    </xf>
    <xf numFmtId="186" fontId="57" fillId="44" borderId="234" applyNumberForma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37"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37" fontId="33" fillId="0" borderId="226" applyNumberFormat="0"/>
    <xf numFmtId="186" fontId="44" fillId="0" borderId="238" applyNumberFormat="0" applyFill="0" applyAlignment="0" applyProtection="0"/>
    <xf numFmtId="186" fontId="44" fillId="0" borderId="23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3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2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5" borderId="221" applyNumberFormat="0" applyProtection="0">
      <alignment horizontal="left" vertical="top" indent="1"/>
    </xf>
    <xf numFmtId="186" fontId="56" fillId="64" borderId="210" applyNumberFormat="0">
      <protection locked="0"/>
    </xf>
    <xf numFmtId="4" fontId="64" fillId="64" borderId="233" applyNumberFormat="0" applyProtection="0">
      <alignment horizontal="right" vertical="center"/>
    </xf>
    <xf numFmtId="4" fontId="56" fillId="0"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4" fontId="56" fillId="19" borderId="233" applyNumberFormat="0" applyProtection="0">
      <alignment horizontal="right" vertical="center"/>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27" fillId="21" borderId="237" applyNumberFormat="0" applyProtection="0">
      <alignment horizontal="left" vertical="center" indent="1"/>
    </xf>
    <xf numFmtId="4" fontId="56" fillId="19" borderId="233" applyNumberFormat="0" applyProtection="0">
      <alignment horizontal="right" vertical="center"/>
    </xf>
    <xf numFmtId="4" fontId="56" fillId="56" borderId="233" applyNumberFormat="0" applyProtection="0">
      <alignment horizontal="right" vertical="center"/>
    </xf>
    <xf numFmtId="4" fontId="59" fillId="53"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4" fontId="56" fillId="0" borderId="233" applyNumberFormat="0" applyProtection="0">
      <alignment horizontal="right" vertical="center"/>
    </xf>
    <xf numFmtId="186" fontId="61" fillId="21" borderId="235" applyBorder="0"/>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186" fontId="56" fillId="40" borderId="233" applyNumberFormat="0" applyFont="0" applyAlignment="0" applyProtection="0"/>
    <xf numFmtId="4" fontId="59" fillId="53" borderId="233" applyNumberFormat="0" applyProtection="0">
      <alignment vertical="center"/>
    </xf>
    <xf numFmtId="186" fontId="57" fillId="44" borderId="234" applyNumberFormat="0" applyAlignment="0" applyProtection="0"/>
    <xf numFmtId="186" fontId="56" fillId="40" borderId="233" applyNumberFormat="0" applyFont="0" applyAlignment="0" applyProtection="0"/>
    <xf numFmtId="186" fontId="42" fillId="44" borderId="233" applyNumberFormat="0" applyAlignment="0" applyProtection="0"/>
    <xf numFmtId="186" fontId="56" fillId="64" borderId="210" applyNumberFormat="0">
      <protection locked="0"/>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3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2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38" applyNumberFormat="0" applyFill="0" applyAlignment="0" applyProtection="0"/>
    <xf numFmtId="186" fontId="44" fillId="0" borderId="238" applyNumberFormat="0" applyFill="0" applyAlignment="0" applyProtection="0"/>
    <xf numFmtId="4" fontId="63" fillId="66" borderId="237" applyNumberFormat="0" applyProtection="0">
      <alignment horizontal="left" vertical="center" indent="1"/>
    </xf>
    <xf numFmtId="186" fontId="62" fillId="15" borderId="231" applyNumberFormat="0" applyProtection="0">
      <alignment horizontal="left" vertical="top" indent="1"/>
    </xf>
    <xf numFmtId="186" fontId="44" fillId="0" borderId="238" applyNumberFormat="0" applyFill="0" applyAlignment="0" applyProtection="0"/>
    <xf numFmtId="4" fontId="64" fillId="64" borderId="233" applyNumberFormat="0" applyProtection="0">
      <alignment horizontal="right" vertical="center"/>
    </xf>
    <xf numFmtId="4" fontId="56" fillId="16" borderId="233" applyNumberFormat="0" applyProtection="0">
      <alignment horizontal="right" vertical="center"/>
    </xf>
    <xf numFmtId="186" fontId="60" fillId="52" borderId="231" applyNumberFormat="0" applyProtection="0">
      <alignment horizontal="left" vertical="top" indent="1"/>
    </xf>
    <xf numFmtId="4" fontId="56" fillId="59" borderId="233" applyNumberFormat="0" applyProtection="0">
      <alignment horizontal="right" vertical="center"/>
    </xf>
    <xf numFmtId="4" fontId="56" fillId="56"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4" borderId="210" applyNumberFormat="0">
      <protection locked="0"/>
    </xf>
    <xf numFmtId="186" fontId="56" fillId="64" borderId="210" applyNumberFormat="0">
      <protection locked="0"/>
    </xf>
    <xf numFmtId="4" fontId="70" fillId="85" borderId="211" applyNumberFormat="0" applyProtection="0">
      <alignment horizontal="left" vertical="center" indent="1"/>
    </xf>
    <xf numFmtId="186" fontId="27" fillId="63" borderId="231" applyNumberFormat="0" applyProtection="0">
      <alignment horizontal="left" vertical="top" indent="1"/>
    </xf>
    <xf numFmtId="186" fontId="44" fillId="0" borderId="238" applyNumberFormat="0" applyFill="0" applyAlignment="0" applyProtection="0"/>
    <xf numFmtId="186" fontId="62" fillId="15" borderId="231" applyNumberFormat="0" applyProtection="0">
      <alignment horizontal="left" vertical="top" indent="1"/>
    </xf>
    <xf numFmtId="4" fontId="62" fillId="11"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61" borderId="237" applyNumberFormat="0" applyProtection="0">
      <alignment horizontal="left" vertical="center" indent="1"/>
    </xf>
    <xf numFmtId="4" fontId="56" fillId="58" borderId="233" applyNumberFormat="0" applyProtection="0">
      <alignment horizontal="right" vertical="center"/>
    </xf>
    <xf numFmtId="4" fontId="56" fillId="54" borderId="233" applyNumberFormat="0" applyProtection="0">
      <alignment horizontal="left" vertical="center" indent="1"/>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3" borderId="231" applyNumberFormat="0" applyProtection="0">
      <alignment horizontal="left" vertical="top" indent="1"/>
    </xf>
    <xf numFmtId="4" fontId="62" fillId="11"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6" borderId="233" applyNumberFormat="0" applyProtection="0">
      <alignment horizontal="right" vertical="center"/>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4" fontId="70" fillId="53" borderId="231" applyNumberFormat="0" applyProtection="0">
      <alignment vertical="center"/>
    </xf>
    <xf numFmtId="4" fontId="71" fillId="53" borderId="231" applyNumberFormat="0" applyProtection="0">
      <alignment vertical="center"/>
    </xf>
    <xf numFmtId="4" fontId="72" fillId="53" borderId="231" applyNumberFormat="0" applyProtection="0">
      <alignment horizontal="left" vertical="center" indent="1"/>
    </xf>
    <xf numFmtId="0" fontId="73" fillId="52" borderId="231" applyNumberFormat="0" applyProtection="0">
      <alignment horizontal="left" vertical="top" indent="1"/>
    </xf>
    <xf numFmtId="4" fontId="72" fillId="78" borderId="231" applyNumberFormat="0" applyProtection="0">
      <alignment horizontal="right" vertical="center"/>
    </xf>
    <xf numFmtId="4" fontId="72" fillId="79" borderId="231" applyNumberFormat="0" applyProtection="0">
      <alignment horizontal="right" vertical="center"/>
    </xf>
    <xf numFmtId="4" fontId="72" fillId="80" borderId="231" applyNumberFormat="0" applyProtection="0">
      <alignment horizontal="right" vertical="center"/>
    </xf>
    <xf numFmtId="4" fontId="72" fillId="50" borderId="231" applyNumberFormat="0" applyProtection="0">
      <alignment horizontal="right" vertical="center"/>
    </xf>
    <xf numFmtId="4" fontId="72" fillId="49" borderId="231" applyNumberFormat="0" applyProtection="0">
      <alignment horizontal="right" vertical="center"/>
    </xf>
    <xf numFmtId="4" fontId="72" fillId="81" borderId="231" applyNumberFormat="0" applyProtection="0">
      <alignment horizontal="right" vertical="center"/>
    </xf>
    <xf numFmtId="4" fontId="72" fillId="82" borderId="231" applyNumberFormat="0" applyProtection="0">
      <alignment horizontal="right" vertical="center"/>
    </xf>
    <xf numFmtId="4" fontId="72" fillId="83" borderId="231" applyNumberFormat="0" applyProtection="0">
      <alignment horizontal="right" vertical="center"/>
    </xf>
    <xf numFmtId="4" fontId="72" fillId="84" borderId="231" applyNumberFormat="0" applyProtection="0">
      <alignment horizontal="right" vertical="center"/>
    </xf>
    <xf numFmtId="4" fontId="70" fillId="85" borderId="211" applyNumberFormat="0" applyProtection="0">
      <alignment horizontal="left" vertical="center" indent="1"/>
    </xf>
    <xf numFmtId="4" fontId="72" fillId="86" borderId="231" applyNumberFormat="0" applyProtection="0">
      <alignment horizontal="right" vertical="center"/>
    </xf>
    <xf numFmtId="0" fontId="27" fillId="21" borderId="231" applyNumberFormat="0" applyProtection="0">
      <alignment horizontal="left" vertical="center" indent="1"/>
    </xf>
    <xf numFmtId="0" fontId="27" fillId="21" borderId="231" applyNumberFormat="0" applyProtection="0">
      <alignment horizontal="left" vertical="top" indent="1"/>
    </xf>
    <xf numFmtId="0" fontId="27" fillId="15" borderId="231" applyNumberFormat="0" applyProtection="0">
      <alignment horizontal="left" vertical="center" indent="1"/>
    </xf>
    <xf numFmtId="0" fontId="27" fillId="15" borderId="231" applyNumberFormat="0" applyProtection="0">
      <alignment horizontal="left" vertical="top" indent="1"/>
    </xf>
    <xf numFmtId="0" fontId="27" fillId="63" borderId="231" applyNumberFormat="0" applyProtection="0">
      <alignment horizontal="left" vertical="center" indent="1"/>
    </xf>
    <xf numFmtId="0" fontId="27" fillId="63" borderId="231" applyNumberFormat="0" applyProtection="0">
      <alignment horizontal="left" vertical="top" indent="1"/>
    </xf>
    <xf numFmtId="0" fontId="27" fillId="14" borderId="231" applyNumberFormat="0" applyProtection="0">
      <alignment horizontal="left" vertical="center" indent="1"/>
    </xf>
    <xf numFmtId="0" fontId="27" fillId="14" borderId="231" applyNumberFormat="0" applyProtection="0">
      <alignment horizontal="left" vertical="top" indent="1"/>
    </xf>
    <xf numFmtId="4" fontId="72" fillId="87" borderId="231" applyNumberFormat="0" applyProtection="0">
      <alignment vertical="center"/>
    </xf>
    <xf numFmtId="4" fontId="74" fillId="87" borderId="231" applyNumberFormat="0" applyProtection="0">
      <alignment vertical="center"/>
    </xf>
    <xf numFmtId="4" fontId="70" fillId="86" borderId="232" applyNumberFormat="0" applyProtection="0">
      <alignment horizontal="left" vertical="center" indent="1"/>
    </xf>
    <xf numFmtId="0" fontId="37" fillId="48" borderId="231" applyNumberFormat="0" applyProtection="0">
      <alignment horizontal="left" vertical="top" indent="1"/>
    </xf>
    <xf numFmtId="4" fontId="72" fillId="87" borderId="231" applyNumberFormat="0" applyProtection="0">
      <alignment horizontal="right" vertical="center"/>
    </xf>
    <xf numFmtId="4" fontId="74" fillId="87" borderId="231" applyNumberFormat="0" applyProtection="0">
      <alignment horizontal="right" vertical="center"/>
    </xf>
    <xf numFmtId="4" fontId="70" fillId="86" borderId="231" applyNumberFormat="0" applyProtection="0">
      <alignment horizontal="left" vertical="center" indent="1"/>
    </xf>
    <xf numFmtId="0" fontId="37" fillId="15" borderId="231" applyNumberFormat="0" applyProtection="0">
      <alignment horizontal="left" vertical="top" indent="1"/>
    </xf>
    <xf numFmtId="4" fontId="75" fillId="88" borderId="232" applyNumberFormat="0" applyProtection="0">
      <alignment horizontal="left" vertical="center" indent="1"/>
    </xf>
    <xf numFmtId="4" fontId="76" fillId="87" borderId="231"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186" fontId="27" fillId="21" borderId="231"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37" fontId="33" fillId="0" borderId="236" applyNumberFormat="0"/>
    <xf numFmtId="194" fontId="33" fillId="0" borderId="230"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194" fontId="33" fillId="0" borderId="230"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0" applyFill="0"/>
    <xf numFmtId="164" fontId="5" fillId="0" borderId="0" applyFont="0" applyFill="0" applyBorder="0" applyAlignment="0" applyProtection="0"/>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194" fontId="33" fillId="0" borderId="230" applyFill="0"/>
    <xf numFmtId="4" fontId="56" fillId="19" borderId="233" applyNumberFormat="0" applyProtection="0">
      <alignment horizontal="right" vertical="center"/>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94" fontId="33" fillId="0" borderId="230" applyFill="0"/>
    <xf numFmtId="186" fontId="3" fillId="0" borderId="0"/>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194" fontId="33" fillId="0" borderId="230" applyFill="0"/>
    <xf numFmtId="4" fontId="56" fillId="19" borderId="233" applyNumberFormat="0" applyProtection="0">
      <alignment horizontal="right" vertical="center"/>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14" borderId="231" applyNumberFormat="0" applyProtection="0">
      <alignment horizontal="left" vertical="top" indent="1"/>
    </xf>
    <xf numFmtId="186" fontId="56" fillId="15" borderId="231" applyNumberFormat="0" applyProtection="0">
      <alignment horizontal="left" vertical="top" indent="1"/>
    </xf>
    <xf numFmtId="37" fontId="33" fillId="0" borderId="236" applyNumberFormat="0"/>
    <xf numFmtId="4" fontId="64" fillId="64" borderId="233" applyNumberFormat="0" applyProtection="0">
      <alignment horizontal="right" vertical="center"/>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3" fillId="0" borderId="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186" fontId="61" fillId="21" borderId="235" applyBorder="0"/>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62" fillId="15" borderId="231" applyNumberFormat="0" applyProtection="0">
      <alignment horizontal="left" vertical="top" indent="1"/>
    </xf>
    <xf numFmtId="186" fontId="56" fillId="14" borderId="233" applyNumberFormat="0" applyProtection="0">
      <alignment horizontal="left" vertical="center" indent="1"/>
    </xf>
    <xf numFmtId="194" fontId="33" fillId="0" borderId="230" applyFill="0"/>
    <xf numFmtId="186" fontId="42" fillId="44" borderId="233" applyNumberFormat="0" applyAlignment="0" applyProtection="0"/>
    <xf numFmtId="186" fontId="42" fillId="44" borderId="233" applyNumberFormat="0" applyAlignment="0" applyProtection="0"/>
    <xf numFmtId="186" fontId="56" fillId="21" borderId="231" applyNumberFormat="0" applyProtection="0">
      <alignment horizontal="left" vertical="top" indent="1"/>
    </xf>
    <xf numFmtId="186" fontId="56" fillId="14" borderId="231" applyNumberFormat="0" applyProtection="0">
      <alignment horizontal="left" vertical="top" indent="1"/>
    </xf>
    <xf numFmtId="164" fontId="5" fillId="0" borderId="0" applyFont="0" applyFill="0" applyBorder="0" applyAlignment="0" applyProtection="0"/>
    <xf numFmtId="186" fontId="56" fillId="14" borderId="231" applyNumberFormat="0" applyProtection="0">
      <alignment horizontal="left" vertical="top" indent="1"/>
    </xf>
    <xf numFmtId="164" fontId="34" fillId="0" borderId="0" applyFont="0" applyFill="0" applyBorder="0" applyAlignment="0" applyProtection="0"/>
    <xf numFmtId="186" fontId="61" fillId="21" borderId="235" applyBorder="0"/>
    <xf numFmtId="4" fontId="56" fillId="58" borderId="233" applyNumberFormat="0" applyProtection="0">
      <alignment horizontal="right" vertical="center"/>
    </xf>
    <xf numFmtId="186" fontId="56" fillId="40" borderId="233" applyNumberFormat="0" applyFont="0" applyAlignment="0" applyProtection="0"/>
    <xf numFmtId="4" fontId="56" fillId="15" borderId="237" applyNumberFormat="0" applyProtection="0">
      <alignment horizontal="left" vertical="center" indent="1"/>
    </xf>
    <xf numFmtId="4" fontId="56" fillId="59" borderId="233" applyNumberFormat="0" applyProtection="0">
      <alignment horizontal="right" vertical="center"/>
    </xf>
    <xf numFmtId="186" fontId="56" fillId="11" borderId="233" applyNumberFormat="0" applyProtection="0">
      <alignment horizontal="left" vertical="center" indent="1"/>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48" borderId="231" applyNumberFormat="0" applyProtection="0">
      <alignment vertical="center"/>
    </xf>
    <xf numFmtId="186" fontId="61" fillId="21" borderId="235" applyBorder="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94" fontId="33" fillId="0" borderId="230" applyFill="0"/>
    <xf numFmtId="186" fontId="56" fillId="62" borderId="233" applyNumberFormat="0" applyProtection="0">
      <alignment horizontal="left" vertical="center" indent="1"/>
    </xf>
    <xf numFmtId="4" fontId="56" fillId="23" borderId="233" applyNumberFormat="0" applyProtection="0">
      <alignment horizontal="right" vertical="center"/>
    </xf>
    <xf numFmtId="186" fontId="42" fillId="44" borderId="233" applyNumberForma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62" fillId="15"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64" fontId="39" fillId="0" borderId="0" applyFont="0" applyFill="0" applyBorder="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4" fontId="56" fillId="0" borderId="233" applyNumberFormat="0" applyProtection="0">
      <alignment horizontal="right" vertical="center"/>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4" fontId="56" fillId="19" borderId="233" applyNumberFormat="0" applyProtection="0">
      <alignment horizontal="right" vertical="center"/>
    </xf>
    <xf numFmtId="194" fontId="33" fillId="0" borderId="230" applyFill="0"/>
    <xf numFmtId="186" fontId="56" fillId="62" borderId="233" applyNumberFormat="0" applyProtection="0">
      <alignment horizontal="left" vertical="center" indent="1"/>
    </xf>
    <xf numFmtId="4" fontId="56" fillId="58" borderId="233" applyNumberFormat="0" applyProtection="0">
      <alignment horizontal="right" vertical="center"/>
    </xf>
    <xf numFmtId="4" fontId="56" fillId="23"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59"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2" fillId="11" borderId="231" applyNumberFormat="0" applyProtection="0">
      <alignment horizontal="left" vertical="center" indent="1"/>
    </xf>
    <xf numFmtId="194" fontId="33" fillId="0" borderId="230" applyFill="0"/>
    <xf numFmtId="186" fontId="62" fillId="15" borderId="231" applyNumberFormat="0" applyProtection="0">
      <alignment horizontal="left" vertical="top" indent="1"/>
    </xf>
    <xf numFmtId="186" fontId="56" fillId="63" borderId="231" applyNumberFormat="0" applyProtection="0">
      <alignment horizontal="left" vertical="top" indent="1"/>
    </xf>
    <xf numFmtId="186" fontId="56" fillId="21" borderId="231" applyNumberFormat="0" applyProtection="0">
      <alignment horizontal="left" vertical="top" indent="1"/>
    </xf>
    <xf numFmtId="4" fontId="56" fillId="16" borderId="233" applyNumberFormat="0" applyProtection="0">
      <alignment horizontal="right" vertical="center"/>
    </xf>
    <xf numFmtId="186" fontId="56" fillId="15" borderId="231" applyNumberFormat="0" applyProtection="0">
      <alignment horizontal="left" vertical="top" indent="1"/>
    </xf>
    <xf numFmtId="164" fontId="35" fillId="0" borderId="0" applyFont="0" applyFill="0" applyBorder="0" applyAlignment="0" applyProtection="0"/>
    <xf numFmtId="186" fontId="56" fillId="15"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4" borderId="233" applyNumberFormat="0" applyProtection="0">
      <alignment horizontal="left" vertical="center" indent="1"/>
    </xf>
    <xf numFmtId="4" fontId="56" fillId="60" borderId="233" applyNumberFormat="0" applyProtection="0">
      <alignment horizontal="right" vertical="center"/>
    </xf>
    <xf numFmtId="186" fontId="56" fillId="14" borderId="231" applyNumberFormat="0" applyProtection="0">
      <alignment horizontal="left" vertical="top" indent="1"/>
    </xf>
    <xf numFmtId="37" fontId="33" fillId="0" borderId="236" applyNumberFormat="0"/>
    <xf numFmtId="186" fontId="60" fillId="52" borderId="231" applyNumberFormat="0" applyProtection="0">
      <alignment horizontal="left" vertical="top" indent="1"/>
    </xf>
    <xf numFmtId="186" fontId="56" fillId="40" borderId="233" applyNumberFormat="0" applyFont="0" applyAlignment="0" applyProtection="0"/>
    <xf numFmtId="4" fontId="64" fillId="64" borderId="233" applyNumberFormat="0" applyProtection="0">
      <alignment horizontal="right" vertical="center"/>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4" fontId="56" fillId="59"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4" fontId="56" fillId="16" borderId="233" applyNumberFormat="0" applyProtection="0">
      <alignment horizontal="right" vertical="center"/>
    </xf>
    <xf numFmtId="4" fontId="56" fillId="59" borderId="233" applyNumberFormat="0" applyProtection="0">
      <alignment horizontal="right" vertical="center"/>
    </xf>
    <xf numFmtId="186" fontId="57" fillId="44" borderId="234" applyNumberFormat="0" applyAlignment="0" applyProtection="0"/>
    <xf numFmtId="186" fontId="56" fillId="11" borderId="233" applyNumberFormat="0" applyProtection="0">
      <alignment horizontal="left" vertical="center" indent="1"/>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6" borderId="233" applyNumberFormat="0" applyProtection="0">
      <alignment horizontal="right" vertical="center"/>
    </xf>
    <xf numFmtId="186" fontId="56" fillId="40" borderId="233" applyNumberFormat="0" applyFont="0" applyAlignment="0" applyProtection="0"/>
    <xf numFmtId="4" fontId="56" fillId="57" borderId="237"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4" fontId="56" fillId="55" borderId="233" applyNumberFormat="0" applyProtection="0">
      <alignment horizontal="right" vertical="center"/>
    </xf>
    <xf numFmtId="4" fontId="56" fillId="52" borderId="233" applyNumberFormat="0" applyProtection="0">
      <alignment vertical="center"/>
    </xf>
    <xf numFmtId="4" fontId="56" fillId="58" borderId="233" applyNumberFormat="0" applyProtection="0">
      <alignment horizontal="right" vertical="center"/>
    </xf>
    <xf numFmtId="4" fontId="59" fillId="53" borderId="233" applyNumberFormat="0" applyProtection="0">
      <alignment vertical="center"/>
    </xf>
    <xf numFmtId="164" fontId="35" fillId="0" borderId="0" applyFont="0" applyFill="0" applyBorder="0" applyAlignment="0" applyProtection="0"/>
    <xf numFmtId="186" fontId="50" fillId="41" borderId="233" applyNumberFormat="0" applyAlignment="0" applyProtection="0"/>
    <xf numFmtId="186" fontId="56" fillId="11" borderId="233" applyNumberFormat="0" applyProtection="0">
      <alignment horizontal="left" vertical="center" indent="1"/>
    </xf>
    <xf numFmtId="186" fontId="56" fillId="40" borderId="233" applyNumberFormat="0" applyFont="0" applyAlignment="0" applyProtection="0"/>
    <xf numFmtId="186" fontId="50" fillId="41" borderId="233" applyNumberFormat="0" applyAlignment="0" applyProtection="0"/>
    <xf numFmtId="4" fontId="59" fillId="53" borderId="233" applyNumberFormat="0" applyProtection="0">
      <alignment vertical="center"/>
    </xf>
    <xf numFmtId="164" fontId="35" fillId="0" borderId="0" applyFont="0" applyFill="0" applyBorder="0" applyAlignment="0" applyProtection="0"/>
    <xf numFmtId="4" fontId="56" fillId="15" borderId="233" applyNumberFormat="0" applyProtection="0">
      <alignment horizontal="right" vertical="center"/>
    </xf>
    <xf numFmtId="4" fontId="56" fillId="52" borderId="233" applyNumberFormat="0" applyProtection="0">
      <alignment vertical="center"/>
    </xf>
    <xf numFmtId="4" fontId="56" fillId="52" borderId="233" applyNumberFormat="0" applyProtection="0">
      <alignment vertical="center"/>
    </xf>
    <xf numFmtId="4" fontId="56" fillId="15" borderId="233" applyNumberFormat="0" applyProtection="0">
      <alignment horizontal="right" vertical="center"/>
    </xf>
    <xf numFmtId="4" fontId="56" fillId="23"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4" fontId="56" fillId="56" borderId="233" applyNumberFormat="0" applyProtection="0">
      <alignment horizontal="right" vertical="center"/>
    </xf>
    <xf numFmtId="4" fontId="56" fillId="53" borderId="233" applyNumberFormat="0" applyProtection="0">
      <alignment horizontal="left" vertical="center" indent="1"/>
    </xf>
    <xf numFmtId="186" fontId="56" fillId="63" borderId="233" applyNumberFormat="0" applyProtection="0">
      <alignment horizontal="left" vertical="center" indent="1"/>
    </xf>
    <xf numFmtId="186" fontId="56" fillId="40" borderId="233" applyNumberFormat="0" applyFont="0" applyAlignment="0" applyProtection="0"/>
    <xf numFmtId="186" fontId="61" fillId="21" borderId="235" applyBorder="0"/>
    <xf numFmtId="186" fontId="44" fillId="0" borderId="238" applyNumberFormat="0" applyFill="0" applyAlignment="0" applyProtection="0"/>
    <xf numFmtId="164" fontId="35" fillId="0" borderId="0" applyFont="0" applyFill="0" applyBorder="0" applyAlignment="0" applyProtection="0"/>
    <xf numFmtId="186" fontId="42" fillId="44" borderId="233" applyNumberFormat="0" applyAlignment="0" applyProtection="0"/>
    <xf numFmtId="4" fontId="56" fillId="58" borderId="233" applyNumberFormat="0" applyProtection="0">
      <alignment horizontal="right" vertical="center"/>
    </xf>
    <xf numFmtId="186" fontId="56" fillId="40" borderId="233" applyNumberFormat="0" applyFont="0" applyAlignment="0" applyProtection="0"/>
    <xf numFmtId="186" fontId="56" fillId="63" borderId="231" applyNumberFormat="0" applyProtection="0">
      <alignment horizontal="left" vertical="top" indent="1"/>
    </xf>
    <xf numFmtId="4" fontId="56" fillId="54" borderId="233" applyNumberFormat="0" applyProtection="0">
      <alignment horizontal="left" vertical="center" indent="1"/>
    </xf>
    <xf numFmtId="186" fontId="62" fillId="15"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4" fontId="59" fillId="53" borderId="233" applyNumberFormat="0" applyProtection="0">
      <alignment vertical="center"/>
    </xf>
    <xf numFmtId="186" fontId="56" fillId="62" borderId="233" applyNumberFormat="0" applyProtection="0">
      <alignment horizontal="left" vertical="center" indent="1"/>
    </xf>
    <xf numFmtId="37" fontId="33" fillId="0" borderId="236" applyNumberFormat="0"/>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56" fillId="11" borderId="233" applyNumberFormat="0" applyProtection="0">
      <alignment horizontal="left" vertical="center" indent="1"/>
    </xf>
    <xf numFmtId="4" fontId="56" fillId="60" borderId="233" applyNumberFormat="0" applyProtection="0">
      <alignment horizontal="right" vertical="center"/>
    </xf>
    <xf numFmtId="4" fontId="56" fillId="56" borderId="233" applyNumberFormat="0" applyProtection="0">
      <alignment horizontal="right" vertical="center"/>
    </xf>
    <xf numFmtId="4" fontId="56" fillId="54" borderId="233" applyNumberFormat="0" applyProtection="0">
      <alignment horizontal="left" vertical="center" indent="1"/>
    </xf>
    <xf numFmtId="4" fontId="59" fillId="53" borderId="233" applyNumberFormat="0" applyProtection="0">
      <alignment vertical="center"/>
    </xf>
    <xf numFmtId="4" fontId="64" fillId="64"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64" fontId="35" fillId="0" borderId="0" applyFont="0" applyFill="0" applyBorder="0" applyAlignment="0" applyProtection="0"/>
    <xf numFmtId="4" fontId="56" fillId="54" borderId="233" applyNumberFormat="0" applyProtection="0">
      <alignment horizontal="left" vertical="center" indent="1"/>
    </xf>
    <xf numFmtId="4" fontId="62" fillId="11" borderId="231" applyNumberFormat="0" applyProtection="0">
      <alignment horizontal="left" vertical="center" indent="1"/>
    </xf>
    <xf numFmtId="4" fontId="56" fillId="19" borderId="233" applyNumberFormat="0" applyProtection="0">
      <alignment horizontal="right" vertical="center"/>
    </xf>
    <xf numFmtId="4" fontId="56" fillId="58" borderId="233" applyNumberFormat="0" applyProtection="0">
      <alignment horizontal="right" vertical="center"/>
    </xf>
    <xf numFmtId="186" fontId="42" fillId="44" borderId="233"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1" applyNumberFormat="0" applyProtection="0">
      <alignment horizontal="left" vertical="top" indent="1"/>
    </xf>
    <xf numFmtId="4" fontId="59" fillId="53" borderId="233" applyNumberFormat="0" applyProtection="0">
      <alignment vertical="center"/>
    </xf>
    <xf numFmtId="4" fontId="56" fillId="55" borderId="233" applyNumberFormat="0" applyProtection="0">
      <alignment horizontal="right" vertical="center"/>
    </xf>
    <xf numFmtId="186" fontId="56" fillId="11" borderId="233" applyNumberFormat="0" applyProtection="0">
      <alignment horizontal="left" vertical="center" indent="1"/>
    </xf>
    <xf numFmtId="4" fontId="56" fillId="60" borderId="233" applyNumberFormat="0" applyProtection="0">
      <alignment horizontal="right" vertical="center"/>
    </xf>
    <xf numFmtId="4" fontId="56" fillId="59" borderId="233" applyNumberFormat="0" applyProtection="0">
      <alignment horizontal="right" vertical="center"/>
    </xf>
    <xf numFmtId="4" fontId="56" fillId="56" borderId="233" applyNumberFormat="0" applyProtection="0">
      <alignment horizontal="right" vertical="center"/>
    </xf>
    <xf numFmtId="4" fontId="56" fillId="16" borderId="233" applyNumberFormat="0" applyProtection="0">
      <alignment horizontal="right" vertical="center"/>
    </xf>
    <xf numFmtId="186" fontId="56" fillId="63" borderId="233" applyNumberFormat="0" applyProtection="0">
      <alignment horizontal="left" vertical="center" indent="1"/>
    </xf>
    <xf numFmtId="186" fontId="56" fillId="14" borderId="233" applyNumberFormat="0" applyProtection="0">
      <alignment horizontal="left" vertical="center" indent="1"/>
    </xf>
    <xf numFmtId="186" fontId="57" fillId="44" borderId="234" applyNumberFormat="0" applyAlignment="0" applyProtection="0"/>
    <xf numFmtId="4" fontId="56" fillId="15" borderId="233" applyNumberFormat="0" applyProtection="0">
      <alignment horizontal="right" vertical="center"/>
    </xf>
    <xf numFmtId="164" fontId="5" fillId="0" borderId="0" applyFont="0" applyFill="0" applyBorder="0" applyAlignment="0" applyProtection="0"/>
    <xf numFmtId="4" fontId="56" fillId="23" borderId="233" applyNumberFormat="0" applyProtection="0">
      <alignment horizontal="right" vertical="center"/>
    </xf>
    <xf numFmtId="186" fontId="50" fillId="41" borderId="233" applyNumberFormat="0" applyAlignment="0" applyProtection="0"/>
    <xf numFmtId="186" fontId="44" fillId="0" borderId="238" applyNumberFormat="0" applyFill="0" applyAlignment="0" applyProtection="0"/>
    <xf numFmtId="186" fontId="27" fillId="14" borderId="231" applyNumberFormat="0" applyProtection="0">
      <alignment horizontal="left" vertical="top" indent="1"/>
    </xf>
    <xf numFmtId="4" fontId="59" fillId="65" borderId="233" applyNumberFormat="0" applyProtection="0">
      <alignment horizontal="right" vertical="center"/>
    </xf>
    <xf numFmtId="4" fontId="56" fillId="53" borderId="233" applyNumberFormat="0" applyProtection="0">
      <alignment horizontal="left" vertical="center"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7" fillId="44" borderId="234" applyNumberFormat="0" applyAlignment="0" applyProtection="0"/>
    <xf numFmtId="4" fontId="62" fillId="48" borderId="231" applyNumberFormat="0" applyProtection="0">
      <alignment vertical="center"/>
    </xf>
    <xf numFmtId="186" fontId="56" fillId="63"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4" fontId="56" fillId="0" borderId="233" applyNumberFormat="0" applyProtection="0">
      <alignment horizontal="right" vertical="center"/>
    </xf>
    <xf numFmtId="4" fontId="63" fillId="66" borderId="237" applyNumberFormat="0" applyProtection="0">
      <alignment horizontal="left" vertical="center" indent="1"/>
    </xf>
    <xf numFmtId="186" fontId="50" fillId="41" borderId="233" applyNumberFormat="0" applyAlignment="0" applyProtection="0"/>
    <xf numFmtId="186" fontId="56" fillId="15" borderId="231" applyNumberFormat="0" applyProtection="0">
      <alignment horizontal="left" vertical="top" indent="1"/>
    </xf>
    <xf numFmtId="186" fontId="56" fillId="14" borderId="231" applyNumberFormat="0" applyProtection="0">
      <alignment horizontal="left" vertical="top" indent="1"/>
    </xf>
    <xf numFmtId="186" fontId="56" fillId="14" borderId="233" applyNumberFormat="0" applyProtection="0">
      <alignment horizontal="left" vertical="center" indent="1"/>
    </xf>
    <xf numFmtId="4" fontId="56" fillId="55" borderId="233" applyNumberFormat="0" applyProtection="0">
      <alignment horizontal="right" vertical="center"/>
    </xf>
    <xf numFmtId="4" fontId="56" fillId="0" borderId="233" applyNumberFormat="0" applyProtection="0">
      <alignment horizontal="right" vertical="center"/>
    </xf>
    <xf numFmtId="194" fontId="33" fillId="0" borderId="230" applyFill="0"/>
    <xf numFmtId="186" fontId="56" fillId="40" borderId="233" applyNumberFormat="0" applyFont="0" applyAlignment="0" applyProtection="0"/>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4" fontId="56" fillId="58" borderId="233" applyNumberFormat="0" applyProtection="0">
      <alignment horizontal="right" vertical="center"/>
    </xf>
    <xf numFmtId="186" fontId="56" fillId="63" borderId="231" applyNumberFormat="0" applyProtection="0">
      <alignment horizontal="left" vertical="top" indent="1"/>
    </xf>
    <xf numFmtId="4" fontId="56" fillId="54" borderId="233" applyNumberFormat="0" applyProtection="0">
      <alignment horizontal="left" vertical="center" indent="1"/>
    </xf>
    <xf numFmtId="186" fontId="56" fillId="21" borderId="231" applyNumberFormat="0" applyProtection="0">
      <alignment horizontal="left" vertical="top" indent="1"/>
    </xf>
    <xf numFmtId="186" fontId="42" fillId="44" borderId="233" applyNumberFormat="0" applyAlignment="0" applyProtection="0"/>
    <xf numFmtId="4" fontId="62" fillId="11" borderId="231" applyNumberFormat="0" applyProtection="0">
      <alignment horizontal="left" vertical="center" indent="1"/>
    </xf>
    <xf numFmtId="186" fontId="44" fillId="0" borderId="238" applyNumberFormat="0" applyFill="0" applyAlignment="0" applyProtection="0"/>
    <xf numFmtId="186" fontId="56" fillId="40" borderId="233" applyNumberFormat="0" applyFont="0" applyAlignment="0" applyProtection="0"/>
    <xf numFmtId="186" fontId="56" fillId="21" borderId="231" applyNumberFormat="0" applyProtection="0">
      <alignment horizontal="left" vertical="top" indent="1"/>
    </xf>
    <xf numFmtId="4" fontId="56" fillId="54" borderId="233" applyNumberFormat="0" applyProtection="0">
      <alignment horizontal="left" vertical="center" indent="1"/>
    </xf>
    <xf numFmtId="186" fontId="42" fillId="44" borderId="233" applyNumberFormat="0" applyAlignment="0" applyProtection="0"/>
    <xf numFmtId="4" fontId="64" fillId="64" borderId="233" applyNumberFormat="0" applyProtection="0">
      <alignment horizontal="right" vertical="center"/>
    </xf>
    <xf numFmtId="186" fontId="61" fillId="21" borderId="235" applyBorder="0"/>
    <xf numFmtId="186" fontId="56" fillId="40" borderId="233" applyNumberFormat="0" applyFont="0" applyAlignment="0" applyProtection="0"/>
    <xf numFmtId="4" fontId="56" fillId="54" borderId="233" applyNumberFormat="0" applyProtection="0">
      <alignment horizontal="left" vertical="center" indent="1"/>
    </xf>
    <xf numFmtId="186" fontId="27" fillId="15" borderId="231" applyNumberFormat="0" applyProtection="0">
      <alignment horizontal="left" vertical="top" indent="1"/>
    </xf>
    <xf numFmtId="186" fontId="56" fillId="40" borderId="233" applyNumberFormat="0" applyFont="0" applyAlignment="0" applyProtection="0"/>
    <xf numFmtId="4" fontId="56" fillId="55" borderId="233" applyNumberFormat="0" applyProtection="0">
      <alignment horizontal="right" vertical="center"/>
    </xf>
    <xf numFmtId="4" fontId="56" fillId="60" borderId="233" applyNumberFormat="0" applyProtection="0">
      <alignment horizontal="right" vertical="center"/>
    </xf>
    <xf numFmtId="186" fontId="56" fillId="21" borderId="231" applyNumberFormat="0" applyProtection="0">
      <alignment horizontal="left" vertical="top" indent="1"/>
    </xf>
    <xf numFmtId="186" fontId="56" fillId="14" borderId="231" applyNumberFormat="0" applyProtection="0">
      <alignment horizontal="left" vertical="top" indent="1"/>
    </xf>
    <xf numFmtId="4" fontId="56" fillId="19" borderId="233" applyNumberFormat="0" applyProtection="0">
      <alignment horizontal="right" vertical="center"/>
    </xf>
    <xf numFmtId="186" fontId="56" fillId="63" borderId="231" applyNumberFormat="0" applyProtection="0">
      <alignment horizontal="left" vertical="top" indent="1"/>
    </xf>
    <xf numFmtId="186" fontId="27" fillId="63" borderId="231" applyNumberFormat="0" applyProtection="0">
      <alignment horizontal="left" vertical="center" indent="1"/>
    </xf>
    <xf numFmtId="4" fontId="56" fillId="0" borderId="233" applyNumberFormat="0" applyProtection="0">
      <alignment horizontal="right" vertical="center"/>
    </xf>
    <xf numFmtId="186" fontId="42" fillId="44" borderId="233" applyNumberFormat="0" applyAlignment="0" applyProtection="0"/>
    <xf numFmtId="186" fontId="50" fillId="41" borderId="233" applyNumberFormat="0" applyAlignment="0" applyProtection="0"/>
    <xf numFmtId="4" fontId="56" fillId="53" borderId="233" applyNumberFormat="0" applyProtection="0">
      <alignment horizontal="left" vertical="center" indent="1"/>
    </xf>
    <xf numFmtId="4" fontId="62" fillId="11" borderId="231" applyNumberFormat="0" applyProtection="0">
      <alignment horizontal="left" vertical="center" indent="1"/>
    </xf>
    <xf numFmtId="4" fontId="56" fillId="60" borderId="233" applyNumberFormat="0" applyProtection="0">
      <alignment horizontal="right" vertical="center"/>
    </xf>
    <xf numFmtId="4" fontId="59" fillId="65"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64" fillId="64" borderId="233" applyNumberFormat="0" applyProtection="0">
      <alignment horizontal="right" vertical="center"/>
    </xf>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0" borderId="233" applyNumberFormat="0" applyProtection="0">
      <alignment horizontal="right" vertical="center"/>
    </xf>
    <xf numFmtId="164" fontId="35" fillId="0" borderId="0" applyFont="0" applyFill="0" applyBorder="0" applyAlignment="0" applyProtection="0"/>
    <xf numFmtId="186" fontId="56" fillId="40" borderId="233" applyNumberFormat="0" applyFont="0" applyAlignment="0" applyProtection="0"/>
    <xf numFmtId="186" fontId="42" fillId="44" borderId="233" applyNumberFormat="0" applyAlignment="0" applyProtection="0"/>
    <xf numFmtId="186" fontId="62" fillId="48" borderId="231" applyNumberFormat="0" applyProtection="0">
      <alignment horizontal="left" vertical="top" indent="1"/>
    </xf>
    <xf numFmtId="186" fontId="27" fillId="14" borderId="231"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56" fillId="62" borderId="233" applyNumberFormat="0" applyProtection="0">
      <alignment horizontal="left" vertical="center" indent="1"/>
    </xf>
    <xf numFmtId="4" fontId="56" fillId="55" borderId="233" applyNumberFormat="0" applyProtection="0">
      <alignment horizontal="right" vertical="center"/>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4" fontId="56" fillId="23" borderId="233" applyNumberFormat="0" applyProtection="0">
      <alignment horizontal="right" vertical="center"/>
    </xf>
    <xf numFmtId="186" fontId="56" fillId="63" borderId="233" applyNumberFormat="0" applyProtection="0">
      <alignment horizontal="left" vertical="center" indent="1"/>
    </xf>
    <xf numFmtId="186" fontId="56" fillId="14" borderId="231" applyNumberFormat="0" applyProtection="0">
      <alignment horizontal="left" vertical="top" indent="1"/>
    </xf>
    <xf numFmtId="4" fontId="56" fillId="15" borderId="233" applyNumberFormat="0" applyProtection="0">
      <alignment horizontal="right" vertical="center"/>
    </xf>
    <xf numFmtId="186" fontId="62" fillId="48"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56" fillId="40" borderId="233" applyNumberFormat="0" applyFont="0" applyAlignment="0" applyProtection="0"/>
    <xf numFmtId="186" fontId="56" fillId="14" borderId="231" applyNumberFormat="0" applyProtection="0">
      <alignment horizontal="left" vertical="top" indent="1"/>
    </xf>
    <xf numFmtId="186" fontId="42" fillId="44" borderId="233" applyNumberFormat="0" applyAlignment="0" applyProtection="0"/>
    <xf numFmtId="186" fontId="56" fillId="21" borderId="231" applyNumberFormat="0" applyProtection="0">
      <alignment horizontal="left" vertical="top" indent="1"/>
    </xf>
    <xf numFmtId="4" fontId="62" fillId="48" borderId="231" applyNumberFormat="0" applyProtection="0">
      <alignment vertical="center"/>
    </xf>
    <xf numFmtId="37" fontId="33" fillId="0" borderId="236" applyNumberFormat="0"/>
    <xf numFmtId="186" fontId="56" fillId="40" borderId="233" applyNumberFormat="0" applyFont="0" applyAlignment="0" applyProtection="0"/>
    <xf numFmtId="186" fontId="56" fillId="21" borderId="231" applyNumberFormat="0" applyProtection="0">
      <alignment horizontal="left" vertical="top" indent="1"/>
    </xf>
    <xf numFmtId="4" fontId="56" fillId="55" borderId="233" applyNumberFormat="0" applyProtection="0">
      <alignment horizontal="right" vertical="center"/>
    </xf>
    <xf numFmtId="186" fontId="50" fillId="41" borderId="233" applyNumberFormat="0" applyAlignment="0" applyProtection="0"/>
    <xf numFmtId="4" fontId="59" fillId="65" borderId="233" applyNumberFormat="0" applyProtection="0">
      <alignment horizontal="right" vertical="center"/>
    </xf>
    <xf numFmtId="4" fontId="63" fillId="66" borderId="237"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14" borderId="237" applyNumberFormat="0" applyProtection="0">
      <alignment horizontal="left" vertical="center" indent="1"/>
    </xf>
    <xf numFmtId="186" fontId="62" fillId="48" borderId="231" applyNumberFormat="0" applyProtection="0">
      <alignment horizontal="left" vertical="top" indent="1"/>
    </xf>
    <xf numFmtId="186" fontId="56" fillId="21" borderId="231" applyNumberFormat="0" applyProtection="0">
      <alignment horizontal="left" vertical="top" indent="1"/>
    </xf>
    <xf numFmtId="4" fontId="56" fillId="52" borderId="233" applyNumberFormat="0" applyProtection="0">
      <alignment vertical="center"/>
    </xf>
    <xf numFmtId="4" fontId="56" fillId="54" borderId="233" applyNumberFormat="0" applyProtection="0">
      <alignment horizontal="left" vertical="center" indent="1"/>
    </xf>
    <xf numFmtId="4" fontId="27" fillId="21" borderId="237"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14" borderId="231" applyNumberFormat="0" applyProtection="0">
      <alignment horizontal="left" vertical="top" indent="1"/>
    </xf>
    <xf numFmtId="4" fontId="62" fillId="11" borderId="231" applyNumberFormat="0" applyProtection="0">
      <alignment horizontal="left" vertical="center" indent="1"/>
    </xf>
    <xf numFmtId="4" fontId="59" fillId="65" borderId="233" applyNumberFormat="0" applyProtection="0">
      <alignment horizontal="right" vertical="center"/>
    </xf>
    <xf numFmtId="186" fontId="56" fillId="40" borderId="233" applyNumberFormat="0" applyFont="0" applyAlignment="0" applyProtection="0"/>
    <xf numFmtId="186" fontId="56" fillId="14"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40" borderId="233" applyNumberFormat="0" applyFont="0" applyAlignment="0" applyProtection="0"/>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186" fontId="61" fillId="21" borderId="235" applyBorder="0"/>
    <xf numFmtId="186" fontId="56" fillId="40" borderId="233" applyNumberFormat="0" applyFont="0" applyAlignment="0" applyProtection="0"/>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top" indent="1"/>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37" fontId="33" fillId="0" borderId="236" applyNumberFormat="0"/>
    <xf numFmtId="186" fontId="44" fillId="0" borderId="238" applyNumberFormat="0" applyFill="0" applyAlignment="0" applyProtection="0"/>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23" borderId="233" applyNumberFormat="0" applyProtection="0">
      <alignment horizontal="right" vertical="center"/>
    </xf>
    <xf numFmtId="186" fontId="56" fillId="62"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186" fontId="56" fillId="14" borderId="233" applyNumberFormat="0" applyProtection="0">
      <alignment horizontal="left" vertical="center" indent="1"/>
    </xf>
    <xf numFmtId="194" fontId="33" fillId="0" borderId="230" applyFill="0"/>
    <xf numFmtId="4" fontId="62" fillId="48" borderId="231" applyNumberFormat="0" applyProtection="0">
      <alignment vertical="center"/>
    </xf>
    <xf numFmtId="186" fontId="44" fillId="0" borderId="238" applyNumberFormat="0" applyFill="0" applyAlignment="0" applyProtection="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2" borderId="233" applyNumberFormat="0" applyProtection="0">
      <alignmen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27" fillId="14" borderId="231" applyNumberFormat="0" applyProtection="0">
      <alignment horizontal="left" vertical="center" indent="1"/>
    </xf>
    <xf numFmtId="186" fontId="42" fillId="44" borderId="233" applyNumberFormat="0" applyAlignment="0" applyProtection="0"/>
    <xf numFmtId="186" fontId="56" fillId="14" borderId="233" applyNumberFormat="0" applyProtection="0">
      <alignment horizontal="left" vertical="center" indent="1"/>
    </xf>
    <xf numFmtId="186" fontId="56" fillId="63" borderId="231" applyNumberFormat="0" applyProtection="0">
      <alignment horizontal="left" vertical="top" indent="1"/>
    </xf>
    <xf numFmtId="37" fontId="33" fillId="0" borderId="236" applyNumberFormat="0"/>
    <xf numFmtId="186" fontId="56" fillId="40" borderId="233" applyNumberFormat="0" applyFont="0" applyAlignment="0" applyProtection="0"/>
    <xf numFmtId="4" fontId="63" fillId="66" borderId="237" applyNumberFormat="0" applyProtection="0">
      <alignment horizontal="left" vertical="center" indent="1"/>
    </xf>
    <xf numFmtId="164" fontId="35" fillId="0" borderId="0" applyFont="0" applyFill="0" applyBorder="0" applyAlignment="0" applyProtection="0"/>
    <xf numFmtId="186" fontId="56" fillId="40" borderId="233" applyNumberFormat="0" applyFont="0" applyAlignment="0" applyProtection="0"/>
    <xf numFmtId="4" fontId="62" fillId="48" borderId="231" applyNumberFormat="0" applyProtection="0">
      <alignment vertical="center"/>
    </xf>
    <xf numFmtId="4" fontId="64" fillId="64" borderId="233" applyNumberFormat="0" applyProtection="0">
      <alignment horizontal="right" vertical="center"/>
    </xf>
    <xf numFmtId="186" fontId="44" fillId="0" borderId="238" applyNumberFormat="0" applyFill="0" applyAlignment="0" applyProtection="0"/>
    <xf numFmtId="186" fontId="27" fillId="14" borderId="231" applyNumberFormat="0" applyProtection="0">
      <alignment horizontal="left" vertical="top" indent="1"/>
    </xf>
    <xf numFmtId="4" fontId="56" fillId="19" borderId="233" applyNumberFormat="0" applyProtection="0">
      <alignment horizontal="right" vertical="center"/>
    </xf>
    <xf numFmtId="4" fontId="64" fillId="64" borderId="233" applyNumberFormat="0" applyProtection="0">
      <alignment horizontal="right" vertical="center"/>
    </xf>
    <xf numFmtId="186" fontId="44" fillId="0" borderId="238" applyNumberFormat="0" applyFill="0" applyAlignment="0" applyProtection="0"/>
    <xf numFmtId="186" fontId="27" fillId="14" borderId="231" applyNumberFormat="0" applyProtection="0">
      <alignment horizontal="left" vertical="center" indent="1"/>
    </xf>
    <xf numFmtId="186" fontId="56" fillId="15" borderId="231" applyNumberFormat="0" applyProtection="0">
      <alignment horizontal="left" vertical="top" indent="1"/>
    </xf>
    <xf numFmtId="186" fontId="42" fillId="44" borderId="233" applyNumberFormat="0" applyAlignment="0" applyProtection="0"/>
    <xf numFmtId="4" fontId="56" fillId="58" borderId="233" applyNumberFormat="0" applyProtection="0">
      <alignment horizontal="right" vertical="center"/>
    </xf>
    <xf numFmtId="194" fontId="33" fillId="0" borderId="230" applyFill="0"/>
    <xf numFmtId="186" fontId="56" fillId="40" borderId="233" applyNumberFormat="0" applyFont="0" applyAlignment="0" applyProtection="0"/>
    <xf numFmtId="186" fontId="62" fillId="48" borderId="231" applyNumberFormat="0" applyProtection="0">
      <alignment horizontal="left" vertical="top" indent="1"/>
    </xf>
    <xf numFmtId="4" fontId="62" fillId="48" borderId="231"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60" fillId="52" borderId="231" applyNumberFormat="0" applyProtection="0">
      <alignment horizontal="left" vertical="top" indent="1"/>
    </xf>
    <xf numFmtId="4" fontId="56" fillId="59" borderId="233" applyNumberFormat="0" applyProtection="0">
      <alignment horizontal="right" vertical="center"/>
    </xf>
    <xf numFmtId="4" fontId="56" fillId="15" borderId="233" applyNumberFormat="0" applyProtection="0">
      <alignment horizontal="righ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0" fillId="41" borderId="233" applyNumberFormat="0" applyAlignment="0" applyProtection="0"/>
    <xf numFmtId="37" fontId="33" fillId="0" borderId="236" applyNumberFormat="0"/>
    <xf numFmtId="186" fontId="56" fillId="14" borderId="233"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4" fontId="56" fillId="61" borderId="237" applyNumberFormat="0" applyProtection="0">
      <alignment horizontal="left" vertical="center" indent="1"/>
    </xf>
    <xf numFmtId="186" fontId="50" fillId="41" borderId="233" applyNumberFormat="0" applyAlignment="0" applyProtection="0"/>
    <xf numFmtId="4" fontId="59" fillId="65" borderId="233" applyNumberFormat="0" applyProtection="0">
      <alignment horizontal="right" vertical="center"/>
    </xf>
    <xf numFmtId="4" fontId="62" fillId="48" borderId="231" applyNumberFormat="0" applyProtection="0">
      <alignment vertical="center"/>
    </xf>
    <xf numFmtId="186" fontId="56" fillId="14" borderId="231" applyNumberFormat="0" applyProtection="0">
      <alignment horizontal="left" vertical="top" indent="1"/>
    </xf>
    <xf numFmtId="4" fontId="62" fillId="11" borderId="231" applyNumberFormat="0" applyProtection="0">
      <alignment horizontal="left" vertical="center" indent="1"/>
    </xf>
    <xf numFmtId="186" fontId="27" fillId="14" borderId="231" applyNumberFormat="0" applyProtection="0">
      <alignment horizontal="left" vertical="center" indent="1"/>
    </xf>
    <xf numFmtId="4" fontId="56" fillId="54" borderId="233" applyNumberFormat="0" applyProtection="0">
      <alignment horizontal="left" vertical="center" indent="1"/>
    </xf>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4" fontId="56" fillId="16" borderId="233" applyNumberFormat="0" applyProtection="0">
      <alignment horizontal="right" vertical="center"/>
    </xf>
    <xf numFmtId="4" fontId="56" fillId="14" borderId="237" applyNumberFormat="0" applyProtection="0">
      <alignment horizontal="left" vertical="center" indent="1"/>
    </xf>
    <xf numFmtId="4" fontId="56" fillId="54" borderId="233" applyNumberFormat="0" applyProtection="0">
      <alignment horizontal="left" vertical="center" indent="1"/>
    </xf>
    <xf numFmtId="4" fontId="56" fillId="16" borderId="233" applyNumberFormat="0" applyProtection="0">
      <alignment horizontal="righ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59" fillId="53" borderId="233" applyNumberFormat="0" applyProtection="0">
      <alignment vertical="center"/>
    </xf>
    <xf numFmtId="4" fontId="56" fillId="59" borderId="233" applyNumberFormat="0" applyProtection="0">
      <alignment horizontal="right" vertical="center"/>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64" fontId="35" fillId="0" borderId="0" applyFont="0" applyFill="0" applyBorder="0" applyAlignment="0" applyProtection="0"/>
    <xf numFmtId="4" fontId="56" fillId="23" borderId="233" applyNumberFormat="0" applyProtection="0">
      <alignment horizontal="right" vertical="center"/>
    </xf>
    <xf numFmtId="164" fontId="35" fillId="0" borderId="0" applyFont="0" applyFill="0" applyBorder="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9" borderId="233" applyNumberFormat="0" applyProtection="0">
      <alignment horizontal="right" vertical="center"/>
    </xf>
    <xf numFmtId="4" fontId="56" fillId="61" borderId="237" applyNumberFormat="0" applyProtection="0">
      <alignment horizontal="left" vertical="center" indent="1"/>
    </xf>
    <xf numFmtId="4" fontId="56" fillId="56"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94" fontId="33" fillId="0" borderId="230" applyFill="0"/>
    <xf numFmtId="186" fontId="56" fillId="63" borderId="231" applyNumberFormat="0" applyProtection="0">
      <alignment horizontal="left" vertical="top" indent="1"/>
    </xf>
    <xf numFmtId="4" fontId="56" fillId="15"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7" fillId="44" borderId="234" applyNumberFormat="0" applyAlignment="0" applyProtection="0"/>
    <xf numFmtId="186" fontId="56" fillId="11" borderId="233"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56" fillId="16" borderId="233" applyNumberFormat="0" applyProtection="0">
      <alignment horizontal="right" vertical="center"/>
    </xf>
    <xf numFmtId="186" fontId="60" fillId="52" borderId="231" applyNumberFormat="0" applyProtection="0">
      <alignment horizontal="left" vertical="top" indent="1"/>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6" borderId="233" applyNumberFormat="0" applyProtection="0">
      <alignment horizontal="right" vertical="center"/>
    </xf>
    <xf numFmtId="4" fontId="56" fillId="53" borderId="233" applyNumberFormat="0" applyProtection="0">
      <alignment horizontal="left" vertical="center" indent="1"/>
    </xf>
    <xf numFmtId="4" fontId="27" fillId="21" borderId="237" applyNumberFormat="0" applyProtection="0">
      <alignment horizontal="left" vertical="center" indent="1"/>
    </xf>
    <xf numFmtId="4" fontId="56" fillId="59" borderId="233" applyNumberFormat="0" applyProtection="0">
      <alignment horizontal="right" vertical="center"/>
    </xf>
    <xf numFmtId="4" fontId="56" fillId="23" borderId="233" applyNumberFormat="0" applyProtection="0">
      <alignment horizontal="right" vertical="center"/>
    </xf>
    <xf numFmtId="186" fontId="56" fillId="21"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4" fontId="56" fillId="0" borderId="233" applyNumberFormat="0" applyProtection="0">
      <alignment horizontal="right" vertical="center"/>
    </xf>
    <xf numFmtId="186" fontId="44" fillId="0" borderId="238" applyNumberFormat="0" applyFill="0" applyAlignment="0" applyProtection="0"/>
    <xf numFmtId="186" fontId="61" fillId="21" borderId="235" applyBorder="0"/>
    <xf numFmtId="186" fontId="56" fillId="14" borderId="231" applyNumberFormat="0" applyProtection="0">
      <alignment horizontal="left" vertical="top" indent="1"/>
    </xf>
    <xf numFmtId="186" fontId="56" fillId="14" borderId="231" applyNumberFormat="0" applyProtection="0">
      <alignment horizontal="left" vertical="top" indent="1"/>
    </xf>
    <xf numFmtId="194" fontId="33" fillId="0" borderId="230" applyFill="0"/>
    <xf numFmtId="186" fontId="56" fillId="14" borderId="231" applyNumberFormat="0" applyProtection="0">
      <alignment horizontal="left" vertical="top" indent="1"/>
    </xf>
    <xf numFmtId="4" fontId="56" fillId="16" borderId="233" applyNumberFormat="0" applyProtection="0">
      <alignment horizontal="right" vertical="center"/>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50" fillId="41" borderId="233" applyNumberFormat="0" applyAlignment="0" applyProtection="0"/>
    <xf numFmtId="186" fontId="27" fillId="63" borderId="231" applyNumberFormat="0" applyProtection="0">
      <alignment horizontal="left" vertical="top" indent="1"/>
    </xf>
    <xf numFmtId="186" fontId="50" fillId="41" borderId="233" applyNumberFormat="0" applyAlignment="0" applyProtection="0"/>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16" borderId="233" applyNumberFormat="0" applyProtection="0">
      <alignment horizontal="right" vertical="center"/>
    </xf>
    <xf numFmtId="4" fontId="56" fillId="55"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3" borderId="233" applyNumberFormat="0" applyProtection="0">
      <alignment horizontal="left" vertical="center" indent="1"/>
    </xf>
    <xf numFmtId="4" fontId="56" fillId="56" borderId="233" applyNumberFormat="0" applyProtection="0">
      <alignment horizontal="right" vertical="center"/>
    </xf>
    <xf numFmtId="186" fontId="56" fillId="14" borderId="231" applyNumberFormat="0" applyProtection="0">
      <alignment horizontal="left" vertical="top" indent="1"/>
    </xf>
    <xf numFmtId="4" fontId="56" fillId="14" borderId="237" applyNumberFormat="0" applyProtection="0">
      <alignment horizontal="left" vertical="center"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62" fillId="15" borderId="231" applyNumberFormat="0" applyProtection="0">
      <alignment horizontal="left" vertical="top" indent="1"/>
    </xf>
    <xf numFmtId="4" fontId="56" fillId="0" borderId="233" applyNumberFormat="0" applyProtection="0">
      <alignment horizontal="right" vertical="center"/>
    </xf>
    <xf numFmtId="186" fontId="27" fillId="63" borderId="231" applyNumberFormat="0" applyProtection="0">
      <alignment horizontal="left" vertical="top" indent="1"/>
    </xf>
    <xf numFmtId="37" fontId="33" fillId="0" borderId="236" applyNumberFormat="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57" borderId="237" applyNumberFormat="0" applyProtection="0">
      <alignment horizontal="right" vertical="center"/>
    </xf>
    <xf numFmtId="186" fontId="42" fillId="44" borderId="233" applyNumberForma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27" fillId="21" borderId="231" applyNumberFormat="0" applyProtection="0">
      <alignment horizontal="left" vertical="center"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4" fontId="56" fillId="0" borderId="233" applyNumberFormat="0" applyProtection="0">
      <alignment horizontal="right" vertical="center"/>
    </xf>
    <xf numFmtId="186" fontId="56" fillId="40" borderId="233" applyNumberFormat="0" applyFont="0" applyAlignment="0" applyProtection="0"/>
    <xf numFmtId="4" fontId="56" fillId="23" borderId="233" applyNumberFormat="0" applyProtection="0">
      <alignment horizontal="right" vertical="center"/>
    </xf>
    <xf numFmtId="4" fontId="56" fillId="23" borderId="233" applyNumberFormat="0" applyProtection="0">
      <alignment horizontal="right" vertical="center"/>
    </xf>
    <xf numFmtId="4" fontId="56" fillId="60" borderId="233" applyNumberFormat="0" applyProtection="0">
      <alignment horizontal="right" vertical="center"/>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64" fillId="64" borderId="233" applyNumberFormat="0" applyProtection="0">
      <alignment horizontal="right" vertical="center"/>
    </xf>
    <xf numFmtId="4" fontId="56" fillId="54" borderId="233" applyNumberFormat="0" applyProtection="0">
      <alignment horizontal="left" vertical="center"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5" borderId="233" applyNumberFormat="0" applyProtection="0">
      <alignment horizontal="right" vertical="center"/>
    </xf>
    <xf numFmtId="186" fontId="56" fillId="14" borderId="231" applyNumberFormat="0" applyProtection="0">
      <alignment horizontal="left" vertical="top" indent="1"/>
    </xf>
    <xf numFmtId="186" fontId="56" fillId="21"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4" fontId="56" fillId="54" borderId="233" applyNumberFormat="0" applyProtection="0">
      <alignment horizontal="left" vertical="center" indent="1"/>
    </xf>
    <xf numFmtId="186" fontId="56" fillId="14" borderId="231" applyNumberFormat="0" applyProtection="0">
      <alignment horizontal="left" vertical="top" indent="1"/>
    </xf>
    <xf numFmtId="186" fontId="56" fillId="15" borderId="231" applyNumberFormat="0" applyProtection="0">
      <alignment horizontal="left" vertical="top" indent="1"/>
    </xf>
    <xf numFmtId="4" fontId="27" fillId="21" borderId="237" applyNumberFormat="0" applyProtection="0">
      <alignment horizontal="left" vertical="center" indent="1"/>
    </xf>
    <xf numFmtId="186" fontId="57" fillId="44" borderId="234" applyNumberFormat="0" applyAlignment="0" applyProtection="0"/>
    <xf numFmtId="164" fontId="35" fillId="0" borderId="0" applyFont="0" applyFill="0" applyBorder="0" applyAlignment="0" applyProtection="0"/>
    <xf numFmtId="186" fontId="60" fillId="52" borderId="231" applyNumberFormat="0" applyProtection="0">
      <alignment horizontal="left" vertical="top" indent="1"/>
    </xf>
    <xf numFmtId="4" fontId="56" fillId="16" borderId="233" applyNumberFormat="0" applyProtection="0">
      <alignment horizontal="right" vertical="center"/>
    </xf>
    <xf numFmtId="4" fontId="56" fillId="15" borderId="237" applyNumberFormat="0" applyProtection="0">
      <alignment horizontal="left" vertical="center" indent="1"/>
    </xf>
    <xf numFmtId="186" fontId="56" fillId="63" borderId="231" applyNumberFormat="0" applyProtection="0">
      <alignment horizontal="left" vertical="top" indent="1"/>
    </xf>
    <xf numFmtId="186" fontId="56" fillId="63" borderId="233" applyNumberFormat="0" applyProtection="0">
      <alignment horizontal="left" vertical="center"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6" borderId="233" applyNumberFormat="0" applyProtection="0">
      <alignment horizontal="right" vertical="center"/>
    </xf>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4" fontId="59" fillId="53" borderId="233" applyNumberFormat="0" applyProtection="0">
      <alignment vertical="center"/>
    </xf>
    <xf numFmtId="4" fontId="56" fillId="15" borderId="233" applyNumberFormat="0" applyProtection="0">
      <alignment horizontal="right" vertical="center"/>
    </xf>
    <xf numFmtId="4" fontId="56" fillId="56" borderId="233" applyNumberFormat="0" applyProtection="0">
      <alignment horizontal="right" vertical="center"/>
    </xf>
    <xf numFmtId="186" fontId="56" fillId="21" borderId="231" applyNumberFormat="0" applyProtection="0">
      <alignment horizontal="left" vertical="top" indent="1"/>
    </xf>
    <xf numFmtId="4" fontId="56" fillId="61" borderId="237" applyNumberFormat="0" applyProtection="0">
      <alignment horizontal="left" vertical="center" indent="1"/>
    </xf>
    <xf numFmtId="4" fontId="56" fillId="19" borderId="233" applyNumberFormat="0" applyProtection="0">
      <alignment horizontal="right" vertical="center"/>
    </xf>
    <xf numFmtId="186" fontId="56" fillId="21"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2" fillId="48" borderId="231" applyNumberFormat="0" applyProtection="0">
      <alignment vertical="center"/>
    </xf>
    <xf numFmtId="4" fontId="63" fillId="66" borderId="237" applyNumberFormat="0" applyProtection="0">
      <alignment horizontal="left" vertical="center" indent="1"/>
    </xf>
    <xf numFmtId="186" fontId="56" fillId="15" borderId="231" applyNumberFormat="0" applyProtection="0">
      <alignment horizontal="left" vertical="top" indent="1"/>
    </xf>
    <xf numFmtId="4" fontId="56" fillId="54" borderId="233" applyNumberFormat="0" applyProtection="0">
      <alignment horizontal="left" vertical="center" indent="1"/>
    </xf>
    <xf numFmtId="186" fontId="56" fillId="14" borderId="231" applyNumberFormat="0" applyProtection="0">
      <alignment horizontal="left" vertical="top" indent="1"/>
    </xf>
    <xf numFmtId="4" fontId="56" fillId="0" borderId="233" applyNumberFormat="0" applyProtection="0">
      <alignment horizontal="right" vertical="center"/>
    </xf>
    <xf numFmtId="186" fontId="42" fillId="44" borderId="233" applyNumberFormat="0" applyAlignment="0" applyProtection="0"/>
    <xf numFmtId="186" fontId="56" fillId="40" borderId="233" applyNumberFormat="0" applyFont="0" applyAlignment="0" applyProtection="0"/>
    <xf numFmtId="4" fontId="27" fillId="21" borderId="237"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23" borderId="233" applyNumberFormat="0" applyProtection="0">
      <alignment horizontal="right" vertical="center"/>
    </xf>
    <xf numFmtId="4" fontId="59" fillId="53" borderId="233" applyNumberFormat="0" applyProtection="0">
      <alignment vertical="center"/>
    </xf>
    <xf numFmtId="186" fontId="56" fillId="40" borderId="233" applyNumberFormat="0" applyFont="0" applyAlignment="0" applyProtection="0"/>
    <xf numFmtId="186" fontId="42" fillId="44" borderId="233" applyNumberFormat="0" applyAlignment="0" applyProtection="0"/>
    <xf numFmtId="4" fontId="56" fillId="56" borderId="233" applyNumberFormat="0" applyProtection="0">
      <alignment horizontal="right" vertical="center"/>
    </xf>
    <xf numFmtId="186" fontId="56" fillId="40" borderId="233" applyNumberFormat="0" applyFont="0" applyAlignment="0" applyProtection="0"/>
    <xf numFmtId="186" fontId="62" fillId="48" borderId="231" applyNumberFormat="0" applyProtection="0">
      <alignment horizontal="left" vertical="top" indent="1"/>
    </xf>
    <xf numFmtId="4" fontId="56" fillId="59" borderId="233" applyNumberFormat="0" applyProtection="0">
      <alignment horizontal="right" vertical="center"/>
    </xf>
    <xf numFmtId="4" fontId="27" fillId="21" borderId="237"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44" fillId="0" borderId="238" applyNumberFormat="0" applyFill="0" applyAlignment="0" applyProtection="0"/>
    <xf numFmtId="186" fontId="56" fillId="63" borderId="231" applyNumberFormat="0" applyProtection="0">
      <alignment horizontal="left" vertical="top" indent="1"/>
    </xf>
    <xf numFmtId="186" fontId="42" fillId="44" borderId="233" applyNumberFormat="0" applyAlignment="0" applyProtection="0"/>
    <xf numFmtId="4" fontId="56" fillId="0"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27" fillId="21" borderId="231" applyNumberFormat="0" applyProtection="0">
      <alignment horizontal="left" vertical="top" indent="1"/>
    </xf>
    <xf numFmtId="4" fontId="56" fillId="60" borderId="233" applyNumberFormat="0" applyProtection="0">
      <alignment horizontal="right" vertical="center"/>
    </xf>
    <xf numFmtId="186" fontId="60" fillId="52" borderId="231" applyNumberFormat="0" applyProtection="0">
      <alignment horizontal="left" vertical="top" indent="1"/>
    </xf>
    <xf numFmtId="186" fontId="61" fillId="21" borderId="235" applyBorder="0"/>
    <xf numFmtId="186" fontId="56" fillId="63" borderId="233" applyNumberFormat="0" applyProtection="0">
      <alignment horizontal="left" vertical="center" indent="1"/>
    </xf>
    <xf numFmtId="186" fontId="50" fillId="41" borderId="233" applyNumberFormat="0" applyAlignment="0" applyProtection="0"/>
    <xf numFmtId="4" fontId="62" fillId="11" borderId="231" applyNumberFormat="0" applyProtection="0">
      <alignment horizontal="left" vertical="center" indent="1"/>
    </xf>
    <xf numFmtId="186" fontId="56" fillId="40" borderId="233" applyNumberFormat="0" applyFont="0" applyAlignment="0" applyProtection="0"/>
    <xf numFmtId="186" fontId="42" fillId="44" borderId="233" applyNumberFormat="0" applyAlignment="0" applyProtection="0"/>
    <xf numFmtId="4" fontId="56" fillId="53" borderId="233" applyNumberFormat="0" applyProtection="0">
      <alignment horizontal="left" vertical="center" indent="1"/>
    </xf>
    <xf numFmtId="4" fontId="56" fillId="58" borderId="233" applyNumberFormat="0" applyProtection="0">
      <alignment horizontal="right" vertical="center"/>
    </xf>
    <xf numFmtId="4" fontId="27" fillId="21" borderId="237"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44" fillId="0" borderId="238" applyNumberFormat="0" applyFill="0" applyAlignment="0" applyProtection="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4" borderId="233" applyNumberFormat="0" applyProtection="0">
      <alignment horizontal="left" vertical="center" indent="1"/>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62" fillId="48" borderId="231" applyNumberFormat="0" applyProtection="0">
      <alignment horizontal="left" vertical="top" indent="1"/>
    </xf>
    <xf numFmtId="186" fontId="56" fillId="63" borderId="231" applyNumberFormat="0" applyProtection="0">
      <alignment horizontal="left" vertical="top" indent="1"/>
    </xf>
    <xf numFmtId="186" fontId="62" fillId="15" borderId="231" applyNumberFormat="0" applyProtection="0">
      <alignment horizontal="left" vertical="top" indent="1"/>
    </xf>
    <xf numFmtId="186" fontId="61" fillId="21" borderId="235" applyBorder="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94" fontId="33" fillId="0" borderId="230" applyFill="0"/>
    <xf numFmtId="4" fontId="56" fillId="60" borderId="233" applyNumberFormat="0" applyProtection="0">
      <alignment horizontal="right" vertical="center"/>
    </xf>
    <xf numFmtId="4" fontId="56" fillId="15" borderId="237" applyNumberFormat="0" applyProtection="0">
      <alignment horizontal="left" vertical="center" indent="1"/>
    </xf>
    <xf numFmtId="4" fontId="56" fillId="55" borderId="233" applyNumberFormat="0" applyProtection="0">
      <alignment horizontal="right" vertical="center"/>
    </xf>
    <xf numFmtId="4" fontId="56" fillId="60"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56" fillId="52" borderId="233" applyNumberFormat="0" applyProtection="0">
      <alignment vertical="center"/>
    </xf>
    <xf numFmtId="4" fontId="56" fillId="58" borderId="233" applyNumberFormat="0" applyProtection="0">
      <alignment horizontal="right" vertical="center"/>
    </xf>
    <xf numFmtId="4" fontId="56" fillId="14" borderId="237"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21" borderId="231" applyNumberFormat="0" applyProtection="0">
      <alignment horizontal="left" vertical="top" indent="1"/>
    </xf>
    <xf numFmtId="4" fontId="56" fillId="58" borderId="233" applyNumberFormat="0" applyProtection="0">
      <alignment horizontal="right" vertical="center"/>
    </xf>
    <xf numFmtId="4" fontId="56" fillId="52" borderId="233" applyNumberFormat="0" applyProtection="0">
      <alignmen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6" fillId="19" borderId="233" applyNumberFormat="0" applyProtection="0">
      <alignment horizontal="right" vertical="center"/>
    </xf>
    <xf numFmtId="4" fontId="27" fillId="21" borderId="237" applyNumberFormat="0" applyProtection="0">
      <alignment horizontal="left" vertical="center" indent="1"/>
    </xf>
    <xf numFmtId="4" fontId="56" fillId="57" borderId="237" applyNumberFormat="0" applyProtection="0">
      <alignment horizontal="right" vertical="center"/>
    </xf>
    <xf numFmtId="4" fontId="56" fillId="14" borderId="237" applyNumberFormat="0" applyProtection="0">
      <alignment horizontal="left" vertical="center" indent="1"/>
    </xf>
    <xf numFmtId="186" fontId="56" fillId="63" borderId="231" applyNumberFormat="0" applyProtection="0">
      <alignment horizontal="left" vertical="top" indent="1"/>
    </xf>
    <xf numFmtId="4" fontId="27" fillId="21" borderId="237" applyNumberFormat="0" applyProtection="0">
      <alignment horizontal="left" vertical="center" indent="1"/>
    </xf>
    <xf numFmtId="186" fontId="57" fillId="44" borderId="234" applyNumberFormat="0" applyAlignment="0" applyProtection="0"/>
    <xf numFmtId="186" fontId="56" fillId="40" borderId="233" applyNumberFormat="0" applyFont="0" applyAlignment="0" applyProtection="0"/>
    <xf numFmtId="4" fontId="56" fillId="52" borderId="233" applyNumberFormat="0" applyProtection="0">
      <alignment vertical="center"/>
    </xf>
    <xf numFmtId="186" fontId="27" fillId="21" borderId="231" applyNumberFormat="0" applyProtection="0">
      <alignment horizontal="left" vertical="center" indent="1"/>
    </xf>
    <xf numFmtId="186" fontId="56" fillId="14"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11" borderId="233" applyNumberFormat="0" applyProtection="0">
      <alignment horizontal="left" vertical="center" indent="1"/>
    </xf>
    <xf numFmtId="4" fontId="56" fillId="19" borderId="233" applyNumberFormat="0" applyProtection="0">
      <alignment horizontal="right" vertical="center"/>
    </xf>
    <xf numFmtId="4" fontId="56" fillId="53" borderId="233" applyNumberFormat="0" applyProtection="0">
      <alignment horizontal="left" vertical="center" indent="1"/>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9" borderId="233" applyNumberFormat="0" applyProtection="0">
      <alignment horizontal="right" vertical="center"/>
    </xf>
    <xf numFmtId="186" fontId="60" fillId="52" borderId="231" applyNumberFormat="0" applyProtection="0">
      <alignment horizontal="left" vertical="top" indent="1"/>
    </xf>
    <xf numFmtId="4" fontId="56" fillId="15" borderId="233" applyNumberFormat="0" applyProtection="0">
      <alignment horizontal="right" vertical="center"/>
    </xf>
    <xf numFmtId="4" fontId="56" fillId="19" borderId="233" applyNumberFormat="0" applyProtection="0">
      <alignment horizontal="right" vertical="center"/>
    </xf>
    <xf numFmtId="4" fontId="56" fillId="58" borderId="233" applyNumberFormat="0" applyProtection="0">
      <alignment horizontal="right" vertical="center"/>
    </xf>
    <xf numFmtId="186" fontId="56" fillId="21"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59" fillId="65" borderId="233" applyNumberFormat="0" applyProtection="0">
      <alignment horizontal="right" vertical="center"/>
    </xf>
    <xf numFmtId="186" fontId="44" fillId="0" borderId="238" applyNumberFormat="0" applyFill="0" applyAlignment="0" applyProtection="0"/>
    <xf numFmtId="4" fontId="62" fillId="48" borderId="231" applyNumberFormat="0" applyProtection="0">
      <alignment vertical="center"/>
    </xf>
    <xf numFmtId="186" fontId="56" fillId="14" borderId="231" applyNumberFormat="0" applyProtection="0">
      <alignment horizontal="left" vertical="top" indent="1"/>
    </xf>
    <xf numFmtId="186" fontId="61" fillId="21" borderId="235" applyBorder="0"/>
    <xf numFmtId="4" fontId="56" fillId="0" borderId="233" applyNumberFormat="0" applyProtection="0">
      <alignment horizontal="right" vertical="center"/>
    </xf>
    <xf numFmtId="186" fontId="56" fillId="14" borderId="231" applyNumberFormat="0" applyProtection="0">
      <alignment horizontal="left" vertical="top" indent="1"/>
    </xf>
    <xf numFmtId="4" fontId="56" fillId="60" borderId="233" applyNumberFormat="0" applyProtection="0">
      <alignment horizontal="right" vertical="center"/>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64" fillId="64" borderId="233" applyNumberFormat="0" applyProtection="0">
      <alignment horizontal="right" vertical="center"/>
    </xf>
    <xf numFmtId="186" fontId="50" fillId="41" borderId="233" applyNumberFormat="0" applyAlignment="0" applyProtection="0"/>
    <xf numFmtId="186" fontId="56" fillId="63" borderId="231" applyNumberFormat="0" applyProtection="0">
      <alignment horizontal="left" vertical="top" indent="1"/>
    </xf>
    <xf numFmtId="186" fontId="50" fillId="41" borderId="233" applyNumberFormat="0" applyAlignment="0" applyProtection="0"/>
    <xf numFmtId="186" fontId="56" fillId="62" borderId="233" applyNumberFormat="0" applyProtection="0">
      <alignment horizontal="left" vertical="center" indent="1"/>
    </xf>
    <xf numFmtId="186" fontId="56" fillId="21" borderId="231" applyNumberFormat="0" applyProtection="0">
      <alignment horizontal="left" vertical="top" indent="1"/>
    </xf>
    <xf numFmtId="4" fontId="56" fillId="14" borderId="237" applyNumberFormat="0" applyProtection="0">
      <alignment horizontal="left" vertical="center" indent="1"/>
    </xf>
    <xf numFmtId="4" fontId="56" fillId="19" borderId="233" applyNumberFormat="0" applyProtection="0">
      <alignment horizontal="right" vertical="center"/>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61" fillId="21" borderId="235" applyBorder="0"/>
    <xf numFmtId="4" fontId="56" fillId="57" borderId="237" applyNumberFormat="0" applyProtection="0">
      <alignment horizontal="right" vertical="center"/>
    </xf>
    <xf numFmtId="186" fontId="56" fillId="14" borderId="231" applyNumberFormat="0" applyProtection="0">
      <alignment horizontal="left" vertical="top" indent="1"/>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4" fontId="59" fillId="65" borderId="233" applyNumberFormat="0" applyProtection="0">
      <alignment horizontal="right" vertical="center"/>
    </xf>
    <xf numFmtId="186" fontId="56" fillId="40" borderId="233" applyNumberFormat="0" applyFont="0" applyAlignment="0" applyProtection="0"/>
    <xf numFmtId="4" fontId="64" fillId="64" borderId="233" applyNumberFormat="0" applyProtection="0">
      <alignment horizontal="right" vertical="center"/>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4" borderId="237" applyNumberFormat="0" applyProtection="0">
      <alignment horizontal="left" vertical="center" indent="1"/>
    </xf>
    <xf numFmtId="4" fontId="56" fillId="56" borderId="233" applyNumberFormat="0" applyProtection="0">
      <alignment horizontal="right" vertical="center"/>
    </xf>
    <xf numFmtId="186" fontId="56" fillId="63"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9" fillId="65" borderId="233" applyNumberFormat="0" applyProtection="0">
      <alignment horizontal="right" vertical="center"/>
    </xf>
    <xf numFmtId="186" fontId="56" fillId="40" borderId="233" applyNumberFormat="0" applyFont="0" applyAlignment="0" applyProtection="0"/>
    <xf numFmtId="4" fontId="56" fillId="57" borderId="237" applyNumberFormat="0" applyProtection="0">
      <alignment horizontal="right" vertical="center"/>
    </xf>
    <xf numFmtId="4" fontId="56" fillId="58" borderId="233" applyNumberFormat="0" applyProtection="0">
      <alignment horizontal="right" vertical="center"/>
    </xf>
    <xf numFmtId="4" fontId="56" fillId="61" borderId="237"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37" fontId="33" fillId="0" borderId="236" applyNumberFormat="0"/>
    <xf numFmtId="4" fontId="64" fillId="64" borderId="233" applyNumberFormat="0" applyProtection="0">
      <alignment horizontal="right" vertical="center"/>
    </xf>
    <xf numFmtId="186" fontId="56" fillId="15" borderId="231" applyNumberFormat="0" applyProtection="0">
      <alignment horizontal="left" vertical="top" indent="1"/>
    </xf>
    <xf numFmtId="186" fontId="62" fillId="15" borderId="231" applyNumberFormat="0" applyProtection="0">
      <alignment horizontal="left" vertical="top" indent="1"/>
    </xf>
    <xf numFmtId="186" fontId="56" fillId="14" borderId="231" applyNumberFormat="0" applyProtection="0">
      <alignment horizontal="left" vertical="top" indent="1"/>
    </xf>
    <xf numFmtId="186" fontId="27" fillId="63" borderId="231" applyNumberFormat="0" applyProtection="0">
      <alignment horizontal="left" vertical="center"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4" borderId="233" applyNumberFormat="0" applyProtection="0">
      <alignment horizontal="left" vertical="center" indent="1"/>
    </xf>
    <xf numFmtId="186" fontId="56" fillId="21" borderId="231" applyNumberFormat="0" applyProtection="0">
      <alignment horizontal="left" vertical="top" indent="1"/>
    </xf>
    <xf numFmtId="186" fontId="56" fillId="40" borderId="233" applyNumberFormat="0" applyFont="0" applyAlignment="0" applyProtection="0"/>
    <xf numFmtId="4" fontId="59" fillId="65" borderId="233" applyNumberFormat="0" applyProtection="0">
      <alignment horizontal="right" vertical="center"/>
    </xf>
    <xf numFmtId="186" fontId="27" fillId="14" borderId="231" applyNumberFormat="0" applyProtection="0">
      <alignment horizontal="left" vertical="top" indent="1"/>
    </xf>
    <xf numFmtId="186" fontId="56" fillId="15" borderId="231" applyNumberFormat="0" applyProtection="0">
      <alignment horizontal="left" vertical="top" indent="1"/>
    </xf>
    <xf numFmtId="4" fontId="56" fillId="61" borderId="237" applyNumberFormat="0" applyProtection="0">
      <alignment horizontal="left" vertical="center" indent="1"/>
    </xf>
    <xf numFmtId="4" fontId="56" fillId="57" borderId="237" applyNumberFormat="0" applyProtection="0">
      <alignment horizontal="right" vertical="center"/>
    </xf>
    <xf numFmtId="4" fontId="62" fillId="11" borderId="231" applyNumberFormat="0" applyProtection="0">
      <alignment horizontal="left" vertical="center" indent="1"/>
    </xf>
    <xf numFmtId="186" fontId="44" fillId="0" borderId="238" applyNumberFormat="0" applyFill="0" applyAlignment="0" applyProtection="0"/>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4" fontId="59" fillId="53" borderId="233" applyNumberFormat="0" applyProtection="0">
      <alignment vertical="center"/>
    </xf>
    <xf numFmtId="4" fontId="56" fillId="16" borderId="233" applyNumberFormat="0" applyProtection="0">
      <alignment horizontal="righ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62" fillId="48" borderId="231" applyNumberFormat="0" applyProtection="0">
      <alignment horizontal="left" vertical="top" indent="1"/>
    </xf>
    <xf numFmtId="186" fontId="44" fillId="0" borderId="238" applyNumberFormat="0" applyFill="0" applyAlignment="0" applyProtection="0"/>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4" fontId="27" fillId="21" borderId="237" applyNumberFormat="0" applyProtection="0">
      <alignment horizontal="left" vertical="center" indent="1"/>
    </xf>
    <xf numFmtId="4" fontId="56" fillId="19" borderId="233" applyNumberFormat="0" applyProtection="0">
      <alignment horizontal="right" vertical="center"/>
    </xf>
    <xf numFmtId="186" fontId="56" fillId="40" borderId="233" applyNumberFormat="0" applyFont="0" applyAlignment="0" applyProtection="0"/>
    <xf numFmtId="4" fontId="56" fillId="52" borderId="233" applyNumberFormat="0" applyProtection="0">
      <alignment vertical="center"/>
    </xf>
    <xf numFmtId="4" fontId="56" fillId="61" borderId="237" applyNumberFormat="0" applyProtection="0">
      <alignment horizontal="left" vertical="center" indent="1"/>
    </xf>
    <xf numFmtId="186" fontId="27" fillId="21" borderId="231" applyNumberFormat="0" applyProtection="0">
      <alignment horizontal="left" vertical="center" indent="1"/>
    </xf>
    <xf numFmtId="186" fontId="27" fillId="15" borderId="231" applyNumberFormat="0" applyProtection="0">
      <alignment horizontal="left" vertical="top" indent="1"/>
    </xf>
    <xf numFmtId="186" fontId="56" fillId="40" borderId="233" applyNumberFormat="0" applyFont="0" applyAlignment="0" applyProtection="0"/>
    <xf numFmtId="194" fontId="33" fillId="0" borderId="230" applyFill="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3" borderId="233" applyNumberFormat="0" applyProtection="0">
      <alignment horizontal="left" vertical="center" indent="1"/>
    </xf>
    <xf numFmtId="4" fontId="59" fillId="65" borderId="233" applyNumberFormat="0" applyProtection="0">
      <alignment horizontal="right" vertical="center"/>
    </xf>
    <xf numFmtId="186" fontId="56" fillId="14" borderId="231" applyNumberFormat="0" applyProtection="0">
      <alignment horizontal="left" vertical="top" indent="1"/>
    </xf>
    <xf numFmtId="186" fontId="62" fillId="15" borderId="231" applyNumberFormat="0" applyProtection="0">
      <alignment horizontal="left" vertical="top" indent="1"/>
    </xf>
    <xf numFmtId="4" fontId="64" fillId="64" borderId="233" applyNumberFormat="0" applyProtection="0">
      <alignment horizontal="right" vertical="center"/>
    </xf>
    <xf numFmtId="4" fontId="62" fillId="11" borderId="231" applyNumberFormat="0" applyProtection="0">
      <alignment horizontal="left" vertical="center"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14" borderId="231" applyNumberFormat="0" applyProtection="0">
      <alignment horizontal="left" vertical="top" indent="1"/>
    </xf>
    <xf numFmtId="4" fontId="27" fillId="21" borderId="237" applyNumberFormat="0" applyProtection="0">
      <alignment horizontal="left" vertical="center" indent="1"/>
    </xf>
    <xf numFmtId="186" fontId="27" fillId="21" borderId="231" applyNumberFormat="0" applyProtection="0">
      <alignment horizontal="left" vertical="top" indent="1"/>
    </xf>
    <xf numFmtId="4" fontId="56" fillId="57" borderId="237" applyNumberFormat="0" applyProtection="0">
      <alignment horizontal="right" vertical="center"/>
    </xf>
    <xf numFmtId="186" fontId="56" fillId="11" borderId="233" applyNumberFormat="0" applyProtection="0">
      <alignment horizontal="left" vertical="center" indent="1"/>
    </xf>
    <xf numFmtId="4" fontId="56" fillId="53"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6" fillId="40" borderId="233" applyNumberFormat="0" applyFont="0" applyAlignment="0" applyProtection="0"/>
    <xf numFmtId="4" fontId="56" fillId="55" borderId="233" applyNumberFormat="0" applyProtection="0">
      <alignment horizontal="right" vertical="center"/>
    </xf>
    <xf numFmtId="4" fontId="56" fillId="61" borderId="237" applyNumberFormat="0" applyProtection="0">
      <alignment horizontal="left" vertical="center" indent="1"/>
    </xf>
    <xf numFmtId="186" fontId="27"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4" fontId="56" fillId="60" borderId="233" applyNumberFormat="0" applyProtection="0">
      <alignment horizontal="right" vertical="center"/>
    </xf>
    <xf numFmtId="4" fontId="56" fillId="16" borderId="233" applyNumberFormat="0" applyProtection="0">
      <alignment horizontal="right" vertical="center"/>
    </xf>
    <xf numFmtId="186" fontId="56" fillId="21" borderId="231" applyNumberFormat="0" applyProtection="0">
      <alignment horizontal="left" vertical="top" indent="1"/>
    </xf>
    <xf numFmtId="186" fontId="56" fillId="63"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4" fontId="56" fillId="0"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60" fillId="52" borderId="231" applyNumberFormat="0" applyProtection="0">
      <alignment horizontal="left" vertical="top" indent="1"/>
    </xf>
    <xf numFmtId="186" fontId="56" fillId="40" borderId="233" applyNumberFormat="0" applyFont="0" applyAlignment="0" applyProtection="0"/>
    <xf numFmtId="186" fontId="56" fillId="14" borderId="233"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3" applyNumberFormat="0" applyAlignment="0" applyProtection="0"/>
    <xf numFmtId="4" fontId="59" fillId="65" borderId="233" applyNumberFormat="0" applyProtection="0">
      <alignment horizontal="right" vertical="center"/>
    </xf>
    <xf numFmtId="186" fontId="50" fillId="41" borderId="233" applyNumberFormat="0" applyAlignment="0" applyProtection="0"/>
    <xf numFmtId="164" fontId="35" fillId="0" borderId="0" applyFont="0" applyFill="0" applyBorder="0" applyAlignment="0" applyProtection="0"/>
    <xf numFmtId="186" fontId="42" fillId="44" borderId="233" applyNumberFormat="0" applyAlignment="0" applyProtection="0"/>
    <xf numFmtId="4" fontId="56" fillId="53" borderId="233" applyNumberFormat="0" applyProtection="0">
      <alignment horizontal="left" vertical="center" indent="1"/>
    </xf>
    <xf numFmtId="186" fontId="50" fillId="41" borderId="233" applyNumberFormat="0" applyAlignment="0" applyProtection="0"/>
    <xf numFmtId="4" fontId="56" fillId="54" borderId="233" applyNumberFormat="0" applyProtection="0">
      <alignment horizontal="left" vertical="center" indent="1"/>
    </xf>
    <xf numFmtId="4" fontId="56" fillId="19" borderId="233" applyNumberFormat="0" applyProtection="0">
      <alignment horizontal="right" vertical="center"/>
    </xf>
    <xf numFmtId="164" fontId="35" fillId="0" borderId="0" applyFont="0" applyFill="0" applyBorder="0" applyAlignment="0" applyProtection="0"/>
    <xf numFmtId="4" fontId="64" fillId="64" borderId="233" applyNumberFormat="0" applyProtection="0">
      <alignment horizontal="right" vertical="center"/>
    </xf>
    <xf numFmtId="4" fontId="56" fillId="23" borderId="233" applyNumberFormat="0" applyProtection="0">
      <alignment horizontal="right" vertical="center"/>
    </xf>
    <xf numFmtId="164" fontId="5" fillId="0" borderId="0" applyFont="0" applyFill="0" applyBorder="0" applyAlignment="0" applyProtection="0"/>
    <xf numFmtId="0" fontId="3" fillId="0" borderId="0"/>
    <xf numFmtId="0" fontId="3" fillId="103" borderId="164"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3" applyNumberFormat="0" applyAlignment="0" applyProtection="0"/>
    <xf numFmtId="186" fontId="56" fillId="40" borderId="233" applyNumberFormat="0" applyFont="0" applyAlignment="0" applyProtection="0"/>
    <xf numFmtId="0" fontId="3" fillId="0" borderId="0"/>
    <xf numFmtId="164" fontId="5" fillId="0" borderId="0" applyFont="0" applyFill="0" applyBorder="0" applyAlignment="0" applyProtection="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60" fillId="52" borderId="231" applyNumberFormat="0" applyProtection="0">
      <alignment horizontal="left" vertical="top" indent="1"/>
    </xf>
    <xf numFmtId="186" fontId="57" fillId="44" borderId="234" applyNumberFormat="0" applyAlignment="0" applyProtection="0"/>
    <xf numFmtId="186" fontId="57" fillId="44" borderId="234" applyNumberForma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94" fontId="33" fillId="0" borderId="230" applyFill="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186" fontId="62" fillId="15" borderId="231" applyNumberFormat="0" applyProtection="0">
      <alignment horizontal="left" vertical="top" indent="1"/>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0" applyFill="0"/>
    <xf numFmtId="164" fontId="5" fillId="0" borderId="0" applyFont="0" applyFill="0" applyBorder="0" applyAlignment="0" applyProtection="0"/>
    <xf numFmtId="186" fontId="56" fillId="14" borderId="233" applyNumberFormat="0" applyProtection="0">
      <alignment horizontal="left" vertical="center" indent="1"/>
    </xf>
    <xf numFmtId="186" fontId="56" fillId="63" borderId="233" applyNumberFormat="0" applyProtection="0">
      <alignment horizontal="left" vertical="center" indent="1"/>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3" borderId="233" applyNumberFormat="0" applyProtection="0">
      <alignment horizontal="left" vertical="center" indent="1"/>
    </xf>
    <xf numFmtId="186" fontId="61" fillId="21" borderId="235" applyBorder="0"/>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4" fontId="56" fillId="19" borderId="233" applyNumberFormat="0" applyProtection="0">
      <alignment horizontal="right" vertical="center"/>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56" fillId="63" borderId="233" applyNumberFormat="0" applyProtection="0">
      <alignment horizontal="left" vertical="center" indent="1"/>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186" fontId="56" fillId="63"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4" fontId="56" fillId="19" borderId="233" applyNumberFormat="0" applyProtection="0">
      <alignment horizontal="right" vertical="center"/>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3" applyNumberFormat="0" applyProtection="0">
      <alignment horizontal="left" vertical="center" indent="1"/>
    </xf>
    <xf numFmtId="186" fontId="56" fillId="40" borderId="233" applyNumberFormat="0" applyFont="0" applyAlignment="0" applyProtection="0"/>
    <xf numFmtId="186" fontId="42" fillId="44" borderId="233" applyNumberFormat="0" applyAlignment="0" applyProtection="0"/>
    <xf numFmtId="4" fontId="64" fillId="64" borderId="233" applyNumberFormat="0" applyProtection="0">
      <alignment horizontal="right" vertical="center"/>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14" borderId="233"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0" applyNumberFormat="0" applyProtection="0">
      <alignment horizontal="left" vertical="top" indent="1"/>
    </xf>
    <xf numFmtId="37" fontId="33" fillId="0" borderId="246" applyNumberFormat="0"/>
    <xf numFmtId="186" fontId="56" fillId="40" borderId="262" applyNumberFormat="0" applyFont="0" applyAlignment="0" applyProtection="0"/>
    <xf numFmtId="186" fontId="56" fillId="40" borderId="262" applyNumberFormat="0" applyFont="0" applyAlignment="0" applyProtection="0"/>
    <xf numFmtId="4" fontId="56" fillId="59" borderId="252" applyNumberFormat="0" applyProtection="0">
      <alignment horizontal="right" vertical="center"/>
    </xf>
    <xf numFmtId="186" fontId="56" fillId="21" borderId="260"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2" applyNumberFormat="0" applyFont="0" applyAlignment="0" applyProtection="0"/>
    <xf numFmtId="186" fontId="27" fillId="15" borderId="260" applyNumberFormat="0" applyProtection="0">
      <alignment horizontal="left" vertical="center" indent="1"/>
    </xf>
    <xf numFmtId="191" fontId="28" fillId="50" borderId="196">
      <alignment vertical="center"/>
    </xf>
    <xf numFmtId="186" fontId="62" fillId="15" borderId="251" applyNumberFormat="0" applyProtection="0">
      <alignment horizontal="left" vertical="top" indent="1"/>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7" fillId="44" borderId="224" applyNumberFormat="0" applyAlignment="0" applyProtection="0"/>
    <xf numFmtId="4" fontId="27" fillId="21" borderId="227" applyNumberFormat="0" applyProtection="0">
      <alignment horizontal="left" vertical="center" indent="1"/>
    </xf>
    <xf numFmtId="4" fontId="56" fillId="54" borderId="241" applyNumberFormat="0" applyProtection="0">
      <alignment horizontal="left" vertical="center" indent="1"/>
    </xf>
    <xf numFmtId="186" fontId="56" fillId="62" borderId="262" applyNumberFormat="0" applyProtection="0">
      <alignment horizontal="left" vertical="center" indent="1"/>
    </xf>
    <xf numFmtId="164" fontId="5" fillId="0" borderId="0" applyFont="0" applyFill="0" applyBorder="0" applyAlignment="0" applyProtection="0"/>
    <xf numFmtId="186" fontId="56" fillId="63" borderId="260" applyNumberFormat="0" applyProtection="0">
      <alignment horizontal="left" vertical="top" indent="1"/>
    </xf>
    <xf numFmtId="164" fontId="34" fillId="0" borderId="0" applyFont="0" applyFill="0" applyBorder="0" applyAlignment="0" applyProtection="0"/>
    <xf numFmtId="186" fontId="56" fillId="63" borderId="262" applyNumberFormat="0" applyProtection="0">
      <alignment horizontal="left" vertical="center" indent="1"/>
    </xf>
    <xf numFmtId="37" fontId="33" fillId="0" borderId="265" applyNumberFormat="0"/>
    <xf numFmtId="186" fontId="56" fillId="63" borderId="243" applyNumberFormat="0" applyProtection="0">
      <alignment horizontal="left" vertical="top" indent="1"/>
    </xf>
    <xf numFmtId="193" fontId="5" fillId="69" borderId="8">
      <alignmen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91" fontId="5" fillId="13" borderId="248">
      <alignment vertical="center"/>
    </xf>
    <xf numFmtId="186" fontId="56" fillId="40" borderId="252" applyNumberFormat="0" applyFont="0" applyAlignment="0" applyProtection="0"/>
    <xf numFmtId="4" fontId="56" fillId="61" borderId="256" applyNumberFormat="0" applyProtection="0">
      <alignment horizontal="left" vertical="center" indent="1"/>
    </xf>
    <xf numFmtId="4" fontId="56" fillId="52" borderId="262" applyNumberFormat="0" applyProtection="0">
      <alignment vertical="center"/>
    </xf>
    <xf numFmtId="186" fontId="42" fillId="44" borderId="262" applyNumberFormat="0" applyAlignment="0" applyProtection="0"/>
    <xf numFmtId="0" fontId="27" fillId="63" borderId="260" applyNumberFormat="0" applyProtection="0">
      <alignment horizontal="left" vertical="top" indent="1"/>
    </xf>
    <xf numFmtId="4" fontId="59" fillId="53" borderId="262" applyNumberFormat="0" applyProtection="0">
      <alignmen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28" fillId="12" borderId="258">
      <alignment vertical="center"/>
      <protection locked="0"/>
    </xf>
    <xf numFmtId="188" fontId="5" fillId="70" borderId="248">
      <alignment horizontal="right" vertical="center"/>
      <protection locked="0"/>
    </xf>
    <xf numFmtId="186" fontId="42" fillId="44" borderId="252" applyNumberFormat="0" applyAlignment="0" applyProtection="0"/>
    <xf numFmtId="0" fontId="37" fillId="48" borderId="260" applyNumberFormat="0" applyProtection="0">
      <alignment horizontal="left" vertical="top" indent="1"/>
    </xf>
    <xf numFmtId="194" fontId="33" fillId="0" borderId="259" applyFill="0"/>
    <xf numFmtId="186" fontId="56" fillId="14" borderId="251" applyNumberFormat="0" applyProtection="0">
      <alignment horizontal="left" vertical="top" indent="1"/>
    </xf>
    <xf numFmtId="4" fontId="56" fillId="57" borderId="256" applyNumberFormat="0" applyProtection="0">
      <alignment horizontal="right" vertical="center"/>
    </xf>
    <xf numFmtId="4" fontId="72" fillId="81" borderId="251" applyNumberFormat="0" applyProtection="0">
      <alignment horizontal="right" vertical="center"/>
    </xf>
    <xf numFmtId="186" fontId="27" fillId="14" borderId="251" applyNumberFormat="0" applyProtection="0">
      <alignment horizontal="left" vertical="top" indent="1"/>
    </xf>
    <xf numFmtId="186" fontId="56" fillId="21" borderId="251"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14" borderId="251" applyNumberFormat="0" applyProtection="0">
      <alignment horizontal="left" vertical="top" indent="1"/>
    </xf>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56" fillId="40" borderId="252" applyNumberFormat="0" applyFont="0" applyAlignment="0" applyProtection="0"/>
    <xf numFmtId="186" fontId="27" fillId="63" borderId="251"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193" fontId="28" fillId="12" borderId="248">
      <alignment vertical="center"/>
      <protection locked="0"/>
    </xf>
    <xf numFmtId="186" fontId="56" fillId="14" borderId="260" applyNumberFormat="0" applyProtection="0">
      <alignment horizontal="left" vertical="top" indent="1"/>
    </xf>
    <xf numFmtId="4" fontId="63" fillId="66" borderId="256" applyNumberFormat="0" applyProtection="0">
      <alignment horizontal="left" vertical="center" indent="1"/>
    </xf>
    <xf numFmtId="186" fontId="56" fillId="21" borderId="260" applyNumberFormat="0" applyProtection="0">
      <alignment horizontal="left" vertical="top" indent="1"/>
    </xf>
    <xf numFmtId="4" fontId="56" fillId="53" borderId="262" applyNumberFormat="0" applyProtection="0">
      <alignment horizontal="left" vertical="center" indent="1"/>
    </xf>
    <xf numFmtId="191" fontId="5" fillId="69" borderId="8">
      <alignment vertical="center"/>
    </xf>
    <xf numFmtId="186" fontId="27" fillId="15" borderId="260" applyNumberFormat="0" applyProtection="0">
      <alignment horizontal="left" vertical="top" indent="1"/>
    </xf>
    <xf numFmtId="186" fontId="27" fillId="14" borderId="260" applyNumberFormat="0" applyProtection="0">
      <alignment horizontal="left" vertical="center" indent="1"/>
    </xf>
    <xf numFmtId="186" fontId="56" fillId="40" borderId="262" applyNumberFormat="0" applyFont="0" applyAlignment="0" applyProtection="0"/>
    <xf numFmtId="4" fontId="27" fillId="21" borderId="266" applyNumberFormat="0" applyProtection="0">
      <alignment horizontal="left" vertical="center" indent="1"/>
    </xf>
    <xf numFmtId="186" fontId="44" fillId="0" borderId="267" applyNumberFormat="0" applyFill="0" applyAlignment="0" applyProtection="0"/>
    <xf numFmtId="186" fontId="61" fillId="21" borderId="264" applyBorder="0"/>
    <xf numFmtId="191" fontId="28" fillId="51" borderId="268">
      <alignment horizontal="right" vertical="center"/>
      <protection locked="0"/>
    </xf>
    <xf numFmtId="186" fontId="56" fillId="67" borderId="8"/>
    <xf numFmtId="193" fontId="5" fillId="69" borderId="8">
      <alignment vertical="center"/>
    </xf>
    <xf numFmtId="186" fontId="56" fillId="15" borderId="260" applyNumberFormat="0" applyProtection="0">
      <alignment horizontal="left" vertical="top" indent="1"/>
    </xf>
    <xf numFmtId="4" fontId="56" fillId="15" borderId="262"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0" applyNumberFormat="0" applyProtection="0">
      <alignment horizontal="left" vertical="top" indent="1"/>
    </xf>
    <xf numFmtId="186" fontId="42" fillId="44" borderId="262" applyNumberFormat="0" applyAlignment="0" applyProtection="0"/>
    <xf numFmtId="186" fontId="56" fillId="14" borderId="251" applyNumberFormat="0" applyProtection="0">
      <alignment horizontal="left" vertical="top" indent="1"/>
    </xf>
    <xf numFmtId="193" fontId="5" fillId="7" borderId="8">
      <alignment vertical="center"/>
      <protection locked="0"/>
    </xf>
    <xf numFmtId="186" fontId="56" fillId="14" borderId="251"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2" applyNumberFormat="0" applyFont="0" applyAlignment="0" applyProtection="0"/>
    <xf numFmtId="186" fontId="56" fillId="11" borderId="262" applyNumberFormat="0" applyProtection="0">
      <alignment horizontal="left" vertical="center" indent="1"/>
    </xf>
    <xf numFmtId="186" fontId="44" fillId="0" borderId="267" applyNumberFormat="0" applyFill="0" applyAlignment="0" applyProtection="0"/>
    <xf numFmtId="186" fontId="56" fillId="14" borderId="251" applyNumberFormat="0" applyProtection="0">
      <alignment horizontal="left" vertical="top" indent="1"/>
    </xf>
    <xf numFmtId="186" fontId="56" fillId="40" borderId="262" applyNumberFormat="0" applyFont="0" applyAlignment="0" applyProtection="0"/>
    <xf numFmtId="0" fontId="5" fillId="70" borderId="8">
      <alignment horizontal="right" vertical="center"/>
      <protection locked="0"/>
    </xf>
    <xf numFmtId="186" fontId="56" fillId="40" borderId="262" applyNumberFormat="0" applyFont="0" applyAlignment="0" applyProtection="0"/>
    <xf numFmtId="37" fontId="33" fillId="0" borderId="265" applyNumberFormat="0"/>
    <xf numFmtId="194" fontId="33" fillId="0" borderId="259" applyFill="0"/>
    <xf numFmtId="37" fontId="33" fillId="0" borderId="246" applyNumberFormat="0"/>
    <xf numFmtId="4" fontId="27" fillId="21" borderId="244" applyNumberFormat="0" applyProtection="0">
      <alignment horizontal="left" vertical="center"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27" fillId="14" borderId="243"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90" fontId="28" fillId="51" borderId="8">
      <alignment horizontal="right" vertical="center"/>
      <protection locked="0"/>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93" fontId="5" fillId="7" borderId="8">
      <alignment vertical="center"/>
      <protection locked="0"/>
    </xf>
    <xf numFmtId="186" fontId="56" fillId="40" borderId="262" applyNumberFormat="0" applyFont="0" applyAlignment="0" applyProtection="0"/>
    <xf numFmtId="186" fontId="50" fillId="41" borderId="241" applyNumberFormat="0" applyAlignment="0" applyProtection="0"/>
    <xf numFmtId="186" fontId="56" fillId="14" borderId="260" applyNumberFormat="0" applyProtection="0">
      <alignment horizontal="left" vertical="top" indent="1"/>
    </xf>
    <xf numFmtId="4" fontId="56" fillId="52" borderId="262" applyNumberFormat="0" applyProtection="0">
      <alignment vertical="center"/>
    </xf>
    <xf numFmtId="186" fontId="56" fillId="14" borderId="260" applyNumberFormat="0" applyProtection="0">
      <alignment horizontal="left" vertical="top" indent="1"/>
    </xf>
    <xf numFmtId="4" fontId="56" fillId="59" borderId="262" applyNumberFormat="0" applyProtection="0">
      <alignment horizontal="right" vertical="center"/>
    </xf>
    <xf numFmtId="4" fontId="64" fillId="64" borderId="262" applyNumberFormat="0" applyProtection="0">
      <alignment horizontal="right" vertical="center"/>
    </xf>
    <xf numFmtId="186" fontId="42" fillId="44" borderId="262" applyNumberFormat="0" applyAlignment="0" applyProtection="0"/>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56" fillId="59" borderId="262" applyNumberFormat="0" applyProtection="0">
      <alignment horizontal="right" vertical="center"/>
    </xf>
    <xf numFmtId="186" fontId="56" fillId="62" borderId="262" applyNumberFormat="0" applyProtection="0">
      <alignment horizontal="left" vertical="center"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52" borderId="262" applyNumberFormat="0" applyProtection="0">
      <alignment vertical="center"/>
    </xf>
    <xf numFmtId="186" fontId="56" fillId="63" borderId="260" applyNumberFormat="0" applyProtection="0">
      <alignment horizontal="left" vertical="top" indent="1"/>
    </xf>
    <xf numFmtId="4" fontId="64" fillId="64" borderId="262" applyNumberFormat="0" applyProtection="0">
      <alignment horizontal="right" vertical="center"/>
    </xf>
    <xf numFmtId="4" fontId="56" fillId="16"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42" fillId="44" borderId="241" applyNumberFormat="0" applyAlignment="0" applyProtection="0"/>
    <xf numFmtId="4" fontId="76" fillId="87" borderId="243" applyNumberFormat="0" applyProtection="0">
      <alignment horizontal="right" vertical="center"/>
    </xf>
    <xf numFmtId="0" fontId="37" fillId="15" borderId="243" applyNumberFormat="0" applyProtection="0">
      <alignment horizontal="left" vertical="top" indent="1"/>
    </xf>
    <xf numFmtId="4" fontId="74" fillId="87" borderId="243" applyNumberFormat="0" applyProtection="0">
      <alignment horizontal="right" vertical="center"/>
    </xf>
    <xf numFmtId="0" fontId="37" fillId="48" borderId="243" applyNumberFormat="0" applyProtection="0">
      <alignment horizontal="left" vertical="top" indent="1"/>
    </xf>
    <xf numFmtId="4" fontId="72" fillId="87" borderId="243" applyNumberFormat="0" applyProtection="0">
      <alignment vertical="center"/>
    </xf>
    <xf numFmtId="0" fontId="27" fillId="14" borderId="243" applyNumberFormat="0" applyProtection="0">
      <alignment horizontal="left" vertical="top" indent="1"/>
    </xf>
    <xf numFmtId="0" fontId="27" fillId="63" borderId="243" applyNumberFormat="0" applyProtection="0">
      <alignment horizontal="left" vertical="top" indent="1"/>
    </xf>
    <xf numFmtId="0" fontId="27" fillId="15" borderId="243" applyNumberFormat="0" applyProtection="0">
      <alignment horizontal="left" vertical="top" indent="1"/>
    </xf>
    <xf numFmtId="0" fontId="27" fillId="21" borderId="243"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0" fontId="5" fillId="7" borderId="8">
      <alignment vertical="center"/>
      <protection locked="0"/>
    </xf>
    <xf numFmtId="4" fontId="72" fillId="83" borderId="243" applyNumberFormat="0" applyProtection="0">
      <alignment horizontal="right" vertical="center"/>
    </xf>
    <xf numFmtId="4" fontId="72" fillId="81" borderId="243" applyNumberFormat="0" applyProtection="0">
      <alignment horizontal="right" vertical="center"/>
    </xf>
    <xf numFmtId="4" fontId="72" fillId="80" borderId="243" applyNumberFormat="0" applyProtection="0">
      <alignment horizontal="right" vertical="center"/>
    </xf>
    <xf numFmtId="4" fontId="72" fillId="78" borderId="243" applyNumberFormat="0" applyProtection="0">
      <alignment horizontal="right" vertical="center"/>
    </xf>
    <xf numFmtId="0" fontId="73" fillId="52" borderId="243" applyNumberFormat="0" applyProtection="0">
      <alignment horizontal="left" vertical="top" indent="1"/>
    </xf>
    <xf numFmtId="4" fontId="71" fillId="53" borderId="243" applyNumberFormat="0" applyProtection="0">
      <alignment vertical="center"/>
    </xf>
    <xf numFmtId="186" fontId="56" fillId="63" borderId="252" applyNumberFormat="0" applyProtection="0">
      <alignment horizontal="left" vertical="center" indent="1"/>
    </xf>
    <xf numFmtId="186" fontId="56" fillId="15" borderId="251" applyNumberFormat="0" applyProtection="0">
      <alignment horizontal="left" vertical="top" indent="1"/>
    </xf>
    <xf numFmtId="4" fontId="72" fillId="79" borderId="260" applyNumberFormat="0" applyProtection="0">
      <alignment horizontal="right" vertical="center"/>
    </xf>
    <xf numFmtId="186" fontId="57" fillId="44" borderId="263" applyNumberFormat="0" applyAlignment="0" applyProtection="0"/>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61" fillId="21" borderId="264" applyBorder="0"/>
    <xf numFmtId="4" fontId="62" fillId="11" borderId="251" applyNumberFormat="0" applyProtection="0">
      <alignment horizontal="left" vertical="center" indent="1"/>
    </xf>
    <xf numFmtId="191" fontId="28" fillId="49" borderId="258">
      <alignment vertical="center"/>
    </xf>
    <xf numFmtId="186" fontId="56" fillId="40" borderId="262" applyNumberFormat="0" applyFont="0" applyAlignment="0" applyProtection="0"/>
    <xf numFmtId="186" fontId="28" fillId="50" borderId="258">
      <alignment vertical="center"/>
    </xf>
    <xf numFmtId="186" fontId="27" fillId="21" borderId="22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28" fillId="12" borderId="268">
      <alignment vertical="center"/>
      <protection locked="0"/>
    </xf>
    <xf numFmtId="186" fontId="61" fillId="21" borderId="264" applyBorder="0"/>
    <xf numFmtId="164" fontId="39" fillId="0" borderId="0" applyFont="0" applyFill="0" applyBorder="0" applyAlignment="0" applyProtection="0"/>
    <xf numFmtId="188" fontId="5" fillId="69" borderId="258">
      <alignment vertical="center"/>
    </xf>
    <xf numFmtId="4" fontId="56" fillId="15" borderId="256" applyNumberFormat="0" applyProtection="0">
      <alignment horizontal="left" vertical="center" indent="1"/>
    </xf>
    <xf numFmtId="186" fontId="27" fillId="14" borderId="251" applyNumberFormat="0" applyProtection="0">
      <alignment horizontal="left" vertical="top" indent="1"/>
    </xf>
    <xf numFmtId="37" fontId="33" fillId="0" borderId="265"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8">
      <alignment vertical="center"/>
      <protection locked="0"/>
    </xf>
    <xf numFmtId="0" fontId="5" fillId="7" borderId="258">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8">
      <alignment vertical="center"/>
    </xf>
    <xf numFmtId="193" fontId="5" fillId="69" borderId="258">
      <alignment vertical="center"/>
    </xf>
    <xf numFmtId="196" fontId="5" fillId="13" borderId="258">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1" applyNumberFormat="0" applyProtection="0">
      <alignment horizontal="right" vertical="center"/>
    </xf>
    <xf numFmtId="4" fontId="72" fillId="78" borderId="251" applyNumberFormat="0" applyProtection="0">
      <alignment horizontal="right" vertical="center"/>
    </xf>
    <xf numFmtId="188" fontId="5" fillId="13" borderId="258">
      <alignment vertical="center"/>
    </xf>
    <xf numFmtId="186" fontId="56" fillId="15" borderId="260" applyNumberFormat="0" applyProtection="0">
      <alignment horizontal="left" vertical="top" indent="1"/>
    </xf>
    <xf numFmtId="186" fontId="50" fillId="41" borderId="252" applyNumberFormat="0" applyAlignment="0" applyProtection="0"/>
    <xf numFmtId="186" fontId="27"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7" fillId="15" borderId="251" applyNumberFormat="0" applyProtection="0">
      <alignment horizontal="left" vertical="top" indent="1"/>
    </xf>
    <xf numFmtId="4" fontId="56" fillId="57" borderId="256" applyNumberFormat="0" applyProtection="0">
      <alignment horizontal="right" vertical="center"/>
    </xf>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2" applyNumberFormat="0" applyFont="0" applyAlignment="0" applyProtection="0"/>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27" fillId="15" borderId="260" applyNumberFormat="0" applyProtection="0">
      <alignment horizontal="left" vertical="center" indent="1"/>
    </xf>
    <xf numFmtId="186" fontId="56" fillId="40" borderId="262" applyNumberFormat="0" applyFont="0" applyAlignment="0" applyProtection="0"/>
    <xf numFmtId="4" fontId="62" fillId="11" borderId="260" applyNumberFormat="0" applyProtection="0">
      <alignment horizontal="left" vertical="center" indent="1"/>
    </xf>
    <xf numFmtId="186" fontId="56" fillId="40" borderId="262" applyNumberFormat="0" applyFont="0" applyAlignment="0" applyProtection="0"/>
    <xf numFmtId="4" fontId="56" fillId="15" borderId="262" applyNumberFormat="0" applyProtection="0">
      <alignment horizontal="right" vertical="center"/>
    </xf>
    <xf numFmtId="186" fontId="56" fillId="40" borderId="262" applyNumberFormat="0" applyFont="0" applyAlignment="0" applyProtection="0"/>
    <xf numFmtId="4" fontId="56" fillId="16" borderId="262"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60" borderId="262" applyNumberFormat="0" applyProtection="0">
      <alignment horizontal="right" vertical="center"/>
    </xf>
    <xf numFmtId="186" fontId="56" fillId="14"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56" fillId="57" borderId="266" applyNumberFormat="0" applyProtection="0">
      <alignment horizontal="right" vertical="center"/>
    </xf>
    <xf numFmtId="186" fontId="44" fillId="0" borderId="257" applyNumberFormat="0" applyFill="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27" fillId="21" borderId="260" applyNumberFormat="0" applyProtection="0">
      <alignment horizontal="left" vertical="top" indent="1"/>
    </xf>
    <xf numFmtId="4" fontId="72" fillId="86" borderId="260" applyNumberFormat="0" applyProtection="0">
      <alignment horizontal="right" vertical="center"/>
    </xf>
    <xf numFmtId="172" fontId="5" fillId="7" borderId="8">
      <alignment vertical="center"/>
      <protection locked="0"/>
    </xf>
    <xf numFmtId="4" fontId="56" fillId="56"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4" borderId="260" applyNumberFormat="0" applyProtection="0">
      <alignment horizontal="left" vertical="top" indent="1"/>
    </xf>
    <xf numFmtId="186" fontId="27" fillId="15" borderId="260" applyNumberFormat="0" applyProtection="0">
      <alignment horizontal="left" vertical="top" indent="1"/>
    </xf>
    <xf numFmtId="4" fontId="27" fillId="21" borderId="266" applyNumberFormat="0" applyProtection="0">
      <alignment horizontal="left" vertical="center" indent="1"/>
    </xf>
    <xf numFmtId="4" fontId="56" fillId="54" borderId="262" applyNumberFormat="0" applyProtection="0">
      <alignment horizontal="left" vertical="center" indent="1"/>
    </xf>
    <xf numFmtId="186" fontId="50" fillId="41" borderId="262" applyNumberFormat="0" applyAlignment="0" applyProtection="0"/>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56" borderId="262" applyNumberFormat="0" applyProtection="0">
      <alignment horizontal="right" vertical="center"/>
    </xf>
    <xf numFmtId="186" fontId="56" fillId="40" borderId="262" applyNumberFormat="0" applyFont="0" applyAlignment="0" applyProtection="0"/>
    <xf numFmtId="4" fontId="56" fillId="0" borderId="262" applyNumberFormat="0" applyProtection="0">
      <alignment horizontal="right" vertical="center"/>
    </xf>
    <xf numFmtId="186" fontId="27" fillId="14" borderId="260" applyNumberFormat="0" applyProtection="0">
      <alignment horizontal="left" vertical="center" indent="1"/>
    </xf>
    <xf numFmtId="4" fontId="56" fillId="0" borderId="262" applyNumberFormat="0" applyProtection="0">
      <alignment horizontal="right" vertical="center"/>
    </xf>
    <xf numFmtId="4" fontId="56" fillId="61" borderId="266"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center" indent="1"/>
    </xf>
    <xf numFmtId="4" fontId="56" fillId="16" borderId="262" applyNumberFormat="0" applyProtection="0">
      <alignment horizontal="right" vertical="center"/>
    </xf>
    <xf numFmtId="186" fontId="60" fillId="52" borderId="260" applyNumberFormat="0" applyProtection="0">
      <alignment horizontal="left" vertical="top" indent="1"/>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4" fontId="56" fillId="55" borderId="262" applyNumberFormat="0" applyProtection="0">
      <alignment horizontal="right" vertical="center"/>
    </xf>
    <xf numFmtId="4" fontId="56" fillId="60" borderId="262" applyNumberFormat="0" applyProtection="0">
      <alignment horizontal="right" vertical="center"/>
    </xf>
    <xf numFmtId="186" fontId="56" fillId="14" borderId="262"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37" fontId="33" fillId="0" borderId="265" applyNumberFormat="0"/>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60" borderId="262" applyNumberFormat="0" applyProtection="0">
      <alignment horizontal="right" vertical="center"/>
    </xf>
    <xf numFmtId="4" fontId="56" fillId="55"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4" fontId="56" fillId="15" borderId="262"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11"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15" borderId="262" applyNumberFormat="0" applyProtection="0">
      <alignment horizontal="right" vertical="center"/>
    </xf>
    <xf numFmtId="4" fontId="56" fillId="54" borderId="262" applyNumberFormat="0" applyProtection="0">
      <alignment horizontal="left" vertical="center" indent="1"/>
    </xf>
    <xf numFmtId="186" fontId="42" fillId="44" borderId="262" applyNumberFormat="0" applyAlignment="0" applyProtection="0"/>
    <xf numFmtId="186" fontId="56" fillId="21" borderId="260" applyNumberFormat="0" applyProtection="0">
      <alignment horizontal="left" vertical="top" indent="1"/>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0" applyNumberFormat="0" applyProtection="0">
      <alignment horizontal="left" vertical="top" indent="1"/>
    </xf>
    <xf numFmtId="4" fontId="56" fillId="60" borderId="262" applyNumberFormat="0" applyProtection="0">
      <alignment horizontal="right" vertical="center"/>
    </xf>
    <xf numFmtId="4" fontId="56" fillId="0" borderId="262" applyNumberFormat="0" applyProtection="0">
      <alignment horizontal="right" vertical="center"/>
    </xf>
    <xf numFmtId="4" fontId="56" fillId="55" borderId="262" applyNumberFormat="0" applyProtection="0">
      <alignment horizontal="right" vertical="center"/>
    </xf>
    <xf numFmtId="186" fontId="44" fillId="0" borderId="267" applyNumberFormat="0" applyFill="0" applyAlignment="0" applyProtection="0"/>
    <xf numFmtId="37" fontId="33" fillId="0" borderId="265" applyNumberFormat="0"/>
    <xf numFmtId="4" fontId="56" fillId="14" borderId="266" applyNumberFormat="0" applyProtection="0">
      <alignment horizontal="left" vertical="center" indent="1"/>
    </xf>
    <xf numFmtId="4" fontId="62" fillId="11" borderId="260" applyNumberFormat="0" applyProtection="0">
      <alignment horizontal="left" vertical="center" indent="1"/>
    </xf>
    <xf numFmtId="186" fontId="44" fillId="0" borderId="267" applyNumberFormat="0" applyFill="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186" fontId="44" fillId="0" borderId="247" applyNumberFormat="0" applyFill="0" applyAlignment="0" applyProtection="0"/>
    <xf numFmtId="186" fontId="44" fillId="0" borderId="267" applyNumberFormat="0" applyFill="0" applyAlignment="0" applyProtection="0"/>
    <xf numFmtId="186" fontId="56" fillId="21" borderId="243" applyNumberFormat="0" applyProtection="0">
      <alignment horizontal="left" vertical="top" indent="1"/>
    </xf>
    <xf numFmtId="37" fontId="33" fillId="0" borderId="246" applyNumberFormat="0"/>
    <xf numFmtId="186" fontId="27" fillId="21" borderId="243" applyNumberFormat="0" applyProtection="0">
      <alignment horizontal="left" vertical="top" indent="1"/>
    </xf>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40" borderId="241" applyNumberFormat="0" applyFont="0" applyAlignment="0" applyProtection="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3" fillId="66" borderId="244" applyNumberFormat="0" applyProtection="0">
      <alignment horizontal="left" vertical="center" indent="1"/>
    </xf>
    <xf numFmtId="186" fontId="62" fillId="15" borderId="243" applyNumberFormat="0" applyProtection="0">
      <alignment horizontal="left" vertical="top" indent="1"/>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57" borderId="244" applyNumberFormat="0" applyProtection="0">
      <alignment horizontal="right" vertical="center"/>
    </xf>
    <xf numFmtId="186" fontId="60" fillId="52" borderId="243" applyNumberFormat="0" applyProtection="0">
      <alignment horizontal="left" vertical="top" indent="1"/>
    </xf>
    <xf numFmtId="186" fontId="57" fillId="44" borderId="242" applyNumberFormat="0" applyAlignment="0" applyProtection="0"/>
    <xf numFmtId="186" fontId="57" fillId="44" borderId="242" applyNumberFormat="0" applyAlignment="0" applyProtection="0"/>
    <xf numFmtId="186" fontId="42" fillId="44"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4" fontId="56" fillId="0" borderId="262" applyNumberFormat="0" applyProtection="0">
      <alignment horizontal="right" vertical="center"/>
    </xf>
    <xf numFmtId="186" fontId="56" fillId="14" borderId="262" applyNumberFormat="0" applyProtection="0">
      <alignment horizontal="left" vertical="center" indent="1"/>
    </xf>
    <xf numFmtId="186" fontId="27"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15" borderId="262" applyNumberFormat="0" applyProtection="0">
      <alignment horizontal="right" vertical="center"/>
    </xf>
    <xf numFmtId="4" fontId="56" fillId="56" borderId="262" applyNumberFormat="0" applyProtection="0">
      <alignment horizontal="right" vertical="center"/>
    </xf>
    <xf numFmtId="186" fontId="56" fillId="40" borderId="262" applyNumberFormat="0" applyFont="0" applyAlignment="0" applyProtection="0"/>
    <xf numFmtId="4" fontId="56" fillId="53" borderId="262"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7" fillId="44" borderId="263" applyNumberFormat="0" applyAlignment="0" applyProtection="0"/>
    <xf numFmtId="4" fontId="56" fillId="54" borderId="262" applyNumberFormat="0" applyProtection="0">
      <alignment horizontal="left" vertical="center" indent="1"/>
    </xf>
    <xf numFmtId="186" fontId="27" fillId="14" borderId="260" applyNumberFormat="0" applyProtection="0">
      <alignment horizontal="left" vertical="top" indent="1"/>
    </xf>
    <xf numFmtId="186" fontId="56" fillId="15" borderId="260" applyNumberFormat="0" applyProtection="0">
      <alignment horizontal="left" vertical="top" indent="1"/>
    </xf>
    <xf numFmtId="4" fontId="56" fillId="54" borderId="262" applyNumberFormat="0" applyProtection="0">
      <alignment horizontal="left" vertical="center" indent="1"/>
    </xf>
    <xf numFmtId="4" fontId="27" fillId="21" borderId="266"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27" fillId="21" borderId="260" applyNumberFormat="0" applyProtection="0">
      <alignment horizontal="left" vertical="top" indent="1"/>
    </xf>
    <xf numFmtId="4" fontId="56" fillId="61" borderId="266" applyNumberFormat="0" applyProtection="0">
      <alignment horizontal="left" vertical="center" indent="1"/>
    </xf>
    <xf numFmtId="4" fontId="56" fillId="55" borderId="262" applyNumberFormat="0" applyProtection="0">
      <alignment horizontal="righ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60" fillId="52" borderId="260" applyNumberFormat="0" applyProtection="0">
      <alignment horizontal="left" vertical="top" indent="1"/>
    </xf>
    <xf numFmtId="186" fontId="56" fillId="11" borderId="262" applyNumberFormat="0" applyProtection="0">
      <alignment horizontal="left" vertical="center" indent="1"/>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60" borderId="262" applyNumberFormat="0" applyProtection="0">
      <alignment horizontal="right" vertical="center"/>
    </xf>
    <xf numFmtId="4" fontId="56" fillId="0" borderId="262" applyNumberFormat="0" applyProtection="0">
      <alignment horizontal="right" vertical="center"/>
    </xf>
    <xf numFmtId="186" fontId="56" fillId="14" borderId="262" applyNumberFormat="0" applyProtection="0">
      <alignment horizontal="left" vertical="center"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1" borderId="262" applyNumberFormat="0" applyProtection="0">
      <alignment horizontal="left" vertical="center" indent="1"/>
    </xf>
    <xf numFmtId="4" fontId="56" fillId="23" borderId="262" applyNumberFormat="0" applyProtection="0">
      <alignment horizontal="right" vertical="center"/>
    </xf>
    <xf numFmtId="186" fontId="56" fillId="14" borderId="260" applyNumberFormat="0" applyProtection="0">
      <alignment horizontal="left" vertical="top" indent="1"/>
    </xf>
    <xf numFmtId="4" fontId="59" fillId="53" borderId="262" applyNumberFormat="0" applyProtection="0">
      <alignment vertical="center"/>
    </xf>
    <xf numFmtId="4" fontId="56" fillId="52" borderId="262" applyNumberFormat="0" applyProtection="0">
      <alignmen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2" applyNumberFormat="0" applyProtection="0">
      <alignment horizontal="left" vertical="center" indent="1"/>
    </xf>
    <xf numFmtId="4" fontId="56" fillId="53" borderId="262" applyNumberFormat="0" applyProtection="0">
      <alignment horizontal="left" vertical="center" indent="1"/>
    </xf>
    <xf numFmtId="4" fontId="62" fillId="48" borderId="260" applyNumberFormat="0" applyProtection="0">
      <alignment vertical="center"/>
    </xf>
    <xf numFmtId="186" fontId="56" fillId="21" borderId="260" applyNumberFormat="0" applyProtection="0">
      <alignment horizontal="left" vertical="top" indent="1"/>
    </xf>
    <xf numFmtId="4" fontId="56" fillId="55" borderId="262" applyNumberFormat="0" applyProtection="0">
      <alignment horizontal="right" vertical="center"/>
    </xf>
    <xf numFmtId="4" fontId="56" fillId="58" borderId="262" applyNumberFormat="0" applyProtection="0">
      <alignment horizontal="right" vertical="center"/>
    </xf>
    <xf numFmtId="4" fontId="56" fillId="54" borderId="262" applyNumberFormat="0" applyProtection="0">
      <alignment horizontal="left" vertical="center" indent="1"/>
    </xf>
    <xf numFmtId="4" fontId="56" fillId="60" borderId="262" applyNumberFormat="0" applyProtection="0">
      <alignment horizontal="righ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6" fillId="14" borderId="262" applyNumberFormat="0" applyProtection="0">
      <alignment horizontal="left" vertical="center" indent="1"/>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2" fillId="44" borderId="241" applyNumberFormat="0" applyAlignment="0" applyProtection="0"/>
    <xf numFmtId="186" fontId="42" fillId="44" borderId="241"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42" fillId="44" borderId="241" applyNumberFormat="0" applyAlignment="0" applyProtection="0"/>
    <xf numFmtId="4" fontId="59" fillId="53" borderId="262" applyNumberFormat="0" applyProtection="0">
      <alignment vertical="center"/>
    </xf>
    <xf numFmtId="186" fontId="27" fillId="14" borderId="243" applyNumberFormat="0" applyProtection="0">
      <alignment horizontal="left" vertical="center"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27" fillId="63" borderId="243" applyNumberFormat="0" applyProtection="0">
      <alignment horizontal="left" vertical="top" indent="1"/>
    </xf>
    <xf numFmtId="4" fontId="59" fillId="65" borderId="262" applyNumberFormat="0" applyProtection="0">
      <alignment horizontal="right" vertical="center"/>
    </xf>
    <xf numFmtId="186" fontId="56" fillId="21" borderId="243" applyNumberFormat="0" applyProtection="0">
      <alignment horizontal="left" vertical="top" indent="1"/>
    </xf>
    <xf numFmtId="37" fontId="33" fillId="0" borderId="265" applyNumberFormat="0"/>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6" fillId="52" borderId="241" applyNumberFormat="0" applyProtection="0">
      <alignment vertical="center"/>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14" borderId="252" applyNumberFormat="0" applyProtection="0">
      <alignment horizontal="left" vertical="center" indent="1"/>
    </xf>
    <xf numFmtId="4" fontId="72" fillId="84" borderId="260" applyNumberFormat="0" applyProtection="0">
      <alignment horizontal="right" vertical="center"/>
    </xf>
    <xf numFmtId="186" fontId="56" fillId="14" borderId="260" applyNumberFormat="0" applyProtection="0">
      <alignment horizontal="left" vertical="top" indent="1"/>
    </xf>
    <xf numFmtId="37" fontId="33" fillId="0" borderId="265" applyNumberFormat="0"/>
    <xf numFmtId="186" fontId="56" fillId="14" borderId="251" applyNumberFormat="0" applyProtection="0">
      <alignment horizontal="left" vertical="top" indent="1"/>
    </xf>
    <xf numFmtId="186" fontId="56" fillId="62"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186" fontId="44" fillId="0" borderId="247" applyNumberFormat="0" applyFill="0" applyAlignment="0" applyProtection="0"/>
    <xf numFmtId="186" fontId="44" fillId="0" borderId="247" applyNumberFormat="0" applyFill="0" applyAlignment="0" applyProtection="0"/>
    <xf numFmtId="186" fontId="42" fillId="44" borderId="262" applyNumberFormat="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3" fillId="0" borderId="0"/>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9" fillId="53" borderId="241" applyNumberFormat="0" applyProtection="0">
      <alignment vertical="center"/>
    </xf>
    <xf numFmtId="4" fontId="56" fillId="52" borderId="241" applyNumberFormat="0" applyProtection="0">
      <alignment vertical="center"/>
    </xf>
    <xf numFmtId="186" fontId="27" fillId="15" borderId="251" applyNumberFormat="0" applyProtection="0">
      <alignment horizontal="left" vertical="top" indent="1"/>
    </xf>
    <xf numFmtId="4" fontId="56" fillId="16" borderId="252" applyNumberFormat="0" applyProtection="0">
      <alignment horizontal="right" vertical="center"/>
    </xf>
    <xf numFmtId="4" fontId="71" fillId="53" borderId="260" applyNumberFormat="0" applyProtection="0">
      <alignment vertical="center"/>
    </xf>
    <xf numFmtId="4" fontId="74" fillId="87" borderId="260" applyNumberFormat="0" applyProtection="0">
      <alignment horizontal="right" vertical="center"/>
    </xf>
    <xf numFmtId="186" fontId="56" fillId="40" borderId="252" applyNumberFormat="0" applyFont="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16" borderId="262" applyNumberFormat="0" applyProtection="0">
      <alignment horizontal="right" vertical="center"/>
    </xf>
    <xf numFmtId="186" fontId="56" fillId="14" borderId="262" applyNumberFormat="0" applyProtection="0">
      <alignment horizontal="left" vertical="center" indent="1"/>
    </xf>
    <xf numFmtId="186" fontId="62" fillId="15" borderId="260" applyNumberFormat="0" applyProtection="0">
      <alignment horizontal="left" vertical="top" indent="1"/>
    </xf>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4" borderId="252" applyNumberFormat="0" applyProtection="0">
      <alignment horizontal="left" vertical="center" indent="1"/>
    </xf>
    <xf numFmtId="186" fontId="27" fillId="63" borderId="260" applyNumberFormat="0" applyProtection="0">
      <alignment horizontal="left" vertical="top" indent="1"/>
    </xf>
    <xf numFmtId="4" fontId="56" fillId="57" borderId="256" applyNumberFormat="0" applyProtection="0">
      <alignment horizontal="right" vertical="center"/>
    </xf>
    <xf numFmtId="186" fontId="62" fillId="15" borderId="260" applyNumberFormat="0" applyProtection="0">
      <alignment horizontal="left" vertical="top" indent="1"/>
    </xf>
    <xf numFmtId="186" fontId="27" fillId="63" borderId="251" applyNumberFormat="0" applyProtection="0">
      <alignment horizontal="left" vertical="top"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172" fontId="5" fillId="7" borderId="258">
      <alignment vertical="center"/>
      <protection locked="0"/>
    </xf>
    <xf numFmtId="188" fontId="5" fillId="70" borderId="258">
      <alignment horizontal="right" vertical="center"/>
      <protection locked="0"/>
    </xf>
    <xf numFmtId="190" fontId="5" fillId="69" borderId="258">
      <alignment vertical="center"/>
    </xf>
    <xf numFmtId="193" fontId="5" fillId="7" borderId="258">
      <alignment vertical="center"/>
      <protection locked="0"/>
    </xf>
    <xf numFmtId="0" fontId="27" fillId="14" borderId="251" applyNumberFormat="0" applyProtection="0">
      <alignment horizontal="left" vertical="center" indent="1"/>
    </xf>
    <xf numFmtId="191" fontId="28" fillId="12" borderId="258">
      <alignment vertical="center"/>
      <protection locked="0"/>
    </xf>
    <xf numFmtId="186" fontId="42" fillId="44" borderId="252" applyNumberFormat="0" applyAlignment="0" applyProtection="0"/>
    <xf numFmtId="4" fontId="72" fillId="83" borderId="251" applyNumberFormat="0" applyProtection="0">
      <alignment horizontal="right" vertical="center"/>
    </xf>
    <xf numFmtId="186" fontId="56" fillId="11" borderId="262" applyNumberFormat="0" applyProtection="0">
      <alignment horizontal="left" vertical="center" indent="1"/>
    </xf>
    <xf numFmtId="186" fontId="56" fillId="40" borderId="252" applyNumberFormat="0" applyFont="0" applyAlignment="0" applyProtection="0"/>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4" fontId="56" fillId="61" borderId="256" applyNumberFormat="0" applyProtection="0">
      <alignment horizontal="left" vertical="center" indent="1"/>
    </xf>
    <xf numFmtId="4" fontId="56" fillId="52" borderId="252" applyNumberFormat="0" applyProtection="0">
      <alignment vertical="center"/>
    </xf>
    <xf numFmtId="186" fontId="56" fillId="63" borderId="252" applyNumberFormat="0" applyProtection="0">
      <alignment horizontal="left" vertical="center" indent="1"/>
    </xf>
    <xf numFmtId="186" fontId="56" fillId="21" borderId="251" applyNumberFormat="0" applyProtection="0">
      <alignment horizontal="left" vertical="top" indent="1"/>
    </xf>
    <xf numFmtId="191" fontId="28" fillId="50" borderId="258">
      <alignment vertical="center"/>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42" fillId="44" borderId="241" applyNumberFormat="0" applyAlignment="0" applyProtection="0"/>
    <xf numFmtId="186" fontId="42" fillId="44"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4" fontId="62" fillId="48" borderId="260" applyNumberFormat="0" applyProtection="0">
      <alignment vertical="center"/>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56" fillId="40" borderId="262" applyNumberFormat="0" applyFont="0" applyAlignment="0" applyProtection="0"/>
    <xf numFmtId="4" fontId="56" fillId="61" borderId="266" applyNumberFormat="0" applyProtection="0">
      <alignment horizontal="left" vertical="center" indent="1"/>
    </xf>
    <xf numFmtId="4" fontId="56" fillId="15" borderId="266" applyNumberFormat="0" applyProtection="0">
      <alignment horizontal="left" vertical="center" indent="1"/>
    </xf>
    <xf numFmtId="4" fontId="56" fillId="55" borderId="262" applyNumberFormat="0" applyProtection="0">
      <alignment horizontal="right" vertical="center"/>
    </xf>
    <xf numFmtId="186" fontId="56" fillId="62" borderId="262" applyNumberFormat="0" applyProtection="0">
      <alignment horizontal="left" vertical="center" indent="1"/>
    </xf>
    <xf numFmtId="4" fontId="56" fillId="53" borderId="262" applyNumberFormat="0" applyProtection="0">
      <alignment horizontal="left" vertical="center"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1" borderId="262" applyNumberFormat="0" applyProtection="0">
      <alignment horizontal="left" vertical="center" indent="1"/>
    </xf>
    <xf numFmtId="186" fontId="42" fillId="44" borderId="241" applyNumberFormat="0" applyAlignment="0" applyProtection="0"/>
    <xf numFmtId="186" fontId="56" fillId="14" borderId="252" applyNumberFormat="0" applyProtection="0">
      <alignment horizontal="left" vertical="center" indent="1"/>
    </xf>
    <xf numFmtId="191" fontId="5" fillId="7" borderId="8">
      <alignment vertical="center"/>
      <protection locked="0"/>
    </xf>
    <xf numFmtId="4" fontId="56" fillId="14" borderId="266" applyNumberFormat="0" applyProtection="0">
      <alignment horizontal="left" vertical="center" indent="1"/>
    </xf>
    <xf numFmtId="4" fontId="64" fillId="64" borderId="241" applyNumberFormat="0" applyProtection="0">
      <alignment horizontal="right" vertical="center"/>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48" borderId="243" applyNumberFormat="0" applyProtection="0">
      <alignment vertical="center"/>
    </xf>
    <xf numFmtId="186" fontId="61" fillId="21" borderId="245" applyBorder="0"/>
    <xf numFmtId="4" fontId="56" fillId="59" borderId="241" applyNumberFormat="0" applyProtection="0">
      <alignment horizontal="right" vertical="center"/>
    </xf>
    <xf numFmtId="186" fontId="27" fillId="21" borderId="243" applyNumberFormat="0" applyProtection="0">
      <alignment horizontal="left" vertical="center"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27" fillId="14" borderId="243"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14" borderId="260" applyNumberFormat="0" applyProtection="0">
      <alignment horizontal="left" vertical="top" indent="1"/>
    </xf>
    <xf numFmtId="4" fontId="56" fillId="23" borderId="241"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4" fontId="27" fillId="21" borderId="266" applyNumberFormat="0" applyProtection="0">
      <alignment horizontal="left" vertical="center" indent="1"/>
    </xf>
    <xf numFmtId="4" fontId="56" fillId="14" borderId="256" applyNumberFormat="0" applyProtection="0">
      <alignment horizontal="left" vertical="center" indent="1"/>
    </xf>
    <xf numFmtId="186" fontId="44" fillId="0" borderId="267" applyNumberFormat="0" applyFill="0" applyAlignment="0" applyProtection="0"/>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58" borderId="262" applyNumberFormat="0" applyProtection="0">
      <alignment horizontal="right" vertical="center"/>
    </xf>
    <xf numFmtId="191" fontId="5" fillId="13" borderId="258">
      <alignment vertical="center"/>
    </xf>
    <xf numFmtId="191" fontId="5" fillId="13" borderId="258">
      <alignment vertical="center"/>
    </xf>
    <xf numFmtId="193" fontId="28" fillId="12" borderId="258">
      <alignment vertical="center"/>
      <protection locked="0"/>
    </xf>
    <xf numFmtId="186" fontId="28" fillId="49" borderId="258">
      <alignmen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4" fontId="62" fillId="11" borderId="251" applyNumberFormat="0" applyProtection="0">
      <alignment horizontal="left" vertical="center" indent="1"/>
    </xf>
    <xf numFmtId="4" fontId="56" fillId="0" borderId="252" applyNumberFormat="0" applyProtection="0">
      <alignment horizontal="right" vertical="center"/>
    </xf>
    <xf numFmtId="4" fontId="59" fillId="65" borderId="252" applyNumberFormat="0" applyProtection="0">
      <alignment horizontal="right" vertical="center"/>
    </xf>
    <xf numFmtId="4" fontId="56" fillId="54" borderId="252" applyNumberFormat="0" applyProtection="0">
      <alignment horizontal="left" vertical="center" indent="1"/>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0" applyNumberFormat="0" applyProtection="0">
      <alignment horizontal="right" vertical="center"/>
    </xf>
    <xf numFmtId="4" fontId="72" fillId="50" borderId="260" applyNumberFormat="0" applyProtection="0">
      <alignment horizontal="right" vertical="center"/>
    </xf>
    <xf numFmtId="0" fontId="27" fillId="63" borderId="260" applyNumberFormat="0" applyProtection="0">
      <alignment horizontal="left" vertical="center" indent="1"/>
    </xf>
    <xf numFmtId="0" fontId="27" fillId="64" borderId="8" applyNumberFormat="0">
      <protection locked="0"/>
    </xf>
    <xf numFmtId="4" fontId="70" fillId="86" borderId="260" applyNumberFormat="0" applyProtection="0">
      <alignment horizontal="left" vertical="center" indent="1"/>
    </xf>
    <xf numFmtId="0" fontId="37" fillId="15" borderId="260" applyNumberFormat="0" applyProtection="0">
      <alignment horizontal="left" vertical="top" indent="1"/>
    </xf>
    <xf numFmtId="4" fontId="75" fillId="88" borderId="261"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27" fillId="15" borderId="260" applyNumberFormat="0" applyProtection="0">
      <alignment horizontal="left" vertical="center"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5" borderId="262" applyNumberFormat="0" applyProtection="0">
      <alignment horizontal="right" vertical="center"/>
    </xf>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53" borderId="262" applyNumberFormat="0" applyProtection="0">
      <alignment horizontal="left" vertical="center" indent="1"/>
    </xf>
    <xf numFmtId="4" fontId="56" fillId="52" borderId="262" applyNumberFormat="0" applyProtection="0">
      <alignment vertical="center"/>
    </xf>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6" borderId="262" applyNumberFormat="0" applyProtection="0">
      <alignment horizontal="right" vertical="center"/>
    </xf>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9" fillId="65"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65" applyNumberFormat="0"/>
    <xf numFmtId="186" fontId="42" fillId="44" borderId="262" applyNumberFormat="0" applyAlignment="0" applyProtection="0"/>
    <xf numFmtId="186" fontId="56" fillId="40" borderId="262" applyNumberFormat="0" applyFont="0" applyAlignment="0" applyProtection="0"/>
    <xf numFmtId="4" fontId="56" fillId="5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4" fontId="56" fillId="1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4" fontId="56" fillId="15" borderId="262" applyNumberFormat="0" applyProtection="0">
      <alignment horizontal="right" vertical="center"/>
    </xf>
    <xf numFmtId="186" fontId="56" fillId="40" borderId="262" applyNumberFormat="0" applyFont="0" applyAlignment="0" applyProtection="0"/>
    <xf numFmtId="4" fontId="56" fillId="23"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57" fillId="44" borderId="263" applyNumberForma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60" fillId="52" borderId="260" applyNumberFormat="0" applyProtection="0">
      <alignment horizontal="left" vertical="top" indent="1"/>
    </xf>
    <xf numFmtId="186" fontId="56" fillId="64" borderId="210" applyNumberFormat="0">
      <protection locked="0"/>
    </xf>
    <xf numFmtId="186" fontId="56" fillId="14"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56" fillId="15" borderId="262" applyNumberFormat="0" applyProtection="0">
      <alignment horizontal="righ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4" fontId="56" fillId="54" borderId="262" applyNumberFormat="0" applyProtection="0">
      <alignment horizontal="left" vertical="center" indent="1"/>
    </xf>
    <xf numFmtId="4" fontId="56" fillId="57" borderId="266" applyNumberFormat="0" applyProtection="0">
      <alignment horizontal="right" vertical="center"/>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186" fontId="56" fillId="14" borderId="260" applyNumberFormat="0" applyProtection="0">
      <alignment horizontal="left" vertical="top" indent="1"/>
    </xf>
    <xf numFmtId="186" fontId="61" fillId="21" borderId="264" applyBorder="0"/>
    <xf numFmtId="186" fontId="56" fillId="11" borderId="262" applyNumberFormat="0" applyProtection="0">
      <alignment horizontal="left" vertical="center" indent="1"/>
    </xf>
    <xf numFmtId="194" fontId="33" fillId="0" borderId="230" applyFill="0"/>
    <xf numFmtId="4" fontId="64" fillId="64" borderId="262" applyNumberFormat="0" applyProtection="0">
      <alignment horizontal="right" vertical="center"/>
    </xf>
    <xf numFmtId="186" fontId="56" fillId="15" borderId="260" applyNumberFormat="0" applyProtection="0">
      <alignment horizontal="left" vertical="top" indent="1"/>
    </xf>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164" fontId="5" fillId="0" borderId="0" applyFont="0" applyFill="0" applyBorder="0" applyAlignment="0" applyProtection="0"/>
    <xf numFmtId="186" fontId="27" fillId="21" borderId="260" applyNumberFormat="0" applyProtection="0">
      <alignment horizontal="left" vertical="top" indent="1"/>
    </xf>
    <xf numFmtId="4" fontId="64" fillId="64"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28" fillId="50" borderId="268">
      <alignment vertical="center"/>
    </xf>
    <xf numFmtId="4" fontId="56" fillId="58" borderId="262" applyNumberFormat="0" applyProtection="0">
      <alignment horizontal="right" vertical="center"/>
    </xf>
    <xf numFmtId="186" fontId="56" fillId="14" borderId="260" applyNumberFormat="0" applyProtection="0">
      <alignment horizontal="left" vertical="top" indent="1"/>
    </xf>
    <xf numFmtId="186" fontId="60" fillId="52" borderId="260" applyNumberFormat="0" applyProtection="0">
      <alignment horizontal="left" vertical="top" indent="1"/>
    </xf>
    <xf numFmtId="186" fontId="56" fillId="14" borderId="241" applyNumberFormat="0" applyProtection="0">
      <alignment horizontal="left" vertical="center" indent="1"/>
    </xf>
    <xf numFmtId="164" fontId="35" fillId="0" borderId="0" applyFont="0" applyFill="0" applyBorder="0" applyAlignment="0" applyProtection="0"/>
    <xf numFmtId="186" fontId="27" fillId="15" borderId="251" applyNumberFormat="0" applyProtection="0">
      <alignment horizontal="left" vertical="top" indent="1"/>
    </xf>
    <xf numFmtId="4" fontId="56" fillId="15" borderId="262" applyNumberFormat="0" applyProtection="0">
      <alignment horizontal="right" vertical="center"/>
    </xf>
    <xf numFmtId="186" fontId="56" fillId="63" borderId="243"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2" applyNumberFormat="0" applyAlignment="0" applyProtection="0"/>
    <xf numFmtId="186" fontId="27" fillId="21" borderId="260" applyNumberFormat="0" applyProtection="0">
      <alignment horizontal="left" vertical="center" indent="1"/>
    </xf>
    <xf numFmtId="186" fontId="56" fillId="14" borderId="243" applyNumberFormat="0" applyProtection="0">
      <alignment horizontal="left" vertical="top" indent="1"/>
    </xf>
    <xf numFmtId="4" fontId="56" fillId="23" borderId="241" applyNumberFormat="0" applyProtection="0">
      <alignment horizontal="right" vertical="center"/>
    </xf>
    <xf numFmtId="4" fontId="56" fillId="57" borderId="244" applyNumberFormat="0" applyProtection="0">
      <alignment horizontal="right" vertical="center"/>
    </xf>
    <xf numFmtId="186" fontId="60" fillId="52" borderId="243" applyNumberFormat="0" applyProtection="0">
      <alignment horizontal="left" vertical="top" indent="1"/>
    </xf>
    <xf numFmtId="4" fontId="56" fillId="55" borderId="262" applyNumberFormat="0" applyProtection="0">
      <alignment horizontal="right" vertical="center"/>
    </xf>
    <xf numFmtId="4" fontId="62" fillId="11" borderId="243" applyNumberFormat="0" applyProtection="0">
      <alignment horizontal="left" vertical="center" indent="1"/>
    </xf>
    <xf numFmtId="4" fontId="56" fillId="14" borderId="244" applyNumberFormat="0" applyProtection="0">
      <alignment horizontal="left" vertical="center" indent="1"/>
    </xf>
    <xf numFmtId="186" fontId="56" fillId="14" borderId="252" applyNumberFormat="0" applyProtection="0">
      <alignment horizontal="left" vertical="center" indent="1"/>
    </xf>
    <xf numFmtId="186" fontId="56" fillId="14" borderId="251" applyNumberFormat="0" applyProtection="0">
      <alignment horizontal="left" vertical="top" indent="1"/>
    </xf>
    <xf numFmtId="186" fontId="56" fillId="40" borderId="241" applyNumberFormat="0" applyFont="0" applyAlignment="0" applyProtection="0"/>
    <xf numFmtId="193" fontId="5" fillId="7" borderId="8">
      <alignment vertical="center"/>
      <protection locked="0"/>
    </xf>
    <xf numFmtId="196" fontId="5" fillId="69" borderId="8">
      <alignment vertical="center"/>
    </xf>
    <xf numFmtId="4" fontId="72" fillId="49" borderId="260" applyNumberFormat="0" applyProtection="0">
      <alignment horizontal="right" vertical="center"/>
    </xf>
    <xf numFmtId="186" fontId="56" fillId="40" borderId="262" applyNumberFormat="0" applyFont="0" applyAlignment="0" applyProtection="0"/>
    <xf numFmtId="186" fontId="27" fillId="15" borderId="260" applyNumberFormat="0" applyProtection="0">
      <alignment horizontal="left" vertical="top" indent="1"/>
    </xf>
    <xf numFmtId="186" fontId="56" fillId="63" borderId="26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2" applyNumberFormat="0" applyProtection="0">
      <alignment horizontal="right" vertical="center"/>
    </xf>
    <xf numFmtId="186" fontId="56" fillId="40" borderId="252"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2" applyNumberFormat="0" applyProtection="0">
      <alignment horizontal="right" vertical="center"/>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56" fillId="63" borderId="260" applyNumberFormat="0" applyProtection="0">
      <alignment horizontal="left" vertical="top" indent="1"/>
    </xf>
    <xf numFmtId="186" fontId="62" fillId="15" borderId="251"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4" fontId="56" fillId="0" borderId="262" applyNumberFormat="0" applyProtection="0">
      <alignment horizontal="right" vertical="center"/>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9" borderId="241" applyNumberFormat="0" applyProtection="0">
      <alignment horizontal="right" vertical="center"/>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27" fillId="63" borderId="243" applyNumberFormat="0" applyProtection="0">
      <alignment horizontal="left" vertical="center"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4" fontId="56" fillId="61" borderId="244" applyNumberFormat="0" applyProtection="0">
      <alignment horizontal="left" vertical="center" indent="1"/>
    </xf>
    <xf numFmtId="186" fontId="61" fillId="21" borderId="264" applyBorder="0"/>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55" borderId="252" applyNumberFormat="0" applyProtection="0">
      <alignment horizontal="right" vertical="center"/>
    </xf>
    <xf numFmtId="186" fontId="50" fillId="41" borderId="252" applyNumberFormat="0" applyAlignment="0" applyProtection="0"/>
    <xf numFmtId="186" fontId="56" fillId="15" borderId="251" applyNumberFormat="0" applyProtection="0">
      <alignment horizontal="left" vertical="top" indent="1"/>
    </xf>
    <xf numFmtId="4" fontId="56" fillId="60" borderId="262" applyNumberFormat="0" applyProtection="0">
      <alignment horizontal="right" vertical="center"/>
    </xf>
    <xf numFmtId="188" fontId="5" fillId="70" borderId="258">
      <alignment horizontal="right" vertical="center"/>
      <protection locked="0"/>
    </xf>
    <xf numFmtId="172" fontId="5" fillId="7" borderId="258">
      <alignment vertical="center"/>
      <protection locked="0"/>
    </xf>
    <xf numFmtId="186" fontId="56" fillId="14" borderId="260" applyNumberFormat="0" applyProtection="0">
      <alignment horizontal="left" vertical="top" indent="1"/>
    </xf>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0" fontId="37" fillId="48" borderId="260" applyNumberFormat="0" applyProtection="0">
      <alignment horizontal="left" vertical="top" indent="1"/>
    </xf>
    <xf numFmtId="0" fontId="5" fillId="69" borderId="8">
      <alignment vertical="center"/>
    </xf>
    <xf numFmtId="4" fontId="56" fillId="61" borderId="266" applyNumberFormat="0" applyProtection="0">
      <alignment horizontal="left" vertical="center" indent="1"/>
    </xf>
    <xf numFmtId="186" fontId="27" fillId="21" borderId="251" applyNumberFormat="0" applyProtection="0">
      <alignment horizontal="left" vertical="top" indent="1"/>
    </xf>
    <xf numFmtId="186" fontId="56" fillId="40" borderId="241" applyNumberFormat="0" applyFont="0" applyAlignment="0" applyProtection="0"/>
    <xf numFmtId="186" fontId="56" fillId="40" borderId="241"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0" applyNumberFormat="0" applyProtection="0">
      <alignment horizontal="left" vertical="top" indent="1"/>
    </xf>
    <xf numFmtId="4" fontId="70" fillId="53" borderId="260" applyNumberFormat="0" applyProtection="0">
      <alignment vertical="center"/>
    </xf>
    <xf numFmtId="0" fontId="27" fillId="21" borderId="260" applyNumberFormat="0" applyProtection="0">
      <alignment horizontal="left" vertical="top" indent="1"/>
    </xf>
    <xf numFmtId="4" fontId="72" fillId="84" borderId="260" applyNumberFormat="0" applyProtection="0">
      <alignment horizontal="right" vertical="center"/>
    </xf>
    <xf numFmtId="0" fontId="27" fillId="63" borderId="260" applyNumberFormat="0" applyProtection="0">
      <alignment horizontal="left" vertical="top" indent="1"/>
    </xf>
    <xf numFmtId="4" fontId="72" fillId="87" borderId="260" applyNumberFormat="0" applyProtection="0">
      <alignment vertical="center"/>
    </xf>
    <xf numFmtId="186" fontId="56" fillId="14" borderId="260" applyNumberFormat="0" applyProtection="0">
      <alignment horizontal="left" vertical="top" indent="1"/>
    </xf>
    <xf numFmtId="186" fontId="56" fillId="40" borderId="262" applyNumberFormat="0" applyFont="0" applyAlignment="0" applyProtection="0"/>
    <xf numFmtId="4" fontId="76" fillId="87" borderId="260" applyNumberFormat="0" applyProtection="0">
      <alignment horizontal="right" vertical="center"/>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23" borderId="262" applyNumberFormat="0" applyProtection="0">
      <alignment horizontal="right" vertical="center"/>
    </xf>
    <xf numFmtId="4" fontId="56" fillId="0" borderId="262" applyNumberFormat="0" applyProtection="0">
      <alignment horizontal="right" vertical="center"/>
    </xf>
    <xf numFmtId="186" fontId="56" fillId="15"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16"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58" borderId="262" applyNumberFormat="0" applyProtection="0">
      <alignment horizontal="right" vertical="center"/>
    </xf>
    <xf numFmtId="186" fontId="62" fillId="15" borderId="260" applyNumberFormat="0" applyProtection="0">
      <alignment horizontal="left" vertical="top" indent="1"/>
    </xf>
    <xf numFmtId="37" fontId="33" fillId="0" borderId="265" applyNumberFormat="0"/>
    <xf numFmtId="186" fontId="56" fillId="14" borderId="260" applyNumberFormat="0" applyProtection="0">
      <alignment horizontal="left" vertical="top" indent="1"/>
    </xf>
    <xf numFmtId="186" fontId="62" fillId="15" borderId="260"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4" fontId="56" fillId="56" borderId="262" applyNumberFormat="0" applyProtection="0">
      <alignment horizontal="right" vertical="center"/>
    </xf>
    <xf numFmtId="186" fontId="27" fillId="21" borderId="260" applyNumberFormat="0" applyProtection="0">
      <alignment horizontal="left" vertical="center" indent="1"/>
    </xf>
    <xf numFmtId="186" fontId="57" fillId="44" borderId="263" applyNumberFormat="0" applyAlignment="0" applyProtection="0"/>
    <xf numFmtId="186" fontId="57" fillId="44" borderId="263" applyNumberFormat="0" applyAlignment="0" applyProtection="0"/>
    <xf numFmtId="186" fontId="42" fillId="44" borderId="262" applyNumberFormat="0" applyAlignment="0" applyProtection="0"/>
    <xf numFmtId="186" fontId="56" fillId="40" borderId="262" applyNumberFormat="0" applyFont="0" applyAlignment="0" applyProtection="0"/>
    <xf numFmtId="4" fontId="56" fillId="57" borderId="266" applyNumberFormat="0" applyProtection="0">
      <alignment horizontal="right" vertical="center"/>
    </xf>
    <xf numFmtId="186" fontId="61" fillId="21" borderId="264" applyBorder="0"/>
    <xf numFmtId="4" fontId="56" fillId="59" borderId="262" applyNumberFormat="0" applyProtection="0">
      <alignment horizontal="right" vertical="center"/>
    </xf>
    <xf numFmtId="186" fontId="56" fillId="15" borderId="260" applyNumberFormat="0" applyProtection="0">
      <alignment horizontal="left" vertical="top" indent="1"/>
    </xf>
    <xf numFmtId="4" fontId="62" fillId="11" borderId="260"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4" fontId="56" fillId="15" borderId="266" applyNumberFormat="0" applyProtection="0">
      <alignment horizontal="left" vertical="center" indent="1"/>
    </xf>
    <xf numFmtId="186" fontId="56" fillId="21" borderId="260" applyNumberFormat="0" applyProtection="0">
      <alignment horizontal="left" vertical="top" indent="1"/>
    </xf>
    <xf numFmtId="186" fontId="56" fillId="40" borderId="262" applyNumberFormat="0" applyFont="0" applyAlignment="0" applyProtection="0"/>
    <xf numFmtId="186" fontId="56" fillId="62" borderId="262"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42" fillId="44" borderId="241"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56" fillId="40" borderId="262" applyNumberFormat="0" applyFont="0" applyAlignment="0" applyProtection="0"/>
    <xf numFmtId="4" fontId="27" fillId="21" borderId="266" applyNumberFormat="0" applyProtection="0">
      <alignment horizontal="left" vertical="center" indent="1"/>
    </xf>
    <xf numFmtId="186" fontId="56" fillId="63" borderId="260" applyNumberFormat="0" applyProtection="0">
      <alignment horizontal="left" vertical="top" indent="1"/>
    </xf>
    <xf numFmtId="186" fontId="50" fillId="41" borderId="262" applyNumberFormat="0" applyAlignment="0" applyProtection="0"/>
    <xf numFmtId="4" fontId="56" fillId="53" borderId="262"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194" fontId="33" fillId="0" borderId="230" applyFill="0"/>
    <xf numFmtId="186" fontId="56" fillId="63" borderId="260" applyNumberFormat="0" applyProtection="0">
      <alignment horizontal="left" vertical="top" indent="1"/>
    </xf>
    <xf numFmtId="4" fontId="56" fillId="58" borderId="262" applyNumberFormat="0" applyProtection="0">
      <alignment horizontal="right" vertical="center"/>
    </xf>
    <xf numFmtId="186" fontId="56" fillId="63" borderId="243"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3" applyNumberFormat="0" applyProtection="0">
      <alignment horizontal="left" vertical="top" indent="1"/>
    </xf>
    <xf numFmtId="186" fontId="27" fillId="21" borderId="243" applyNumberFormat="0" applyProtection="0">
      <alignment horizontal="left" vertical="center" indent="1"/>
    </xf>
    <xf numFmtId="4" fontId="56" fillId="15" borderId="241" applyNumberFormat="0" applyProtection="0">
      <alignment horizontal="right" vertical="center"/>
    </xf>
    <xf numFmtId="186" fontId="27" fillId="14" borderId="251"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0" applyNumberFormat="0" applyProtection="0">
      <alignment horizontal="righ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56" fillId="11" borderId="262" applyNumberFormat="0" applyProtection="0">
      <alignment horizontal="left" vertical="center"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7" fillId="44" borderId="263" applyNumberFormat="0" applyAlignment="0" applyProtection="0"/>
    <xf numFmtId="164" fontId="5" fillId="0" borderId="0" applyFont="0" applyFill="0" applyBorder="0" applyAlignment="0" applyProtection="0"/>
    <xf numFmtId="4" fontId="56" fillId="59" borderId="262" applyNumberFormat="0" applyProtection="0">
      <alignment horizontal="right" vertical="center"/>
    </xf>
    <xf numFmtId="4" fontId="56" fillId="54"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15" borderId="262" applyNumberFormat="0" applyProtection="0">
      <alignment horizontal="right" vertical="center"/>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37" fontId="33" fillId="0" borderId="265" applyNumberFormat="0"/>
    <xf numFmtId="4" fontId="62" fillId="48" borderId="260" applyNumberFormat="0" applyProtection="0">
      <alignment vertical="center"/>
    </xf>
    <xf numFmtId="186" fontId="56" fillId="14" borderId="262" applyNumberFormat="0" applyProtection="0">
      <alignment horizontal="left" vertical="center" indent="1"/>
    </xf>
    <xf numFmtId="186" fontId="56" fillId="40" borderId="262" applyNumberFormat="0" applyFont="0" applyAlignment="0" applyProtection="0"/>
    <xf numFmtId="4" fontId="59" fillId="53" borderId="262" applyNumberFormat="0" applyProtection="0">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4" fontId="56" fillId="15" borderId="266" applyNumberFormat="0" applyProtection="0">
      <alignment horizontal="left" vertical="center" indent="1"/>
    </xf>
    <xf numFmtId="4" fontId="56" fillId="59"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61" borderId="266" applyNumberFormat="0" applyProtection="0">
      <alignment horizontal="left" vertical="center" indent="1"/>
    </xf>
    <xf numFmtId="186" fontId="62" fillId="15" borderId="260" applyNumberFormat="0" applyProtection="0">
      <alignment horizontal="left" vertical="top" indent="1"/>
    </xf>
    <xf numFmtId="4" fontId="63" fillId="66" borderId="266"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0" fillId="41" borderId="262" applyNumberFormat="0" applyAlignment="0" applyProtection="0"/>
    <xf numFmtId="4" fontId="56" fillId="57" borderId="266" applyNumberFormat="0" applyProtection="0">
      <alignment horizontal="right" vertical="center"/>
    </xf>
    <xf numFmtId="186" fontId="56" fillId="63" borderId="260" applyNumberFormat="0" applyProtection="0">
      <alignment horizontal="left" vertical="top" indent="1"/>
    </xf>
    <xf numFmtId="4" fontId="56" fillId="59" borderId="262"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186" fontId="56" fillId="62" borderId="262" applyNumberFormat="0" applyProtection="0">
      <alignment horizontal="left" vertical="center" indent="1"/>
    </xf>
    <xf numFmtId="186" fontId="56" fillId="15" borderId="260" applyNumberFormat="0" applyProtection="0">
      <alignment horizontal="left" vertical="top" indent="1"/>
    </xf>
    <xf numFmtId="4" fontId="59" fillId="53" borderId="262" applyNumberFormat="0" applyProtection="0">
      <alignment vertical="center"/>
    </xf>
    <xf numFmtId="4" fontId="56" fillId="59"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27" fillId="21" borderId="260" applyNumberFormat="0" applyProtection="0">
      <alignment horizontal="left" vertical="top" indent="1"/>
    </xf>
    <xf numFmtId="186" fontId="56" fillId="40" borderId="262" applyNumberFormat="0" applyFont="0" applyAlignment="0" applyProtection="0"/>
    <xf numFmtId="186" fontId="27" fillId="14" borderId="260" applyNumberFormat="0" applyProtection="0">
      <alignment horizontal="left" vertical="center" indent="1"/>
    </xf>
    <xf numFmtId="186" fontId="27" fillId="21" borderId="260" applyNumberFormat="0" applyProtection="0">
      <alignment horizontal="left" vertical="top" indent="1"/>
    </xf>
    <xf numFmtId="186" fontId="62" fillId="48" borderId="260" applyNumberFormat="0" applyProtection="0">
      <alignment horizontal="left" vertical="top" indent="1"/>
    </xf>
    <xf numFmtId="186" fontId="56" fillId="15" borderId="260" applyNumberFormat="0" applyProtection="0">
      <alignment horizontal="left" vertical="top" indent="1"/>
    </xf>
    <xf numFmtId="4" fontId="56" fillId="52" borderId="262" applyNumberFormat="0" applyProtection="0">
      <alignment vertical="center"/>
    </xf>
    <xf numFmtId="186" fontId="57" fillId="44" borderId="263" applyNumberFormat="0" applyAlignment="0" applyProtection="0"/>
    <xf numFmtId="186" fontId="60" fillId="52" borderId="260" applyNumberFormat="0" applyProtection="0">
      <alignment horizontal="left" vertical="top" indent="1"/>
    </xf>
    <xf numFmtId="194" fontId="33" fillId="0" borderId="230" applyFill="0"/>
    <xf numFmtId="186" fontId="56" fillId="62" borderId="262" applyNumberFormat="0" applyProtection="0">
      <alignment horizontal="left" vertical="center" indent="1"/>
    </xf>
    <xf numFmtId="186" fontId="56" fillId="21" borderId="260" applyNumberFormat="0" applyProtection="0">
      <alignment horizontal="left" vertical="top" indent="1"/>
    </xf>
    <xf numFmtId="164" fontId="35" fillId="0" borderId="0" applyFont="0" applyFill="0" applyBorder="0" applyAlignment="0" applyProtection="0"/>
    <xf numFmtId="4" fontId="56" fillId="54" borderId="262" applyNumberFormat="0" applyProtection="0">
      <alignment horizontal="left" vertical="center" indent="1"/>
    </xf>
    <xf numFmtId="164" fontId="5" fillId="0" borderId="0" applyFont="0" applyFill="0" applyBorder="0" applyAlignment="0" applyProtection="0"/>
    <xf numFmtId="4" fontId="56" fillId="60" borderId="262" applyNumberFormat="0" applyProtection="0">
      <alignment horizontal="right" vertical="center"/>
    </xf>
    <xf numFmtId="164" fontId="34" fillId="0" borderId="0" applyFont="0" applyFill="0" applyBorder="0" applyAlignment="0" applyProtection="0"/>
    <xf numFmtId="4" fontId="56" fillId="58" borderId="262" applyNumberFormat="0" applyProtection="0">
      <alignment horizontal="right" vertical="center"/>
    </xf>
    <xf numFmtId="186" fontId="56" fillId="63" borderId="260" applyNumberFormat="0" applyProtection="0">
      <alignment horizontal="left" vertical="top" indent="1"/>
    </xf>
    <xf numFmtId="4" fontId="56" fillId="54" borderId="252" applyNumberFormat="0" applyProtection="0">
      <alignment horizontal="left" vertical="center" indent="1"/>
    </xf>
    <xf numFmtId="186" fontId="62" fillId="48" borderId="251" applyNumberFormat="0" applyProtection="0">
      <alignment horizontal="left" vertical="top" indent="1"/>
    </xf>
    <xf numFmtId="194" fontId="33" fillId="0" borderId="259" applyFill="0"/>
    <xf numFmtId="186" fontId="56" fillId="63" borderId="260" applyNumberFormat="0" applyProtection="0">
      <alignment horizontal="left" vertical="top" indent="1"/>
    </xf>
    <xf numFmtId="4" fontId="56" fillId="19" borderId="262" applyNumberFormat="0" applyProtection="0">
      <alignment horizontal="right" vertical="center"/>
    </xf>
    <xf numFmtId="4" fontId="56" fillId="60" borderId="262" applyNumberFormat="0" applyProtection="0">
      <alignment horizontal="right" vertical="center"/>
    </xf>
    <xf numFmtId="186" fontId="56" fillId="63" borderId="262" applyNumberFormat="0" applyProtection="0">
      <alignment horizontal="left" vertical="center" indent="1"/>
    </xf>
    <xf numFmtId="186" fontId="56" fillId="40" borderId="262" applyNumberFormat="0" applyFont="0" applyAlignment="0" applyProtection="0"/>
    <xf numFmtId="186" fontId="56" fillId="11" borderId="262" applyNumberFormat="0" applyProtection="0">
      <alignment horizontal="left" vertical="center" indent="1"/>
    </xf>
    <xf numFmtId="191" fontId="28" fillId="51" borderId="258">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2" applyNumberFormat="0" applyProtection="0">
      <alignment vertical="center"/>
    </xf>
    <xf numFmtId="186" fontId="56" fillId="21" borderId="260" applyNumberFormat="0" applyProtection="0">
      <alignment horizontal="left" vertical="top" indent="1"/>
    </xf>
    <xf numFmtId="4" fontId="56" fillId="59" borderId="262" applyNumberFormat="0" applyProtection="0">
      <alignment horizontal="right" vertical="center"/>
    </xf>
    <xf numFmtId="186" fontId="56" fillId="21" borderId="260" applyNumberFormat="0" applyProtection="0">
      <alignment horizontal="left" vertical="top" indent="1"/>
    </xf>
    <xf numFmtId="191" fontId="5" fillId="70" borderId="268">
      <alignment horizontal="right" vertical="center"/>
      <protection locked="0"/>
    </xf>
    <xf numFmtId="186" fontId="60" fillId="52" borderId="260" applyNumberFormat="0" applyProtection="0">
      <alignment horizontal="left" vertical="top" indent="1"/>
    </xf>
    <xf numFmtId="186" fontId="56" fillId="63" borderId="260" applyNumberFormat="0" applyProtection="0">
      <alignment horizontal="left" vertical="top" indent="1"/>
    </xf>
    <xf numFmtId="186" fontId="27" fillId="15" borderId="260" applyNumberFormat="0" applyProtection="0">
      <alignment horizontal="left" vertical="center" indent="1"/>
    </xf>
    <xf numFmtId="4" fontId="56" fillId="60" borderId="262" applyNumberFormat="0" applyProtection="0">
      <alignment horizontal="right" vertical="center"/>
    </xf>
    <xf numFmtId="186" fontId="50" fillId="41" borderId="262" applyNumberFormat="0" applyAlignment="0" applyProtection="0"/>
    <xf numFmtId="186" fontId="56" fillId="40" borderId="262" applyNumberFormat="0" applyFont="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4" fontId="62" fillId="48" borderId="260" applyNumberFormat="0" applyProtection="0">
      <alignment vertical="center"/>
    </xf>
    <xf numFmtId="186" fontId="56" fillId="21" borderId="260" applyNumberFormat="0" applyProtection="0">
      <alignment horizontal="left" vertical="top" indent="1"/>
    </xf>
    <xf numFmtId="4" fontId="62" fillId="48" borderId="260" applyNumberFormat="0" applyProtection="0">
      <alignment vertical="center"/>
    </xf>
    <xf numFmtId="4" fontId="72" fillId="86" borderId="260" applyNumberFormat="0" applyProtection="0">
      <alignment horizontal="right" vertical="center"/>
    </xf>
    <xf numFmtId="4" fontId="56" fillId="53" borderId="252" applyNumberFormat="0" applyProtection="0">
      <alignment horizontal="left" vertical="center" indent="1"/>
    </xf>
    <xf numFmtId="4" fontId="59" fillId="53" borderId="262" applyNumberFormat="0" applyProtection="0">
      <alignment vertical="center"/>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62" fillId="15" borderId="260" applyNumberFormat="0" applyProtection="0">
      <alignment horizontal="left" vertical="top" indent="1"/>
    </xf>
    <xf numFmtId="4" fontId="56" fillId="54" borderId="262" applyNumberFormat="0" applyProtection="0">
      <alignment horizontal="left" vertical="center" indent="1"/>
    </xf>
    <xf numFmtId="4" fontId="56" fillId="23"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9" fillId="65" borderId="262" applyNumberFormat="0" applyProtection="0">
      <alignment horizontal="right" vertical="center"/>
    </xf>
    <xf numFmtId="186" fontId="27" fillId="15"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4" fontId="56" fillId="55" borderId="262" applyNumberFormat="0" applyProtection="0">
      <alignment horizontal="right" vertical="center"/>
    </xf>
    <xf numFmtId="186" fontId="50" fillId="41" borderId="241" applyNumberFormat="0" applyAlignment="0" applyProtection="0"/>
    <xf numFmtId="186" fontId="61" fillId="21" borderId="264" applyBorder="0"/>
    <xf numFmtId="186" fontId="27" fillId="14" borderId="260" applyNumberFormat="0" applyProtection="0">
      <alignment horizontal="left" vertical="top" indent="1"/>
    </xf>
    <xf numFmtId="4" fontId="56" fillId="60" borderId="262" applyNumberFormat="0" applyProtection="0">
      <alignment horizontal="right" vertical="center"/>
    </xf>
    <xf numFmtId="4" fontId="56" fillId="14" borderId="266"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57" fillId="44" borderId="263" applyNumberFormat="0" applyAlignment="0" applyProtection="0"/>
    <xf numFmtId="4" fontId="56" fillId="54" borderId="262" applyNumberFormat="0" applyProtection="0">
      <alignment horizontal="left" vertical="center" indent="1"/>
    </xf>
    <xf numFmtId="37" fontId="33" fillId="0" borderId="265" applyNumberFormat="0"/>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4" fillId="64" borderId="262" applyNumberFormat="0" applyProtection="0">
      <alignment horizontal="right" vertical="center"/>
    </xf>
    <xf numFmtId="186" fontId="42" fillId="44" borderId="262" applyNumberFormat="0" applyAlignment="0" applyProtection="0"/>
    <xf numFmtId="186" fontId="44" fillId="0" borderId="267" applyNumberFormat="0" applyFill="0" applyAlignment="0" applyProtection="0"/>
    <xf numFmtId="4" fontId="27" fillId="21" borderId="266" applyNumberFormat="0" applyProtection="0">
      <alignment horizontal="left" vertical="center" indent="1"/>
    </xf>
    <xf numFmtId="4" fontId="56" fillId="60" borderId="262" applyNumberFormat="0" applyProtection="0">
      <alignment horizontal="right" vertical="center"/>
    </xf>
    <xf numFmtId="186" fontId="56" fillId="63" borderId="260" applyNumberFormat="0" applyProtection="0">
      <alignment horizontal="left" vertical="top" indent="1"/>
    </xf>
    <xf numFmtId="4" fontId="59" fillId="65" borderId="262" applyNumberFormat="0" applyProtection="0">
      <alignment horizontal="right" vertical="center"/>
    </xf>
    <xf numFmtId="186" fontId="56" fillId="11" borderId="262" applyNumberFormat="0" applyProtection="0">
      <alignment horizontal="left" vertical="center" indent="1"/>
    </xf>
    <xf numFmtId="4" fontId="56" fillId="16" borderId="262" applyNumberFormat="0" applyProtection="0">
      <alignment horizontal="righ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7" fillId="44" borderId="263" applyNumberFormat="0" applyAlignment="0" applyProtection="0"/>
    <xf numFmtId="4" fontId="56" fillId="52" borderId="262" applyNumberFormat="0" applyProtection="0">
      <alignment vertical="center"/>
    </xf>
    <xf numFmtId="4" fontId="56" fillId="60"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56" fillId="63" borderId="260" applyNumberFormat="0" applyProtection="0">
      <alignment horizontal="left" vertical="top" indent="1"/>
    </xf>
    <xf numFmtId="186" fontId="56" fillId="14" borderId="262" applyNumberFormat="0" applyProtection="0">
      <alignment horizontal="left" vertical="center" indent="1"/>
    </xf>
    <xf numFmtId="186" fontId="62" fillId="48"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60" fillId="52" borderId="260" applyNumberFormat="0" applyProtection="0">
      <alignment horizontal="left" vertical="top" indent="1"/>
    </xf>
    <xf numFmtId="186" fontId="27" fillId="21" borderId="260" applyNumberFormat="0" applyProtection="0">
      <alignment horizontal="left" vertical="center"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4" fontId="62" fillId="48" borderId="260" applyNumberFormat="0" applyProtection="0">
      <alignmen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4" borderId="262" applyNumberFormat="0" applyProtection="0">
      <alignment horizontal="left" vertical="center" indent="1"/>
    </xf>
    <xf numFmtId="4" fontId="56" fillId="15" borderId="262" applyNumberFormat="0" applyProtection="0">
      <alignment horizontal="right" vertical="center"/>
    </xf>
    <xf numFmtId="4" fontId="56" fillId="23"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27" fillId="21" borderId="266" applyNumberFormat="0" applyProtection="0">
      <alignment horizontal="left" vertical="center" indent="1"/>
    </xf>
    <xf numFmtId="186" fontId="56" fillId="21" borderId="260" applyNumberFormat="0" applyProtection="0">
      <alignment horizontal="left" vertical="top" indent="1"/>
    </xf>
    <xf numFmtId="4" fontId="62" fillId="48" borderId="260" applyNumberFormat="0" applyProtection="0">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14" borderId="266" applyNumberFormat="0" applyProtection="0">
      <alignment horizontal="left" vertical="center" indent="1"/>
    </xf>
    <xf numFmtId="4" fontId="56" fillId="16" borderId="262" applyNumberFormat="0" applyProtection="0">
      <alignment horizontal="right" vertical="center"/>
    </xf>
    <xf numFmtId="4" fontId="56" fillId="15" borderId="262" applyNumberFormat="0" applyProtection="0">
      <alignment horizontal="right" vertical="center"/>
    </xf>
    <xf numFmtId="186" fontId="56" fillId="40" borderId="262" applyNumberFormat="0" applyFont="0" applyAlignment="0" applyProtection="0"/>
    <xf numFmtId="4" fontId="56" fillId="53" borderId="262" applyNumberFormat="0" applyProtection="0">
      <alignment horizontal="left" vertical="center" indent="1"/>
    </xf>
    <xf numFmtId="186" fontId="56" fillId="40" borderId="262" applyNumberFormat="0" applyFont="0" applyAlignment="0" applyProtection="0"/>
    <xf numFmtId="4" fontId="56" fillId="23"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6" fillId="15"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4" fontId="56" fillId="60" borderId="262" applyNumberFormat="0" applyProtection="0">
      <alignment horizontal="right" vertical="center"/>
    </xf>
    <xf numFmtId="186" fontId="60" fillId="52"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62" fillId="48" borderId="260" applyNumberFormat="0" applyProtection="0">
      <alignment horizontal="left" vertical="top" indent="1"/>
    </xf>
    <xf numFmtId="4" fontId="56" fillId="14" borderId="266" applyNumberFormat="0" applyProtection="0">
      <alignment horizontal="left" vertical="center" indent="1"/>
    </xf>
    <xf numFmtId="4" fontId="56" fillId="52" borderId="262" applyNumberFormat="0" applyProtection="0">
      <alignment vertical="center"/>
    </xf>
    <xf numFmtId="186" fontId="56" fillId="40" borderId="262" applyNumberFormat="0" applyFont="0" applyAlignment="0" applyProtection="0"/>
    <xf numFmtId="4" fontId="56" fillId="58" borderId="262" applyNumberFormat="0" applyProtection="0">
      <alignment horizontal="right" vertical="center"/>
    </xf>
    <xf numFmtId="4" fontId="62" fillId="48" borderId="260" applyNumberFormat="0" applyProtection="0">
      <alignment vertical="center"/>
    </xf>
    <xf numFmtId="186" fontId="56" fillId="40" borderId="262" applyNumberFormat="0" applyFont="0" applyAlignment="0" applyProtection="0"/>
    <xf numFmtId="186" fontId="57" fillId="44" borderId="263" applyNumberFormat="0" applyAlignment="0" applyProtection="0"/>
    <xf numFmtId="186" fontId="56" fillId="40" borderId="262"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2" applyNumberFormat="0" applyAlignment="0" applyProtection="0"/>
    <xf numFmtId="186" fontId="56" fillId="21" borderId="260" applyNumberFormat="0" applyProtection="0">
      <alignment horizontal="left" vertical="top" indent="1"/>
    </xf>
    <xf numFmtId="186" fontId="44" fillId="0" borderId="247" applyNumberFormat="0" applyFill="0" applyAlignment="0" applyProtection="0"/>
    <xf numFmtId="4" fontId="59" fillId="53" borderId="262" applyNumberFormat="0" applyProtection="0">
      <alignment vertical="center"/>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27" fillId="15" borderId="260" applyNumberFormat="0" applyProtection="0">
      <alignment horizontal="left" vertical="top" indent="1"/>
    </xf>
    <xf numFmtId="4" fontId="56" fillId="54" borderId="262" applyNumberFormat="0" applyProtection="0">
      <alignment horizontal="left" vertical="center" indent="1"/>
    </xf>
    <xf numFmtId="186" fontId="56" fillId="11" borderId="262" applyNumberFormat="0" applyProtection="0">
      <alignment horizontal="left" vertical="center" indent="1"/>
    </xf>
    <xf numFmtId="186" fontId="56" fillId="63"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9" fillId="53" borderId="262" applyNumberFormat="0" applyProtection="0">
      <alignment vertical="center"/>
    </xf>
    <xf numFmtId="4" fontId="56" fillId="53" borderId="262" applyNumberFormat="0" applyProtection="0">
      <alignment horizontal="left" vertical="center" indent="1"/>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9" fillId="65" borderId="262" applyNumberFormat="0" applyProtection="0">
      <alignment horizontal="right" vertical="center"/>
    </xf>
    <xf numFmtId="4" fontId="56" fillId="0" borderId="262" applyNumberFormat="0" applyProtection="0">
      <alignment horizontal="right" vertical="center"/>
    </xf>
    <xf numFmtId="186" fontId="56" fillId="40" borderId="262" applyNumberFormat="0" applyFont="0" applyAlignment="0" applyProtection="0"/>
    <xf numFmtId="4" fontId="56" fillId="55" borderId="262" applyNumberFormat="0" applyProtection="0">
      <alignment horizontal="right" vertical="center"/>
    </xf>
    <xf numFmtId="186" fontId="27" fillId="21" borderId="260" applyNumberFormat="0" applyProtection="0">
      <alignment horizontal="left" vertical="top" indent="1"/>
    </xf>
    <xf numFmtId="186" fontId="27" fillId="15" borderId="260" applyNumberFormat="0" applyProtection="0">
      <alignment horizontal="left" vertical="top" indent="1"/>
    </xf>
    <xf numFmtId="186" fontId="27" fillId="63" borderId="260" applyNumberFormat="0" applyProtection="0">
      <alignment horizontal="left" vertical="top" indent="1"/>
    </xf>
    <xf numFmtId="186" fontId="27" fillId="14" borderId="260" applyNumberFormat="0" applyProtection="0">
      <alignment horizontal="left" vertical="top" indent="1"/>
    </xf>
    <xf numFmtId="186" fontId="62" fillId="48"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4" fontId="56" fillId="56"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15" borderId="266" applyNumberFormat="0" applyProtection="0">
      <alignment horizontal="left" vertical="center" indent="1"/>
    </xf>
    <xf numFmtId="186" fontId="44" fillId="0" borderId="267" applyNumberFormat="0" applyFill="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61" fillId="21" borderId="264" applyBorder="0"/>
    <xf numFmtId="4" fontId="56" fillId="52" borderId="262" applyNumberFormat="0" applyProtection="0">
      <alignment vertical="center"/>
    </xf>
    <xf numFmtId="186" fontId="56" fillId="40" borderId="262" applyNumberFormat="0" applyFont="0" applyAlignment="0" applyProtection="0"/>
    <xf numFmtId="4" fontId="56" fillId="0" borderId="262" applyNumberFormat="0" applyProtection="0">
      <alignment horizontal="right" vertical="center"/>
    </xf>
    <xf numFmtId="4" fontId="56" fillId="52" borderId="262" applyNumberFormat="0" applyProtection="0">
      <alignment vertical="center"/>
    </xf>
    <xf numFmtId="186" fontId="56" fillId="15"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6" fillId="60" borderId="262" applyNumberFormat="0" applyProtection="0">
      <alignment horizontal="right" vertical="center"/>
    </xf>
    <xf numFmtId="186" fontId="44" fillId="0" borderId="267" applyNumberFormat="0" applyFill="0" applyAlignment="0" applyProtection="0"/>
    <xf numFmtId="186" fontId="62" fillId="15" borderId="260" applyNumberFormat="0" applyProtection="0">
      <alignment horizontal="left" vertical="top" indent="1"/>
    </xf>
    <xf numFmtId="4" fontId="56" fillId="15"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8" borderId="241" applyNumberFormat="0" applyProtection="0">
      <alignment horizontal="right" vertical="center"/>
    </xf>
    <xf numFmtId="186" fontId="56" fillId="40" borderId="262" applyNumberFormat="0" applyFont="0" applyAlignment="0" applyProtection="0"/>
    <xf numFmtId="186" fontId="56" fillId="14" borderId="260" applyNumberFormat="0" applyProtection="0">
      <alignment horizontal="left" vertical="top" indent="1"/>
    </xf>
    <xf numFmtId="4" fontId="59" fillId="53" borderId="252" applyNumberFormat="0" applyProtection="0">
      <alignment vertical="center"/>
    </xf>
    <xf numFmtId="4" fontId="56" fillId="56" borderId="241" applyNumberFormat="0" applyProtection="0">
      <alignment horizontal="right" vertical="center"/>
    </xf>
    <xf numFmtId="0" fontId="3" fillId="0" borderId="0"/>
    <xf numFmtId="4" fontId="59" fillId="53" borderId="241" applyNumberFormat="0" applyProtection="0">
      <alignment vertical="center"/>
    </xf>
    <xf numFmtId="186" fontId="56" fillId="21" borderId="243" applyNumberFormat="0" applyProtection="0">
      <alignment horizontal="left" vertical="top" indent="1"/>
    </xf>
    <xf numFmtId="9" fontId="3" fillId="0" borderId="0" applyFont="0" applyFill="0" applyBorder="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186" fontId="56" fillId="40" borderId="241" applyNumberFormat="0" applyFont="0" applyAlignment="0" applyProtection="0"/>
    <xf numFmtId="186" fontId="61" fillId="21" borderId="254" applyBorder="0"/>
    <xf numFmtId="186" fontId="56" fillId="63" borderId="251" applyNumberFormat="0" applyProtection="0">
      <alignment horizontal="left" vertical="top" indent="1"/>
    </xf>
    <xf numFmtId="186" fontId="44" fillId="0" borderId="257" applyNumberFormat="0" applyFill="0" applyAlignment="0" applyProtection="0"/>
    <xf numFmtId="186" fontId="61" fillId="21" borderId="245" applyBorder="0"/>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21" borderId="243" applyNumberFormat="0" applyProtection="0">
      <alignment horizontal="left" vertical="top" indent="1"/>
    </xf>
    <xf numFmtId="186" fontId="56" fillId="62" borderId="262" applyNumberFormat="0" applyProtection="0">
      <alignment horizontal="left" vertical="center" indent="1"/>
    </xf>
    <xf numFmtId="186" fontId="27" fillId="14" borderId="260" applyNumberFormat="0" applyProtection="0">
      <alignment horizontal="left" vertical="top" indent="1"/>
    </xf>
    <xf numFmtId="4" fontId="64" fillId="64" borderId="262" applyNumberFormat="0" applyProtection="0">
      <alignment horizontal="right" vertical="center"/>
    </xf>
    <xf numFmtId="186" fontId="56" fillId="63" borderId="262" applyNumberFormat="0" applyProtection="0">
      <alignment horizontal="left" vertical="center" indent="1"/>
    </xf>
    <xf numFmtId="4" fontId="59" fillId="65" borderId="262" applyNumberFormat="0" applyProtection="0">
      <alignment horizontal="right" vertical="center"/>
    </xf>
    <xf numFmtId="4" fontId="70" fillId="86" borderId="243" applyNumberFormat="0" applyProtection="0">
      <alignment horizontal="left" vertical="center" indent="1"/>
    </xf>
    <xf numFmtId="4" fontId="72" fillId="87" borderId="243" applyNumberFormat="0" applyProtection="0">
      <alignment horizontal="right" vertical="center"/>
    </xf>
    <xf numFmtId="0" fontId="27" fillId="14" borderId="243" applyNumberFormat="0" applyProtection="0">
      <alignment horizontal="left" vertical="center" indent="1"/>
    </xf>
    <xf numFmtId="0" fontId="27" fillId="63" borderId="243" applyNumberFormat="0" applyProtection="0">
      <alignment horizontal="left" vertical="center" indent="1"/>
    </xf>
    <xf numFmtId="0" fontId="27" fillId="15" borderId="243" applyNumberFormat="0" applyProtection="0">
      <alignment horizontal="left" vertical="center" indent="1"/>
    </xf>
    <xf numFmtId="186" fontId="56" fillId="21" borderId="251" applyNumberFormat="0" applyProtection="0">
      <alignment horizontal="left" vertical="top" indent="1"/>
    </xf>
    <xf numFmtId="4" fontId="72" fillId="84" borderId="243" applyNumberFormat="0" applyProtection="0">
      <alignment horizontal="right" vertical="center"/>
    </xf>
    <xf numFmtId="4" fontId="72" fillId="82" borderId="243" applyNumberFormat="0" applyProtection="0">
      <alignment horizontal="right" vertical="center"/>
    </xf>
    <xf numFmtId="4" fontId="56" fillId="54" borderId="252" applyNumberFormat="0" applyProtection="0">
      <alignment horizontal="left" vertical="center" indent="1"/>
    </xf>
    <xf numFmtId="4" fontId="72" fillId="53" borderId="243" applyNumberFormat="0" applyProtection="0">
      <alignment horizontal="left" vertical="center" indent="1"/>
    </xf>
    <xf numFmtId="4" fontId="70" fillId="53" borderId="243"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0" applyNumberFormat="0" applyProtection="0">
      <alignment horizontal="left" vertical="top" indent="1"/>
    </xf>
    <xf numFmtId="186" fontId="57" fillId="44" borderId="253" applyNumberFormat="0" applyAlignment="0" applyProtection="0"/>
    <xf numFmtId="4" fontId="56" fillId="58" borderId="262" applyNumberFormat="0" applyProtection="0">
      <alignment horizontal="right" vertical="center"/>
    </xf>
    <xf numFmtId="186" fontId="56" fillId="15" borderId="260" applyNumberFormat="0" applyProtection="0">
      <alignment horizontal="left" vertical="top" indent="1"/>
    </xf>
    <xf numFmtId="186" fontId="27" fillId="63" borderId="260" applyNumberFormat="0" applyProtection="0">
      <alignment horizontal="left" vertical="center" indent="1"/>
    </xf>
    <xf numFmtId="4" fontId="56" fillId="23" borderId="262" applyNumberFormat="0" applyProtection="0">
      <alignment horizontal="right" vertical="center"/>
    </xf>
    <xf numFmtId="186" fontId="56" fillId="14" borderId="260" applyNumberFormat="0" applyProtection="0">
      <alignment horizontal="left" vertical="top" indent="1"/>
    </xf>
    <xf numFmtId="186" fontId="27" fillId="63" borderId="260" applyNumberFormat="0" applyProtection="0">
      <alignment horizontal="left" vertical="top" indent="1"/>
    </xf>
    <xf numFmtId="4" fontId="63" fillId="66" borderId="266" applyNumberFormat="0" applyProtection="0">
      <alignment horizontal="left" vertical="center" indent="1"/>
    </xf>
    <xf numFmtId="186" fontId="27" fillId="15" borderId="260" applyNumberFormat="0" applyProtection="0">
      <alignment horizontal="left" vertical="center" indent="1"/>
    </xf>
    <xf numFmtId="4" fontId="56" fillId="53" borderId="262" applyNumberFormat="0" applyProtection="0">
      <alignment horizontal="left" vertical="center" indent="1"/>
    </xf>
    <xf numFmtId="186" fontId="56" fillId="15" borderId="260" applyNumberFormat="0" applyProtection="0">
      <alignment horizontal="left" vertical="top" indent="1"/>
    </xf>
    <xf numFmtId="186" fontId="27" fillId="15" borderId="243" applyNumberFormat="0" applyProtection="0">
      <alignment horizontal="left" vertical="center" indent="1"/>
    </xf>
    <xf numFmtId="186" fontId="56" fillId="40" borderId="262" applyNumberFormat="0" applyFont="0" applyAlignment="0" applyProtection="0"/>
    <xf numFmtId="4" fontId="56" fillId="23" borderId="262" applyNumberFormat="0" applyProtection="0">
      <alignment horizontal="right" vertical="center"/>
    </xf>
    <xf numFmtId="186" fontId="28" fillId="51" borderId="258">
      <alignment horizontal="right" vertical="center"/>
      <protection locked="0"/>
    </xf>
    <xf numFmtId="186" fontId="62" fillId="15"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4" fontId="56" fillId="19" borderId="241" applyNumberFormat="0" applyProtection="0">
      <alignment horizontal="right" vertical="center"/>
    </xf>
    <xf numFmtId="4" fontId="56" fillId="53" borderId="241" applyNumberFormat="0" applyProtection="0">
      <alignment horizontal="left" vertical="center" indent="1"/>
    </xf>
    <xf numFmtId="4" fontId="56" fillId="54" borderId="241" applyNumberFormat="0" applyProtection="0">
      <alignment horizontal="left" vertical="center" indent="1"/>
    </xf>
    <xf numFmtId="194" fontId="33" fillId="0" borderId="259" applyFill="0"/>
    <xf numFmtId="172" fontId="28" fillId="12" borderId="258">
      <alignment vertical="center"/>
      <protection locked="0"/>
    </xf>
    <xf numFmtId="186" fontId="57" fillId="44" borderId="242" applyNumberForma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4" fontId="63" fillId="66" borderId="244" applyNumberFormat="0" applyProtection="0">
      <alignment horizontal="left" vertical="center" indent="1"/>
    </xf>
    <xf numFmtId="186" fontId="56" fillId="14" borderId="243" applyNumberFormat="0" applyProtection="0">
      <alignment horizontal="left" vertical="top" indent="1"/>
    </xf>
    <xf numFmtId="186" fontId="56" fillId="14" borderId="241" applyNumberFormat="0" applyProtection="0">
      <alignment horizontal="left" vertical="center" indent="1"/>
    </xf>
    <xf numFmtId="191" fontId="5" fillId="13" borderId="229">
      <alignment vertical="center"/>
    </xf>
    <xf numFmtId="191" fontId="5" fillId="13" borderId="229">
      <alignment vertical="center"/>
    </xf>
    <xf numFmtId="191" fontId="5" fillId="13" borderId="229">
      <alignment vertical="center"/>
    </xf>
    <xf numFmtId="0" fontId="5" fillId="13" borderId="229">
      <alignment vertical="center"/>
    </xf>
    <xf numFmtId="0" fontId="5" fillId="13" borderId="229">
      <alignment vertical="center"/>
    </xf>
    <xf numFmtId="0" fontId="5" fillId="13" borderId="229">
      <alignment vertical="center"/>
    </xf>
    <xf numFmtId="0" fontId="5" fillId="13" borderId="229">
      <alignment vertical="center"/>
    </xf>
    <xf numFmtId="191" fontId="5" fillId="13" borderId="229">
      <alignment vertical="center"/>
    </xf>
    <xf numFmtId="188" fontId="5" fillId="13" borderId="229">
      <alignment vertical="center"/>
    </xf>
    <xf numFmtId="191" fontId="5" fillId="13" borderId="229">
      <alignment vertical="center"/>
    </xf>
    <xf numFmtId="196" fontId="5" fillId="13" borderId="229">
      <alignment vertical="center"/>
    </xf>
    <xf numFmtId="188" fontId="5" fillId="13" borderId="229">
      <alignment vertical="center"/>
    </xf>
    <xf numFmtId="188" fontId="5" fillId="13" borderId="229">
      <alignment vertical="center"/>
    </xf>
    <xf numFmtId="190" fontId="5" fillId="13" borderId="229">
      <alignment vertical="center"/>
    </xf>
    <xf numFmtId="4" fontId="56" fillId="57" borderId="244" applyNumberFormat="0" applyProtection="0">
      <alignment horizontal="right" vertical="center"/>
    </xf>
    <xf numFmtId="186" fontId="60" fillId="52" borderId="243" applyNumberFormat="0" applyProtection="0">
      <alignment horizontal="left" vertical="top" indent="1"/>
    </xf>
    <xf numFmtId="4" fontId="56" fillId="54" borderId="241" applyNumberFormat="0" applyProtection="0">
      <alignment horizontal="left" vertical="center" indent="1"/>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188" fontId="5" fillId="7" borderId="229">
      <alignment vertical="center"/>
      <protection locked="0"/>
    </xf>
    <xf numFmtId="191"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91" fontId="5" fillId="7" borderId="229">
      <alignment vertical="center"/>
      <protection locked="0"/>
    </xf>
    <xf numFmtId="191" fontId="5" fillId="7" borderId="229">
      <alignment vertical="center"/>
      <protection locked="0"/>
    </xf>
    <xf numFmtId="188" fontId="5" fillId="7" borderId="229">
      <alignment vertical="center"/>
      <protection locked="0"/>
    </xf>
    <xf numFmtId="191"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6" fontId="5" fillId="69" borderId="229">
      <alignment vertical="center"/>
    </xf>
    <xf numFmtId="188" fontId="5" fillId="69" borderId="229">
      <alignment vertical="center"/>
    </xf>
    <xf numFmtId="188" fontId="5" fillId="69" borderId="229">
      <alignment vertical="center"/>
    </xf>
    <xf numFmtId="19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191" fontId="5" fillId="69" borderId="229">
      <alignment vertical="center"/>
    </xf>
    <xf numFmtId="188" fontId="5" fillId="69" borderId="229">
      <alignment vertical="center"/>
    </xf>
    <xf numFmtId="191" fontId="5" fillId="69" borderId="229">
      <alignment vertical="center"/>
    </xf>
    <xf numFmtId="191" fontId="5" fillId="69" borderId="229">
      <alignment vertical="center"/>
    </xf>
    <xf numFmtId="191"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196" fontId="5" fillId="70" borderId="229">
      <alignment horizontal="right" vertical="center"/>
      <protection locked="0"/>
    </xf>
    <xf numFmtId="188" fontId="5" fillId="70" borderId="229">
      <alignment horizontal="right" vertical="center"/>
      <protection locked="0"/>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8" fontId="5" fillId="70" borderId="229">
      <alignment horizontal="right" vertical="center"/>
      <protection locked="0"/>
    </xf>
    <xf numFmtId="191" fontId="5" fillId="70" borderId="229">
      <alignment horizontal="right" vertical="center"/>
      <protection locked="0"/>
    </xf>
    <xf numFmtId="191" fontId="5" fillId="70" borderId="229">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186" fontId="27" fillId="63" borderId="260" applyNumberFormat="0" applyProtection="0">
      <alignment horizontal="left" vertical="top" indent="1"/>
    </xf>
    <xf numFmtId="186" fontId="56" fillId="21" borderId="260"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29" applyNumberFormat="0">
      <protection locked="0"/>
    </xf>
    <xf numFmtId="4" fontId="72" fillId="87" borderId="221" applyNumberFormat="0" applyProtection="0">
      <alignment vertical="center"/>
    </xf>
    <xf numFmtId="4" fontId="74" fillId="87" borderId="221" applyNumberFormat="0" applyProtection="0">
      <alignment vertical="center"/>
    </xf>
    <xf numFmtId="186" fontId="56" fillId="15" borderId="260" applyNumberFormat="0" applyProtection="0">
      <alignment horizontal="left" vertical="top"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56" fillId="58" borderId="262" applyNumberFormat="0" applyProtection="0">
      <alignment horizontal="right" vertical="center"/>
    </xf>
    <xf numFmtId="4" fontId="76" fillId="87" borderId="221" applyNumberFormat="0" applyProtection="0">
      <alignment horizontal="right" vertical="center"/>
    </xf>
    <xf numFmtId="186" fontId="56" fillId="21" borderId="260" applyNumberFormat="0" applyProtection="0">
      <alignment horizontal="left" vertical="top" indent="1"/>
    </xf>
    <xf numFmtId="186" fontId="56" fillId="40" borderId="262" applyNumberFormat="0" applyFont="0" applyAlignment="0" applyProtection="0"/>
    <xf numFmtId="4" fontId="56" fillId="53" borderId="262"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3" applyNumberFormat="0" applyAlignment="0" applyProtection="0"/>
    <xf numFmtId="186" fontId="50" fillId="41" borderId="223" applyNumberFormat="0" applyAlignment="0" applyProtection="0"/>
    <xf numFmtId="4" fontId="27" fillId="21" borderId="266" applyNumberFormat="0" applyProtection="0">
      <alignment horizontal="left" vertical="center" indent="1"/>
    </xf>
    <xf numFmtId="4" fontId="62" fillId="11" borderId="260" applyNumberFormat="0" applyProtection="0">
      <alignment horizontal="left" vertical="center" indent="1"/>
    </xf>
    <xf numFmtId="4" fontId="56" fillId="55" borderId="241"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2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229"/>
    <xf numFmtId="37" fontId="33" fillId="0" borderId="226" applyNumberFormat="0"/>
    <xf numFmtId="194" fontId="33" fillId="0" borderId="230" applyFill="0"/>
    <xf numFmtId="186" fontId="56" fillId="14" borderId="243" applyNumberFormat="0" applyProtection="0">
      <alignment horizontal="left" vertical="top" indent="1"/>
    </xf>
    <xf numFmtId="0" fontId="3" fillId="0" borderId="0"/>
    <xf numFmtId="0" fontId="3" fillId="0" borderId="0"/>
    <xf numFmtId="186" fontId="56" fillId="40" borderId="241" applyNumberFormat="0" applyFont="0" applyAlignment="0" applyProtection="0"/>
    <xf numFmtId="164" fontId="5" fillId="0" borderId="0" applyFont="0" applyFill="0" applyBorder="0" applyAlignment="0" applyProtection="0"/>
    <xf numFmtId="4" fontId="56" fillId="53" borderId="262"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3" applyNumberFormat="0" applyProtection="0">
      <alignment horizontal="left" vertical="top" indent="1"/>
    </xf>
    <xf numFmtId="164" fontId="3" fillId="0" borderId="0" applyFont="0" applyFill="0" applyBorder="0" applyAlignment="0" applyProtection="0"/>
    <xf numFmtId="186" fontId="56" fillId="40" borderId="241"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0" applyNumberFormat="0" applyProtection="0">
      <alignment horizontal="left" vertical="top" indent="1"/>
    </xf>
    <xf numFmtId="164" fontId="3" fillId="0" borderId="0" applyFont="0" applyFill="0" applyBorder="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63" borderId="243" applyNumberFormat="0" applyProtection="0">
      <alignment horizontal="left" vertical="center" indent="1"/>
    </xf>
    <xf numFmtId="186" fontId="56" fillId="40" borderId="262" applyNumberFormat="0" applyFont="0" applyAlignment="0" applyProtection="0"/>
    <xf numFmtId="186" fontId="56" fillId="14" borderId="243" applyNumberFormat="0" applyProtection="0">
      <alignment horizontal="left" vertical="top" indent="1"/>
    </xf>
    <xf numFmtId="186" fontId="27" fillId="14" borderId="251" applyNumberFormat="0" applyProtection="0">
      <alignment horizontal="left" vertical="center" indent="1"/>
    </xf>
    <xf numFmtId="186" fontId="56" fillId="63" borderId="260" applyNumberFormat="0" applyProtection="0">
      <alignment horizontal="left" vertical="top" indent="1"/>
    </xf>
    <xf numFmtId="186" fontId="56" fillId="14" borderId="243" applyNumberFormat="0" applyProtection="0">
      <alignment horizontal="left" vertical="top" indent="1"/>
    </xf>
    <xf numFmtId="4" fontId="63" fillId="66" borderId="266"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1" applyNumberFormat="0" applyFont="0" applyAlignment="0" applyProtection="0"/>
    <xf numFmtId="186" fontId="60" fillId="52" borderId="260" applyNumberFormat="0" applyProtection="0">
      <alignment horizontal="left" vertical="top" indent="1"/>
    </xf>
    <xf numFmtId="4" fontId="56" fillId="0" borderId="241" applyNumberFormat="0" applyProtection="0">
      <alignment horizontal="right" vertical="center"/>
    </xf>
    <xf numFmtId="186" fontId="27" fillId="63" borderId="260" applyNumberFormat="0" applyProtection="0">
      <alignment horizontal="left" vertical="top" indent="1"/>
    </xf>
    <xf numFmtId="164" fontId="3" fillId="0" borderId="0" applyFont="0" applyFill="0" applyBorder="0" applyAlignment="0" applyProtection="0"/>
    <xf numFmtId="4" fontId="56" fillId="61" borderId="266" applyNumberFormat="0" applyProtection="0">
      <alignment horizontal="left" vertical="center" indent="1"/>
    </xf>
    <xf numFmtId="0" fontId="3" fillId="0" borderId="0"/>
    <xf numFmtId="186" fontId="56" fillId="63" borderId="243"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3" applyNumberFormat="0" applyProtection="0">
      <alignment horizontal="left" vertical="top" indent="1"/>
    </xf>
    <xf numFmtId="164" fontId="3" fillId="0" borderId="0" applyFont="0" applyFill="0" applyBorder="0" applyAlignment="0" applyProtection="0"/>
    <xf numFmtId="186" fontId="56" fillId="40" borderId="241" applyNumberFormat="0" applyFont="0" applyAlignment="0" applyProtection="0"/>
    <xf numFmtId="186" fontId="56" fillId="62" borderId="262" applyNumberFormat="0" applyProtection="0">
      <alignment horizontal="left" vertical="center" indent="1"/>
    </xf>
    <xf numFmtId="164" fontId="5" fillId="0" borderId="0" applyFont="0" applyFill="0" applyBorder="0" applyAlignment="0" applyProtection="0"/>
    <xf numFmtId="186" fontId="61" fillId="21" borderId="225" applyBorder="0"/>
    <xf numFmtId="186" fontId="28" fillId="49" borderId="196">
      <alignment vertical="center"/>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172" fontId="28" fillId="12" borderId="229">
      <alignment vertical="center"/>
      <protection locked="0"/>
    </xf>
    <xf numFmtId="186" fontId="56" fillId="15" borderId="221" applyNumberFormat="0" applyProtection="0">
      <alignment horizontal="left" vertical="top" indent="1"/>
    </xf>
    <xf numFmtId="186" fontId="56" fillId="63" borderId="260"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1" fontId="28" fillId="49" borderId="229">
      <alignment vertical="center"/>
    </xf>
    <xf numFmtId="186" fontId="28" fillId="49" borderId="229">
      <alignment vertical="center"/>
    </xf>
    <xf numFmtId="193" fontId="28" fillId="12" borderId="229">
      <alignment vertical="center"/>
      <protection locked="0"/>
    </xf>
    <xf numFmtId="172" fontId="28" fillId="12" borderId="229">
      <alignment vertical="center"/>
      <protection locked="0"/>
    </xf>
    <xf numFmtId="191" fontId="28" fillId="50" borderId="229">
      <alignment vertical="center"/>
    </xf>
    <xf numFmtId="193" fontId="28" fillId="50" borderId="229">
      <alignment vertical="center"/>
    </xf>
    <xf numFmtId="191" fontId="28" fillId="50" borderId="229">
      <alignment vertical="center"/>
    </xf>
    <xf numFmtId="188" fontId="28" fillId="51" borderId="229">
      <alignment horizontal="right" vertical="center"/>
      <protection locked="0"/>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21" borderId="260" applyNumberFormat="0" applyProtection="0">
      <alignment horizontal="left" vertical="top" indent="1"/>
    </xf>
    <xf numFmtId="4" fontId="56" fillId="54" borderId="223" applyNumberFormat="0" applyProtection="0">
      <alignment horizontal="left" vertical="center" indent="1"/>
    </xf>
    <xf numFmtId="37" fontId="33" fillId="0" borderId="226" applyNumberFormat="0"/>
    <xf numFmtId="188" fontId="5" fillId="69" borderId="229">
      <alignment vertical="center"/>
    </xf>
    <xf numFmtId="191" fontId="5" fillId="70" borderId="229">
      <alignment horizontal="right" vertical="center"/>
      <protection locked="0"/>
    </xf>
    <xf numFmtId="186" fontId="56" fillId="40" borderId="223" applyNumberFormat="0" applyFont="0" applyAlignment="0" applyProtection="0"/>
    <xf numFmtId="186" fontId="57" fillId="44" borderId="224" applyNumberFormat="0" applyAlignment="0" applyProtection="0"/>
    <xf numFmtId="186" fontId="60" fillId="52" borderId="221" applyNumberFormat="0" applyProtection="0">
      <alignment horizontal="left" vertical="top" indent="1"/>
    </xf>
    <xf numFmtId="186" fontId="56" fillId="15" borderId="221" applyNumberFormat="0" applyProtection="0">
      <alignment horizontal="left" vertical="top" indent="1"/>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4" fontId="27" fillId="21" borderId="227" applyNumberFormat="0" applyProtection="0">
      <alignment horizontal="left" vertical="center" indent="1"/>
    </xf>
    <xf numFmtId="186" fontId="27" fillId="14" borderId="221" applyNumberFormat="0" applyProtection="0">
      <alignment horizontal="left" vertical="center" indent="1"/>
    </xf>
    <xf numFmtId="186" fontId="60" fillId="52" borderId="221" applyNumberFormat="0" applyProtection="0">
      <alignment horizontal="left" vertical="top" indent="1"/>
    </xf>
    <xf numFmtId="186" fontId="27" fillId="63"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60" borderId="22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194" fontId="33" fillId="0" borderId="220" applyFill="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0" borderId="223" applyNumberFormat="0" applyProtection="0">
      <alignment horizontal="right" vertical="center"/>
    </xf>
    <xf numFmtId="4" fontId="56" fillId="0" borderId="223" applyNumberFormat="0" applyProtection="0">
      <alignment horizontal="right" vertical="center"/>
    </xf>
    <xf numFmtId="186" fontId="56" fillId="40" borderId="223" applyNumberFormat="0" applyFont="0" applyAlignment="0" applyProtection="0"/>
    <xf numFmtId="4" fontId="64" fillId="64" borderId="223" applyNumberFormat="0" applyProtection="0">
      <alignment horizontal="right" vertical="center"/>
    </xf>
    <xf numFmtId="4" fontId="59" fillId="65" borderId="223" applyNumberFormat="0" applyProtection="0">
      <alignment horizontal="right" vertical="center"/>
    </xf>
    <xf numFmtId="186" fontId="62" fillId="48"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44" fillId="0" borderId="228" applyNumberFormat="0" applyFill="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4" fontId="27" fillId="21" borderId="227"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40" borderId="262" applyNumberFormat="0" applyFont="0" applyAlignment="0" applyProtection="0"/>
    <xf numFmtId="186" fontId="56" fillId="21"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44" fillId="0" borderId="22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15" borderId="221" applyNumberFormat="0" applyProtection="0">
      <alignment horizontal="left" vertical="top" indent="1"/>
    </xf>
    <xf numFmtId="186" fontId="27" fillId="15" borderId="221" applyNumberFormat="0" applyProtection="0">
      <alignment horizontal="left" vertical="center" indent="1"/>
    </xf>
    <xf numFmtId="4" fontId="56" fillId="15" borderId="227" applyNumberFormat="0" applyProtection="0">
      <alignment horizontal="left" vertical="center" indent="1"/>
    </xf>
    <xf numFmtId="4" fontId="56" fillId="60" borderId="223" applyNumberFormat="0" applyProtection="0">
      <alignment horizontal="right" vertical="center"/>
    </xf>
    <xf numFmtId="186" fontId="56" fillId="63" borderId="221" applyNumberFormat="0" applyProtection="0">
      <alignment horizontal="left" vertical="top" indent="1"/>
    </xf>
    <xf numFmtId="191"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93" fontId="28" fillId="50" borderId="196">
      <alignment vertical="center"/>
    </xf>
    <xf numFmtId="4" fontId="56" fillId="59"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64" borderId="210" applyNumberFormat="0">
      <protection locked="0"/>
    </xf>
    <xf numFmtId="186" fontId="56" fillId="40" borderId="223" applyNumberFormat="0" applyFont="0" applyAlignment="0" applyProtection="0"/>
    <xf numFmtId="193" fontId="28" fillId="50" borderId="229">
      <alignment vertical="center"/>
    </xf>
    <xf numFmtId="186" fontId="56" fillId="14" borderId="260" applyNumberFormat="0" applyProtection="0">
      <alignment horizontal="left" vertical="top" indent="1"/>
    </xf>
    <xf numFmtId="186" fontId="56" fillId="40" borderId="241" applyNumberFormat="0" applyFont="0" applyAlignment="0" applyProtection="0"/>
    <xf numFmtId="186" fontId="28" fillId="49" borderId="229">
      <alignment vertical="center"/>
    </xf>
    <xf numFmtId="190" fontId="28" fillId="50" borderId="22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94" fontId="33" fillId="0" borderId="220" applyFill="0"/>
    <xf numFmtId="191" fontId="5" fillId="7" borderId="229">
      <alignment vertical="center"/>
      <protection locked="0"/>
    </xf>
    <xf numFmtId="191" fontId="5" fillId="69" borderId="229">
      <alignment vertical="center"/>
    </xf>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6" fillId="55" borderId="223" applyNumberFormat="0" applyProtection="0">
      <alignment horizontal="right" vertical="center"/>
    </xf>
    <xf numFmtId="186" fontId="56" fillId="15" borderId="221" applyNumberFormat="0" applyProtection="0">
      <alignment horizontal="left" vertical="top" indent="1"/>
    </xf>
    <xf numFmtId="186" fontId="42" fillId="44" borderId="223" applyNumberFormat="0" applyAlignment="0" applyProtection="0"/>
    <xf numFmtId="186" fontId="56" fillId="21"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63" borderId="221" applyNumberFormat="0" applyProtection="0">
      <alignment horizontal="left" vertical="center" indent="1"/>
    </xf>
    <xf numFmtId="186" fontId="56" fillId="15" borderId="243"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63" fillId="66" borderId="227" applyNumberFormat="0" applyProtection="0">
      <alignment horizontal="left" vertical="center" indent="1"/>
    </xf>
    <xf numFmtId="4" fontId="56" fillId="57" borderId="227"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62" fillId="48" borderId="221" applyNumberFormat="0" applyProtection="0">
      <alignmen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14" borderId="227" applyNumberFormat="0" applyProtection="0">
      <alignment horizontal="left" vertical="center" indent="1"/>
    </xf>
    <xf numFmtId="186" fontId="60" fillId="52" borderId="221" applyNumberFormat="0" applyProtection="0">
      <alignment horizontal="left" vertical="top" indent="1"/>
    </xf>
    <xf numFmtId="186" fontId="50" fillId="41" borderId="223" applyNumberFormat="0" applyAlignment="0" applyProtection="0"/>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186" fontId="44" fillId="0" borderId="228" applyNumberFormat="0" applyFill="0" applyAlignment="0" applyProtection="0"/>
    <xf numFmtId="186" fontId="56" fillId="64" borderId="210" applyNumberFormat="0">
      <protection locked="0"/>
    </xf>
    <xf numFmtId="186" fontId="28" fillId="49" borderId="196">
      <alignment vertical="center"/>
    </xf>
    <xf numFmtId="186" fontId="28" fillId="50" borderId="196">
      <alignment vertical="center"/>
    </xf>
    <xf numFmtId="186" fontId="56" fillId="63" borderId="241" applyNumberFormat="0" applyProtection="0">
      <alignment horizontal="left" vertical="center"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44" fillId="0" borderId="228" applyNumberFormat="0" applyFill="0" applyAlignment="0" applyProtection="0"/>
    <xf numFmtId="186" fontId="56" fillId="14"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91" fontId="28" fillId="12" borderId="229">
      <alignment vertical="center"/>
      <protection locked="0"/>
    </xf>
    <xf numFmtId="4" fontId="56" fillId="57" borderId="227" applyNumberFormat="0" applyProtection="0">
      <alignment horizontal="right" vertical="center"/>
    </xf>
    <xf numFmtId="4" fontId="56" fillId="56" borderId="223" applyNumberFormat="0" applyProtection="0">
      <alignment horizontal="right" vertical="center"/>
    </xf>
    <xf numFmtId="186" fontId="28" fillId="50" borderId="229">
      <alignment vertical="center"/>
    </xf>
    <xf numFmtId="186" fontId="28" fillId="12" borderId="229">
      <alignment vertical="center"/>
      <protection locked="0"/>
    </xf>
    <xf numFmtId="186" fontId="50" fillId="41" borderId="223" applyNumberForma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5" borderId="221" applyNumberFormat="0" applyProtection="0">
      <alignment horizontal="left" vertical="top" indent="1"/>
    </xf>
    <xf numFmtId="4" fontId="56" fillId="19" borderId="262" applyNumberFormat="0" applyProtection="0">
      <alignment horizontal="right" vertical="center"/>
    </xf>
    <xf numFmtId="4" fontId="56" fillId="59" borderId="262" applyNumberFormat="0" applyProtection="0">
      <alignment horizontal="right" vertical="center"/>
    </xf>
    <xf numFmtId="186" fontId="56" fillId="15" borderId="260" applyNumberFormat="0" applyProtection="0">
      <alignment horizontal="left" vertical="top" indent="1"/>
    </xf>
    <xf numFmtId="188" fontId="5" fillId="70" borderId="8">
      <alignment horizontal="right" vertical="center"/>
      <protection locked="0"/>
    </xf>
    <xf numFmtId="186" fontId="57" fillId="44" borderId="224" applyNumberFormat="0" applyAlignment="0" applyProtection="0"/>
    <xf numFmtId="190" fontId="28" fillId="49" borderId="229">
      <alignment vertical="center"/>
    </xf>
    <xf numFmtId="186" fontId="44" fillId="0" borderId="228" applyNumberFormat="0" applyFill="0" applyAlignment="0" applyProtection="0"/>
    <xf numFmtId="4" fontId="56" fillId="55"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14" borderId="260" applyNumberFormat="0" applyProtection="0">
      <alignment horizontal="left" vertical="top" indent="1"/>
    </xf>
    <xf numFmtId="4" fontId="56" fillId="58" borderId="223" applyNumberFormat="0" applyProtection="0">
      <alignment horizontal="right" vertical="center"/>
    </xf>
    <xf numFmtId="186" fontId="27" fillId="14"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16" borderId="223" applyNumberFormat="0" applyProtection="0">
      <alignment horizontal="right" vertical="center"/>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0" fillId="41" borderId="223" applyNumberFormat="0" applyAlignment="0" applyProtection="0"/>
    <xf numFmtId="186" fontId="56" fillId="40" borderId="223" applyNumberFormat="0" applyFont="0" applyAlignment="0" applyProtection="0"/>
    <xf numFmtId="191" fontId="28" fillId="12" borderId="229">
      <alignment vertical="center"/>
      <protection locked="0"/>
    </xf>
    <xf numFmtId="193" fontId="28" fillId="12" borderId="229">
      <alignment vertical="center"/>
      <protection locked="0"/>
    </xf>
    <xf numFmtId="193" fontId="28" fillId="50" borderId="229">
      <alignment vertical="center"/>
    </xf>
    <xf numFmtId="186" fontId="28" fillId="50" borderId="229">
      <alignment vertical="center"/>
    </xf>
    <xf numFmtId="186" fontId="28" fillId="51" borderId="229">
      <alignment horizontal="right" vertical="center"/>
      <protection locked="0"/>
    </xf>
    <xf numFmtId="190"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186" fontId="27" fillId="15" borderId="260" applyNumberFormat="0" applyProtection="0">
      <alignment horizontal="left" vertical="top" indent="1"/>
    </xf>
    <xf numFmtId="4" fontId="56" fillId="57" borderId="227" applyNumberFormat="0" applyProtection="0">
      <alignment horizontal="right" vertical="center"/>
    </xf>
    <xf numFmtId="4" fontId="56" fillId="23"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1" borderId="227"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188" fontId="5" fillId="69" borderId="229">
      <alignment vertical="center"/>
    </xf>
    <xf numFmtId="188" fontId="5" fillId="70" borderId="229">
      <alignment horizontal="right" vertical="center"/>
      <protection locked="0"/>
    </xf>
    <xf numFmtId="4" fontId="56" fillId="56"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60" borderId="241"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93" fontId="5" fillId="69" borderId="8">
      <alignment vertical="center"/>
    </xf>
    <xf numFmtId="186" fontId="56" fillId="15" borderId="260" applyNumberFormat="0" applyProtection="0">
      <alignment horizontal="left" vertical="top" indent="1"/>
    </xf>
    <xf numFmtId="4" fontId="56" fillId="19"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11" borderId="241" applyNumberFormat="0" applyProtection="0">
      <alignment horizontal="left" vertical="center" indent="1"/>
    </xf>
    <xf numFmtId="190" fontId="28" fillId="49" borderId="196">
      <alignment vertical="center"/>
    </xf>
    <xf numFmtId="191" fontId="28" fillId="49" borderId="196">
      <alignment vertical="center"/>
    </xf>
    <xf numFmtId="191"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8" fontId="28" fillId="49" borderId="196">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93" fontId="28" fillId="12" borderId="196">
      <alignment vertical="center"/>
      <protection locked="0"/>
    </xf>
    <xf numFmtId="186" fontId="28" fillId="12" borderId="196">
      <alignment vertical="center"/>
      <protection locked="0"/>
    </xf>
    <xf numFmtId="193" fontId="28" fillId="12" borderId="196">
      <alignment vertical="center"/>
      <protection locked="0"/>
    </xf>
    <xf numFmtId="186" fontId="28" fillId="12" borderId="196">
      <alignment vertical="center"/>
      <protection locked="0"/>
    </xf>
    <xf numFmtId="193" fontId="28" fillId="12" borderId="196">
      <alignment vertical="center"/>
      <protection locked="0"/>
    </xf>
    <xf numFmtId="191" fontId="28" fillId="12" borderId="196">
      <alignment vertical="center"/>
      <protection locked="0"/>
    </xf>
    <xf numFmtId="191" fontId="28" fillId="12" borderId="196">
      <alignment vertical="center"/>
      <protection locked="0"/>
    </xf>
    <xf numFmtId="172" fontId="28" fillId="12" borderId="196">
      <alignment vertical="center"/>
      <protection locked="0"/>
    </xf>
    <xf numFmtId="172" fontId="28" fillId="12" borderId="196">
      <alignment vertical="center"/>
      <protection locked="0"/>
    </xf>
    <xf numFmtId="186" fontId="56" fillId="40" borderId="262" applyNumberFormat="0" applyFont="0" applyAlignment="0" applyProtection="0"/>
    <xf numFmtId="188" fontId="28" fillId="51" borderId="196">
      <alignment horizontal="right" vertical="center"/>
      <protection locked="0"/>
    </xf>
    <xf numFmtId="190" fontId="28" fillId="51" borderId="196">
      <alignment horizontal="right" vertical="center"/>
      <protection locked="0"/>
    </xf>
    <xf numFmtId="4" fontId="59" fillId="53" borderId="223" applyNumberFormat="0" applyProtection="0">
      <alignment vertical="center"/>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4" fontId="56" fillId="0" borderId="223" applyNumberFormat="0" applyProtection="0">
      <alignment horizontal="right" vertical="center"/>
    </xf>
    <xf numFmtId="186" fontId="56" fillId="14" borderId="221" applyNumberFormat="0" applyProtection="0">
      <alignment horizontal="left" vertical="top" indent="1"/>
    </xf>
    <xf numFmtId="37" fontId="33" fillId="0" borderId="226" applyNumberFormat="0"/>
    <xf numFmtId="186" fontId="60" fillId="52" borderId="221" applyNumberFormat="0" applyProtection="0">
      <alignment horizontal="left" vertical="top" indent="1"/>
    </xf>
    <xf numFmtId="186" fontId="56" fillId="14" borderId="260" applyNumberFormat="0" applyProtection="0">
      <alignment horizontal="left" vertical="top" indent="1"/>
    </xf>
    <xf numFmtId="186" fontId="27" fillId="21" borderId="25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center" indent="1"/>
    </xf>
    <xf numFmtId="191" fontId="28" fillId="12" borderId="229">
      <alignment vertical="center"/>
      <protection locked="0"/>
    </xf>
    <xf numFmtId="186" fontId="56" fillId="40" borderId="223" applyNumberFormat="0" applyFont="0" applyAlignment="0" applyProtection="0"/>
    <xf numFmtId="186" fontId="27" fillId="63" borderId="221" applyNumberFormat="0" applyProtection="0">
      <alignment horizontal="left" vertical="top" indent="1"/>
    </xf>
    <xf numFmtId="4" fontId="56" fillId="19" borderId="262" applyNumberFormat="0" applyProtection="0">
      <alignment horizontal="right" vertical="center"/>
    </xf>
    <xf numFmtId="4" fontId="56" fillId="60" borderId="223" applyNumberFormat="0" applyProtection="0">
      <alignment horizontal="right" vertical="center"/>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90" fontId="28" fillId="51" borderId="196">
      <alignment horizontal="right" vertical="center"/>
      <protection locked="0"/>
    </xf>
    <xf numFmtId="4" fontId="27" fillId="21" borderId="227" applyNumberFormat="0" applyProtection="0">
      <alignment horizontal="left" vertical="center" indent="1"/>
    </xf>
    <xf numFmtId="186" fontId="28" fillId="12" borderId="229">
      <alignment vertical="center"/>
      <protection locked="0"/>
    </xf>
    <xf numFmtId="4" fontId="56" fillId="58" borderId="262" applyNumberFormat="0" applyProtection="0">
      <alignment horizontal="right" vertical="center"/>
    </xf>
    <xf numFmtId="193" fontId="28" fillId="12" borderId="196">
      <alignment vertical="center"/>
      <protection locked="0"/>
    </xf>
    <xf numFmtId="4" fontId="27" fillId="21" borderId="266"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7" fillId="44" borderId="224" applyNumberFormat="0" applyAlignment="0" applyProtection="0"/>
    <xf numFmtId="186" fontId="28" fillId="49" borderId="229">
      <alignment vertical="center"/>
    </xf>
    <xf numFmtId="190" fontId="28" fillId="49" borderId="229">
      <alignment vertical="center"/>
    </xf>
    <xf numFmtId="193"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72" fontId="28" fillId="12" borderId="229">
      <alignment vertical="center"/>
      <protection locked="0"/>
    </xf>
    <xf numFmtId="193" fontId="28" fillId="50" borderId="229">
      <alignment vertical="center"/>
    </xf>
    <xf numFmtId="186" fontId="28" fillId="50" borderId="229">
      <alignment vertical="center"/>
    </xf>
    <xf numFmtId="191" fontId="28" fillId="50" borderId="229">
      <alignment vertical="center"/>
    </xf>
    <xf numFmtId="186"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186" fontId="27"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4" fontId="56" fillId="0" borderId="223" applyNumberFormat="0" applyProtection="0">
      <alignment horizontal="right" vertical="center"/>
    </xf>
    <xf numFmtId="186" fontId="56" fillId="67" borderId="229"/>
    <xf numFmtId="186" fontId="44" fillId="0" borderId="228" applyNumberFormat="0" applyFill="0" applyAlignment="0" applyProtection="0"/>
    <xf numFmtId="4" fontId="56" fillId="52" borderId="223" applyNumberFormat="0" applyProtection="0">
      <alignment vertical="center"/>
    </xf>
    <xf numFmtId="188" fontId="5" fillId="7" borderId="229">
      <alignment vertical="center"/>
      <protection locked="0"/>
    </xf>
    <xf numFmtId="188"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4" fontId="59" fillId="53" borderId="223" applyNumberFormat="0" applyProtection="0">
      <alignment vertical="center"/>
    </xf>
    <xf numFmtId="4" fontId="56" fillId="56" borderId="223" applyNumberFormat="0" applyProtection="0">
      <alignment horizontal="right" vertical="center"/>
    </xf>
    <xf numFmtId="4" fontId="56" fillId="57" borderId="227"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11" borderId="221" applyNumberFormat="0" applyProtection="0">
      <alignment horizontal="left" vertical="center" indent="1"/>
    </xf>
    <xf numFmtId="4" fontId="56" fillId="0" borderId="223" applyNumberFormat="0" applyProtection="0">
      <alignment horizontal="right" vertical="center"/>
    </xf>
    <xf numFmtId="4" fontId="56" fillId="54" borderId="223" applyNumberFormat="0" applyProtection="0">
      <alignment horizontal="left" vertical="center"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90" fontId="5" fillId="69" borderId="229">
      <alignment vertical="center"/>
    </xf>
    <xf numFmtId="186" fontId="57" fillId="44" borderId="224" applyNumberFormat="0" applyAlignment="0" applyProtection="0"/>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27" fillId="21" borderId="227" applyNumberFormat="0" applyProtection="0">
      <alignment horizontal="left" vertical="center" indent="1"/>
    </xf>
    <xf numFmtId="4" fontId="59" fillId="53" borderId="223" applyNumberFormat="0" applyProtection="0">
      <alignment vertical="center"/>
    </xf>
    <xf numFmtId="190" fontId="28" fillId="51" borderId="229">
      <alignment horizontal="right" vertical="center"/>
      <protection locked="0"/>
    </xf>
    <xf numFmtId="191" fontId="28" fillId="51" borderId="229">
      <alignment horizontal="right" vertical="center"/>
      <protection locked="0"/>
    </xf>
    <xf numFmtId="186" fontId="56" fillId="40" borderId="223" applyNumberFormat="0" applyFont="0" applyAlignment="0" applyProtection="0"/>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15" borderId="221" applyNumberFormat="0" applyProtection="0">
      <alignment horizontal="left" vertical="top" indent="1"/>
    </xf>
    <xf numFmtId="164" fontId="35" fillId="0" borderId="0" applyFont="0" applyFill="0" applyBorder="0" applyAlignment="0" applyProtection="0"/>
    <xf numFmtId="4" fontId="62" fillId="48" borderId="221" applyNumberFormat="0" applyProtection="0">
      <alignment vertical="center"/>
    </xf>
    <xf numFmtId="186" fontId="56" fillId="21" borderId="243" applyNumberFormat="0" applyProtection="0">
      <alignment horizontal="left" vertical="top" indent="1"/>
    </xf>
    <xf numFmtId="186" fontId="56" fillId="63" borderId="243" applyNumberFormat="0" applyProtection="0">
      <alignment horizontal="left" vertical="top" indent="1"/>
    </xf>
    <xf numFmtId="4" fontId="74" fillId="87" borderId="260" applyNumberFormat="0" applyProtection="0">
      <alignmen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15" borderId="260"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4" fontId="56" fillId="54" borderId="223" applyNumberFormat="0" applyProtection="0">
      <alignment horizontal="left" vertical="center" indent="1"/>
    </xf>
    <xf numFmtId="4" fontId="56" fillId="23" borderId="223" applyNumberFormat="0" applyProtection="0">
      <alignment horizontal="right" vertical="center"/>
    </xf>
    <xf numFmtId="186" fontId="56" fillId="21" borderId="260"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7" fillId="44" borderId="224" applyNumberFormat="0" applyAlignment="0" applyProtection="0"/>
    <xf numFmtId="186" fontId="57" fillId="44" borderId="224" applyNumberFormat="0" applyAlignment="0" applyProtection="0"/>
    <xf numFmtId="4" fontId="56" fillId="6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186" fontId="62" fillId="48" borderId="221" applyNumberFormat="0" applyProtection="0">
      <alignment horizontal="left" vertical="top" indent="1"/>
    </xf>
    <xf numFmtId="4" fontId="56" fillId="15" borderId="227" applyNumberFormat="0" applyProtection="0">
      <alignment horizontal="left" vertical="center" indent="1"/>
    </xf>
    <xf numFmtId="4" fontId="63" fillId="66"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186" fontId="56" fillId="63" borderId="221" applyNumberFormat="0" applyProtection="0">
      <alignment horizontal="left" vertical="top" indent="1"/>
    </xf>
    <xf numFmtId="4" fontId="64" fillId="64" borderId="223" applyNumberFormat="0" applyProtection="0">
      <alignment horizontal="right" vertical="center"/>
    </xf>
    <xf numFmtId="4" fontId="27" fillId="21" borderId="227" applyNumberFormat="0" applyProtection="0">
      <alignment horizontal="left" vertical="center" indent="1"/>
    </xf>
    <xf numFmtId="186" fontId="50" fillId="41" borderId="223" applyNumberFormat="0" applyAlignment="0" applyProtection="0"/>
    <xf numFmtId="186" fontId="56"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40" borderId="262" applyNumberFormat="0" applyFont="0" applyAlignment="0" applyProtection="0"/>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60" applyNumberFormat="0" applyProtection="0">
      <alignment horizontal="left" vertical="top" indent="1"/>
    </xf>
    <xf numFmtId="4" fontId="56" fillId="53" borderId="262" applyNumberFormat="0" applyProtection="0">
      <alignment horizontal="left" vertical="center" indent="1"/>
    </xf>
    <xf numFmtId="164" fontId="35" fillId="0" borderId="0" applyFont="0" applyFill="0" applyBorder="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56" fillId="16" borderId="262"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63" borderId="221" applyNumberFormat="0" applyProtection="0">
      <alignment horizontal="left" vertical="top" indent="1"/>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9"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4" fontId="56" fillId="59" borderId="223" applyNumberFormat="0" applyProtection="0">
      <alignment horizontal="right" vertical="center"/>
    </xf>
    <xf numFmtId="186" fontId="56" fillId="40" borderId="262" applyNumberFormat="0" applyFont="0" applyAlignment="0" applyProtection="0"/>
    <xf numFmtId="186" fontId="50" fillId="41" borderId="223"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8" fontId="5" fillId="13" borderId="229">
      <alignment vertical="center"/>
    </xf>
    <xf numFmtId="186" fontId="42" fillId="44" borderId="223" applyNumberFormat="0" applyAlignment="0" applyProtection="0"/>
    <xf numFmtId="186" fontId="42" fillId="44" borderId="223" applyNumberFormat="0" applyAlignment="0" applyProtection="0"/>
    <xf numFmtId="186" fontId="42" fillId="44" borderId="262" applyNumberFormat="0" applyAlignment="0" applyProtection="0"/>
    <xf numFmtId="186" fontId="56" fillId="40" borderId="223" applyNumberFormat="0" applyFont="0" applyAlignment="0" applyProtection="0"/>
    <xf numFmtId="186" fontId="44" fillId="0" borderId="228" applyNumberFormat="0" applyFill="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42" fillId="44" borderId="223" applyNumberFormat="0" applyAlignment="0" applyProtection="0"/>
    <xf numFmtId="4" fontId="27" fillId="21" borderId="227" applyNumberFormat="0" applyProtection="0">
      <alignment horizontal="left" vertical="center" indent="1"/>
    </xf>
    <xf numFmtId="4" fontId="56" fillId="15" borderId="227" applyNumberFormat="0" applyProtection="0">
      <alignment horizontal="left" vertical="center" indent="1"/>
    </xf>
    <xf numFmtId="191"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1" fontId="28" fillId="50" borderId="196">
      <alignment vertical="center"/>
    </xf>
    <xf numFmtId="4" fontId="27" fillId="21" borderId="227" applyNumberFormat="0" applyProtection="0">
      <alignment horizontal="left" vertical="center" indent="1"/>
    </xf>
    <xf numFmtId="4" fontId="56" fillId="52" borderId="223" applyNumberFormat="0" applyProtection="0">
      <alignment vertical="center"/>
    </xf>
    <xf numFmtId="186" fontId="56" fillId="63" borderId="221" applyNumberFormat="0" applyProtection="0">
      <alignment horizontal="left" vertical="top" indent="1"/>
    </xf>
    <xf numFmtId="186" fontId="56" fillId="64" borderId="210" applyNumberFormat="0">
      <protection locked="0"/>
    </xf>
    <xf numFmtId="186" fontId="56" fillId="62" borderId="223" applyNumberFormat="0" applyProtection="0">
      <alignment horizontal="left" vertical="center" indent="1"/>
    </xf>
    <xf numFmtId="191" fontId="5" fillId="69" borderId="8">
      <alignment vertical="center"/>
    </xf>
    <xf numFmtId="186" fontId="28" fillId="51" borderId="196">
      <alignment horizontal="right" vertical="center"/>
      <protection locked="0"/>
    </xf>
    <xf numFmtId="186" fontId="57" fillId="44" borderId="224" applyNumberFormat="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8" fontId="28" fillId="49" borderId="229">
      <alignment vertical="center"/>
    </xf>
    <xf numFmtId="191" fontId="28" fillId="50" borderId="229">
      <alignment vertical="center"/>
    </xf>
    <xf numFmtId="186" fontId="56" fillId="11" borderId="262" applyNumberFormat="0" applyProtection="0">
      <alignment horizontal="left" vertical="center" indent="1"/>
    </xf>
    <xf numFmtId="193" fontId="28" fillId="12" borderId="196">
      <alignment vertical="center"/>
      <protection locked="0"/>
    </xf>
    <xf numFmtId="186" fontId="42" fillId="44" borderId="223" applyNumberFormat="0" applyAlignment="0" applyProtection="0"/>
    <xf numFmtId="186" fontId="27" fillId="21" borderId="221" applyNumberFormat="0" applyProtection="0">
      <alignment horizontal="left" vertical="top" indent="1"/>
    </xf>
    <xf numFmtId="4" fontId="56" fillId="0" borderId="223" applyNumberFormat="0" applyProtection="0">
      <alignment horizontal="right" vertical="center"/>
    </xf>
    <xf numFmtId="186" fontId="56" fillId="14" borderId="221" applyNumberFormat="0" applyProtection="0">
      <alignment horizontal="left" vertical="top" indent="1"/>
    </xf>
    <xf numFmtId="4" fontId="56" fillId="15" borderId="223" applyNumberFormat="0" applyProtection="0">
      <alignment horizontal="right" vertical="center"/>
    </xf>
    <xf numFmtId="4" fontId="56" fillId="23" borderId="223" applyNumberFormat="0" applyProtection="0">
      <alignment horizontal="right" vertical="center"/>
    </xf>
    <xf numFmtId="164" fontId="35" fillId="0" borderId="0" applyFont="0" applyFill="0" applyBorder="0" applyAlignment="0" applyProtection="0"/>
    <xf numFmtId="186" fontId="42" fillId="44" borderId="223" applyNumberFormat="0" applyAlignment="0" applyProtection="0"/>
    <xf numFmtId="186" fontId="56" fillId="21" borderId="243"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0" fillId="41" borderId="223" applyNumberFormat="0" applyAlignment="0" applyProtection="0"/>
    <xf numFmtId="186" fontId="56" fillId="63" borderId="221" applyNumberFormat="0" applyProtection="0">
      <alignment horizontal="left" vertical="top" indent="1"/>
    </xf>
    <xf numFmtId="4" fontId="56" fillId="19" borderId="223" applyNumberFormat="0" applyProtection="0">
      <alignment horizontal="right" vertical="center"/>
    </xf>
    <xf numFmtId="186" fontId="56" fillId="14" borderId="221" applyNumberFormat="0" applyProtection="0">
      <alignment horizontal="left" vertical="top" indent="1"/>
    </xf>
    <xf numFmtId="191" fontId="28" fillId="51" borderId="229">
      <alignment horizontal="right" vertical="center"/>
      <protection locked="0"/>
    </xf>
    <xf numFmtId="4" fontId="56" fillId="59" borderId="223" applyNumberFormat="0" applyProtection="0">
      <alignment horizontal="right" vertical="center"/>
    </xf>
    <xf numFmtId="191" fontId="5" fillId="69" borderId="229">
      <alignment vertical="center"/>
    </xf>
    <xf numFmtId="186" fontId="56" fillId="21" borderId="260" applyNumberFormat="0" applyProtection="0">
      <alignment horizontal="left" vertical="top" indent="1"/>
    </xf>
    <xf numFmtId="4" fontId="56" fillId="57" borderId="227" applyNumberFormat="0" applyProtection="0">
      <alignment horizontal="right" vertical="center"/>
    </xf>
    <xf numFmtId="186" fontId="56" fillId="15" borderId="221" applyNumberFormat="0" applyProtection="0">
      <alignment horizontal="left" vertical="top" indent="1"/>
    </xf>
    <xf numFmtId="193" fontId="28" fillId="12" borderId="196">
      <alignment vertical="center"/>
      <protection locked="0"/>
    </xf>
    <xf numFmtId="186" fontId="27" fillId="14" borderId="221" applyNumberFormat="0" applyProtection="0">
      <alignment horizontal="left" vertical="center"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62" borderId="223" applyNumberFormat="0" applyProtection="0">
      <alignment horizontal="left" vertical="center" indent="1"/>
    </xf>
    <xf numFmtId="191" fontId="28" fillId="50" borderId="229">
      <alignment vertical="center"/>
    </xf>
    <xf numFmtId="4" fontId="56" fillId="61" borderId="227" applyNumberFormat="0" applyProtection="0">
      <alignment horizontal="left" vertical="center" indent="1"/>
    </xf>
    <xf numFmtId="186" fontId="56" fillId="40" borderId="223" applyNumberFormat="0" applyFont="0" applyAlignment="0" applyProtection="0"/>
    <xf numFmtId="186" fontId="28" fillId="50" borderId="229">
      <alignment vertical="center"/>
    </xf>
    <xf numFmtId="191" fontId="28" fillId="12" borderId="229">
      <alignment vertical="center"/>
      <protection locked="0"/>
    </xf>
    <xf numFmtId="4" fontId="56" fillId="52" borderId="223" applyNumberFormat="0" applyProtection="0">
      <alignment vertical="center"/>
    </xf>
    <xf numFmtId="4" fontId="56" fillId="15" borderId="266" applyNumberFormat="0" applyProtection="0">
      <alignment horizontal="left" vertical="center" indent="1"/>
    </xf>
    <xf numFmtId="186" fontId="56" fillId="40" borderId="262" applyNumberFormat="0" applyFont="0" applyAlignment="0" applyProtection="0"/>
    <xf numFmtId="164" fontId="35" fillId="0" borderId="0" applyFont="0" applyFill="0" applyBorder="0" applyAlignment="0" applyProtection="0"/>
    <xf numFmtId="186" fontId="56" fillId="40" borderId="223" applyNumberFormat="0" applyFont="0" applyAlignment="0" applyProtection="0"/>
    <xf numFmtId="4" fontId="27" fillId="21" borderId="256" applyNumberFormat="0" applyProtection="0">
      <alignment horizontal="left" vertical="center" indent="1"/>
    </xf>
    <xf numFmtId="186" fontId="56" fillId="40" borderId="223" applyNumberFormat="0" applyFont="0" applyAlignment="0" applyProtection="0"/>
    <xf numFmtId="186" fontId="42" fillId="44" borderId="262" applyNumberFormat="0" applyAlignment="0" applyProtection="0"/>
    <xf numFmtId="4" fontId="56" fillId="14" borderId="22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0" fontId="28" fillId="49" borderId="229">
      <alignment vertical="center"/>
    </xf>
    <xf numFmtId="191" fontId="28" fillId="49" borderId="229">
      <alignment vertical="center"/>
    </xf>
    <xf numFmtId="191" fontId="28" fillId="49" borderId="229">
      <alignment vertical="center"/>
    </xf>
    <xf numFmtId="186" fontId="28" fillId="49" borderId="229">
      <alignment vertical="center"/>
    </xf>
    <xf numFmtId="186" fontId="28" fillId="49" borderId="229">
      <alignment vertical="center"/>
    </xf>
    <xf numFmtId="186" fontId="28" fillId="49" borderId="229">
      <alignment vertical="center"/>
    </xf>
    <xf numFmtId="186" fontId="28" fillId="49" borderId="229">
      <alignment vertical="center"/>
    </xf>
    <xf numFmtId="188" fontId="28" fillId="49" borderId="229">
      <alignment vertical="center"/>
    </xf>
    <xf numFmtId="188" fontId="28" fillId="49" borderId="229">
      <alignment vertical="center"/>
    </xf>
    <xf numFmtId="190" fontId="28" fillId="49" borderId="229">
      <alignment vertical="center"/>
    </xf>
    <xf numFmtId="191"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93"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93" fontId="28" fillId="12" borderId="229">
      <alignment vertical="center"/>
      <protection locked="0"/>
    </xf>
    <xf numFmtId="191" fontId="28" fillId="12" borderId="229">
      <alignment vertical="center"/>
      <protection locked="0"/>
    </xf>
    <xf numFmtId="191" fontId="28" fillId="12" borderId="229">
      <alignment vertical="center"/>
      <protection locked="0"/>
    </xf>
    <xf numFmtId="172" fontId="28" fillId="12" borderId="229">
      <alignment vertical="center"/>
      <protection locked="0"/>
    </xf>
    <xf numFmtId="172" fontId="28" fillId="12" borderId="229">
      <alignment vertical="center"/>
      <protection locked="0"/>
    </xf>
    <xf numFmtId="172" fontId="28" fillId="12" borderId="229">
      <alignment vertical="center"/>
      <protection locked="0"/>
    </xf>
    <xf numFmtId="172" fontId="28" fillId="12" borderId="229">
      <alignment vertical="center"/>
      <protection locked="0"/>
    </xf>
    <xf numFmtId="191" fontId="28" fillId="12" borderId="229">
      <alignment vertical="center"/>
      <protection locked="0"/>
    </xf>
    <xf numFmtId="191" fontId="28" fillId="50" borderId="229">
      <alignment vertical="center"/>
    </xf>
    <xf numFmtId="191" fontId="28" fillId="50" borderId="229">
      <alignment vertical="center"/>
    </xf>
    <xf numFmtId="193" fontId="28" fillId="50" borderId="229">
      <alignment vertical="center"/>
    </xf>
    <xf numFmtId="193" fontId="28" fillId="50" borderId="229">
      <alignment vertical="center"/>
    </xf>
    <xf numFmtId="193" fontId="28" fillId="50" borderId="229">
      <alignment vertical="center"/>
    </xf>
    <xf numFmtId="193" fontId="28" fillId="50" borderId="229">
      <alignment vertical="center"/>
    </xf>
    <xf numFmtId="188" fontId="28" fillId="50" borderId="229">
      <alignment vertical="center"/>
    </xf>
    <xf numFmtId="190" fontId="28" fillId="50" borderId="229">
      <alignment vertical="center"/>
    </xf>
    <xf numFmtId="186" fontId="28" fillId="50" borderId="229">
      <alignment vertical="center"/>
    </xf>
    <xf numFmtId="186" fontId="28" fillId="50" borderId="229">
      <alignment vertical="center"/>
    </xf>
    <xf numFmtId="186" fontId="28" fillId="50" borderId="229">
      <alignment vertical="center"/>
    </xf>
    <xf numFmtId="186" fontId="28" fillId="50" borderId="229">
      <alignment vertical="center"/>
    </xf>
    <xf numFmtId="191" fontId="28" fillId="50" borderId="229">
      <alignment vertical="center"/>
    </xf>
    <xf numFmtId="191" fontId="28" fillId="50" borderId="229">
      <alignment vertical="center"/>
    </xf>
    <xf numFmtId="191" fontId="28" fillId="50" borderId="229">
      <alignment vertical="center"/>
    </xf>
    <xf numFmtId="191" fontId="28" fillId="50" borderId="229">
      <alignment vertical="center"/>
    </xf>
    <xf numFmtId="191" fontId="28" fillId="51" borderId="229">
      <alignment horizontal="right" vertical="center"/>
      <protection locked="0"/>
    </xf>
    <xf numFmtId="186" fontId="28" fillId="51" borderId="229">
      <alignment horizontal="right" vertical="center"/>
      <protection locked="0"/>
    </xf>
    <xf numFmtId="186" fontId="28" fillId="51" borderId="229">
      <alignment horizontal="right" vertical="center"/>
      <protection locked="0"/>
    </xf>
    <xf numFmtId="190" fontId="28" fillId="51" borderId="229">
      <alignment horizontal="right" vertical="center"/>
      <protection locked="0"/>
    </xf>
    <xf numFmtId="188"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191"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4" fontId="62" fillId="48" borderId="221" applyNumberFormat="0" applyProtection="0">
      <alignment vertical="center"/>
    </xf>
    <xf numFmtId="4" fontId="59" fillId="12" borderId="229"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186" fontId="56" fillId="67" borderId="229"/>
    <xf numFmtId="4" fontId="64" fillId="64" borderId="223" applyNumberFormat="0" applyProtection="0">
      <alignment horizontal="right" vertical="center"/>
    </xf>
    <xf numFmtId="37" fontId="33" fillId="0" borderId="226" applyNumberFormat="0"/>
    <xf numFmtId="186" fontId="27" fillId="21" borderId="221" applyNumberFormat="0" applyProtection="0">
      <alignment horizontal="left" vertical="top" indent="1"/>
    </xf>
    <xf numFmtId="194" fontId="33" fillId="0" borderId="230" applyFill="0"/>
    <xf numFmtId="186" fontId="44" fillId="0" borderId="228" applyNumberFormat="0" applyFill="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62" fillId="15" borderId="260" applyNumberFormat="0" applyProtection="0">
      <alignment horizontal="left" vertical="top" indent="1"/>
    </xf>
    <xf numFmtId="186" fontId="56" fillId="40" borderId="223" applyNumberFormat="0" applyFont="0" applyAlignment="0" applyProtection="0"/>
    <xf numFmtId="191" fontId="5" fillId="13" borderId="229">
      <alignment vertical="center"/>
    </xf>
    <xf numFmtId="188" fontId="5" fillId="13" borderId="229">
      <alignment vertical="center"/>
    </xf>
    <xf numFmtId="190" fontId="5" fillId="13" borderId="229">
      <alignment vertical="center"/>
    </xf>
    <xf numFmtId="191" fontId="5" fillId="7" borderId="229">
      <alignment vertical="center"/>
      <protection locked="0"/>
    </xf>
    <xf numFmtId="188" fontId="5" fillId="7" borderId="229">
      <alignment vertical="center"/>
      <protection locked="0"/>
    </xf>
    <xf numFmtId="196" fontId="5" fillId="69" borderId="229">
      <alignment vertical="center"/>
    </xf>
    <xf numFmtId="188" fontId="5" fillId="69" borderId="229">
      <alignment vertical="center"/>
    </xf>
    <xf numFmtId="190" fontId="5" fillId="69" borderId="229">
      <alignment vertical="center"/>
    </xf>
    <xf numFmtId="191" fontId="5" fillId="69" borderId="229">
      <alignment vertical="center"/>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21" borderId="221" applyNumberFormat="0" applyProtection="0">
      <alignment horizontal="left" vertical="top" indent="1"/>
    </xf>
    <xf numFmtId="186" fontId="27" fillId="14" borderId="251" applyNumberFormat="0" applyProtection="0">
      <alignment horizontal="left" vertical="top" indent="1"/>
    </xf>
    <xf numFmtId="186" fontId="27" fillId="63" borderId="221" applyNumberFormat="0" applyProtection="0">
      <alignment horizontal="left" vertical="top" indent="1"/>
    </xf>
    <xf numFmtId="186" fontId="56" fillId="21" borderId="221" applyNumberFormat="0" applyProtection="0">
      <alignment horizontal="left" vertical="top" indent="1"/>
    </xf>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37" fontId="33" fillId="0" borderId="226" applyNumberFormat="0"/>
    <xf numFmtId="4" fontId="56" fillId="15" borderId="223" applyNumberFormat="0" applyProtection="0">
      <alignment horizontal="right" vertical="center"/>
    </xf>
    <xf numFmtId="186" fontId="56" fillId="21" borderId="221" applyNumberFormat="0" applyProtection="0">
      <alignment horizontal="left" vertical="top" indent="1"/>
    </xf>
    <xf numFmtId="4" fontId="27" fillId="21" borderId="227" applyNumberFormat="0" applyProtection="0">
      <alignment horizontal="left" vertical="center" indent="1"/>
    </xf>
    <xf numFmtId="191" fontId="5" fillId="13" borderId="229">
      <alignment vertical="center"/>
    </xf>
    <xf numFmtId="191" fontId="28" fillId="51" borderId="229">
      <alignment horizontal="right" vertical="center"/>
      <protection locked="0"/>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8" fillId="50" borderId="196">
      <alignment vertical="center"/>
    </xf>
    <xf numFmtId="186" fontId="27" fillId="15" borderId="221" applyNumberFormat="0" applyProtection="0">
      <alignment horizontal="left" vertical="center" indent="1"/>
    </xf>
    <xf numFmtId="37" fontId="33" fillId="0" borderId="226" applyNumberFormat="0"/>
    <xf numFmtId="186" fontId="56" fillId="14" borderId="221"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190" fontId="28" fillId="50" borderId="229">
      <alignment vertical="center"/>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72" fontId="28" fillId="12" borderId="229">
      <alignment vertical="center"/>
      <protection locked="0"/>
    </xf>
    <xf numFmtId="191" fontId="28" fillId="51" borderId="229">
      <alignment horizontal="right" vertical="center"/>
      <protection locked="0"/>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4" fontId="59" fillId="53" borderId="223" applyNumberFormat="0" applyProtection="0">
      <alignment vertical="center"/>
    </xf>
    <xf numFmtId="37" fontId="33" fillId="0" borderId="255" applyNumberFormat="0"/>
    <xf numFmtId="186" fontId="62" fillId="48"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186" fontId="27" fillId="21" borderId="221" applyNumberFormat="0" applyProtection="0">
      <alignment horizontal="left" vertical="center" indent="1"/>
    </xf>
    <xf numFmtId="4" fontId="56" fillId="61" borderId="227" applyNumberFormat="0" applyProtection="0">
      <alignment horizontal="left" vertical="center" indent="1"/>
    </xf>
    <xf numFmtId="186" fontId="42" fillId="44" borderId="223" applyNumberFormat="0" applyAlignment="0" applyProtection="0"/>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4" fontId="56" fillId="52" borderId="262" applyNumberFormat="0" applyProtection="0">
      <alignment vertical="center"/>
    </xf>
    <xf numFmtId="186" fontId="57" fillId="44" borderId="263" applyNumberFormat="0" applyAlignment="0" applyProtection="0"/>
    <xf numFmtId="186" fontId="56" fillId="40" borderId="223" applyNumberFormat="0" applyFont="0" applyAlignment="0" applyProtection="0"/>
    <xf numFmtId="4" fontId="56" fillId="14" borderId="227" applyNumberFormat="0" applyProtection="0">
      <alignment horizontal="left" vertical="center" indent="1"/>
    </xf>
    <xf numFmtId="186" fontId="42" fillId="44" borderId="223" applyNumberFormat="0" applyAlignment="0" applyProtection="0"/>
    <xf numFmtId="4" fontId="72" fillId="82" borderId="260" applyNumberFormat="0" applyProtection="0">
      <alignment horizontal="right" vertical="center"/>
    </xf>
    <xf numFmtId="186" fontId="56" fillId="14" borderId="221" applyNumberFormat="0" applyProtection="0">
      <alignment horizontal="left" vertical="top" indent="1"/>
    </xf>
    <xf numFmtId="191" fontId="28" fillId="50" borderId="229">
      <alignment vertical="center"/>
    </xf>
    <xf numFmtId="186" fontId="56" fillId="21" borderId="221" applyNumberFormat="0" applyProtection="0">
      <alignment horizontal="left" vertical="top" indent="1"/>
    </xf>
    <xf numFmtId="172" fontId="28" fillId="12" borderId="229">
      <alignment vertical="center"/>
      <protection locked="0"/>
    </xf>
    <xf numFmtId="190" fontId="28" fillId="51" borderId="229">
      <alignment horizontal="right" vertical="center"/>
      <protection locked="0"/>
    </xf>
    <xf numFmtId="186" fontId="56" fillId="15" borderId="221" applyNumberFormat="0" applyProtection="0">
      <alignment horizontal="left" vertical="top" indent="1"/>
    </xf>
    <xf numFmtId="190" fontId="28" fillId="50" borderId="229">
      <alignment vertical="center"/>
    </xf>
    <xf numFmtId="190" fontId="28" fillId="49" borderId="229">
      <alignment vertical="center"/>
    </xf>
    <xf numFmtId="186" fontId="62" fillId="48" borderId="221" applyNumberFormat="0" applyProtection="0">
      <alignment horizontal="left" vertical="top" indent="1"/>
    </xf>
    <xf numFmtId="186" fontId="56" fillId="21" borderId="221" applyNumberFormat="0" applyProtection="0">
      <alignment horizontal="left" vertical="top" indent="1"/>
    </xf>
    <xf numFmtId="186" fontId="56" fillId="21" borderId="243" applyNumberFormat="0" applyProtection="0">
      <alignment horizontal="left" vertical="top" indent="1"/>
    </xf>
    <xf numFmtId="186" fontId="56" fillId="15" borderId="221" applyNumberFormat="0" applyProtection="0">
      <alignment horizontal="left" vertical="top" indent="1"/>
    </xf>
    <xf numFmtId="186" fontId="60" fillId="52" borderId="221" applyNumberFormat="0" applyProtection="0">
      <alignment horizontal="left" vertical="top" indent="1"/>
    </xf>
    <xf numFmtId="186" fontId="27" fillId="63" borderId="260" applyNumberFormat="0" applyProtection="0">
      <alignment horizontal="left" vertical="center" indent="1"/>
    </xf>
    <xf numFmtId="4" fontId="56" fillId="54" borderId="262" applyNumberFormat="0" applyProtection="0">
      <alignment horizontal="left" vertical="center" indent="1"/>
    </xf>
    <xf numFmtId="186" fontId="56" fillId="40" borderId="223" applyNumberFormat="0" applyFont="0" applyAlignment="0" applyProtection="0"/>
    <xf numFmtId="4" fontId="59" fillId="53" borderId="262" applyNumberFormat="0" applyProtection="0">
      <alignment vertical="center"/>
    </xf>
    <xf numFmtId="186" fontId="56" fillId="21"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4" fontId="56" fillId="54" borderId="223" applyNumberFormat="0" applyProtection="0">
      <alignment horizontal="left" vertical="center" indent="1"/>
    </xf>
    <xf numFmtId="4" fontId="56" fillId="19" borderId="223" applyNumberFormat="0" applyProtection="0">
      <alignment horizontal="right" vertical="center"/>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15" borderId="260"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0" fontId="28" fillId="51" borderId="196">
      <alignment horizontal="right" vertical="center"/>
      <protection locked="0"/>
    </xf>
    <xf numFmtId="186" fontId="44" fillId="0" borderId="228" applyNumberFormat="0" applyFill="0" applyAlignment="0" applyProtection="0"/>
    <xf numFmtId="186" fontId="56" fillId="14" borderId="223" applyNumberFormat="0" applyProtection="0">
      <alignment horizontal="left" vertical="center" indent="1"/>
    </xf>
    <xf numFmtId="186" fontId="62" fillId="48" borderId="221" applyNumberFormat="0" applyProtection="0">
      <alignment horizontal="left" vertical="top" indent="1"/>
    </xf>
    <xf numFmtId="186" fontId="56" fillId="63"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186" fontId="56" fillId="21" borderId="260" applyNumberFormat="0" applyProtection="0">
      <alignment horizontal="left" vertical="top" indent="1"/>
    </xf>
    <xf numFmtId="186" fontId="42" fillId="44" borderId="223" applyNumberFormat="0" applyAlignment="0" applyProtection="0"/>
    <xf numFmtId="186" fontId="28" fillId="12" borderId="229">
      <alignment vertical="center"/>
      <protection locked="0"/>
    </xf>
    <xf numFmtId="186" fontId="28" fillId="51" borderId="229">
      <alignment horizontal="right" vertical="center"/>
      <protection locked="0"/>
    </xf>
    <xf numFmtId="186" fontId="62" fillId="48" borderId="221" applyNumberFormat="0" applyProtection="0">
      <alignment horizontal="left" vertical="top" indent="1"/>
    </xf>
    <xf numFmtId="4" fontId="56" fillId="15" borderId="227" applyNumberFormat="0" applyProtection="0">
      <alignment horizontal="left" vertical="center" indent="1"/>
    </xf>
    <xf numFmtId="4" fontId="62" fillId="48" borderId="22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56" fillId="15" borderId="221" applyNumberFormat="0" applyProtection="0">
      <alignment horizontal="left" vertical="top" indent="1"/>
    </xf>
    <xf numFmtId="4" fontId="56" fillId="16" borderId="223" applyNumberFormat="0" applyProtection="0">
      <alignment horizontal="right" vertical="center"/>
    </xf>
    <xf numFmtId="188" fontId="5" fillId="13" borderId="229">
      <alignment vertical="center"/>
    </xf>
    <xf numFmtId="186" fontId="56" fillId="63" borderId="221" applyNumberFormat="0" applyProtection="0">
      <alignment horizontal="left" vertical="top" indent="1"/>
    </xf>
    <xf numFmtId="186" fontId="28" fillId="12" borderId="196">
      <alignmen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23" applyNumberFormat="0" applyFont="0" applyAlignment="0" applyProtection="0"/>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0" fillId="41" borderId="223" applyNumberFormat="0" applyAlignment="0" applyProtection="0"/>
    <xf numFmtId="4" fontId="59" fillId="65" borderId="223"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59" fillId="65" borderId="262" applyNumberFormat="0" applyProtection="0">
      <alignment horizontal="right" vertical="center"/>
    </xf>
    <xf numFmtId="186" fontId="56" fillId="40" borderId="262" applyNumberFormat="0" applyFont="0" applyAlignment="0" applyProtection="0"/>
    <xf numFmtId="186" fontId="56" fillId="40" borderId="223" applyNumberFormat="0" applyFont="0" applyAlignment="0" applyProtection="0"/>
    <xf numFmtId="186" fontId="56" fillId="63" borderId="260" applyNumberFormat="0" applyProtection="0">
      <alignment horizontal="left" vertical="top" indent="1"/>
    </xf>
    <xf numFmtId="190" fontId="28" fillId="51" borderId="229">
      <alignment horizontal="right" vertical="center"/>
      <protection locked="0"/>
    </xf>
    <xf numFmtId="186" fontId="27" fillId="63" borderId="221" applyNumberFormat="0" applyProtection="0">
      <alignment horizontal="left" vertical="top" indent="1"/>
    </xf>
    <xf numFmtId="186" fontId="56" fillId="14" borderId="221" applyNumberFormat="0" applyProtection="0">
      <alignment horizontal="left" vertical="top" indent="1"/>
    </xf>
    <xf numFmtId="191" fontId="28" fillId="50" borderId="229">
      <alignment vertical="center"/>
    </xf>
    <xf numFmtId="186" fontId="56" fillId="21" borderId="221" applyNumberFormat="0" applyProtection="0">
      <alignment horizontal="left" vertical="top" indent="1"/>
    </xf>
    <xf numFmtId="172" fontId="28" fillId="12" borderId="229">
      <alignment vertical="center"/>
      <protection locked="0"/>
    </xf>
    <xf numFmtId="4" fontId="56" fillId="58" borderId="223" applyNumberFormat="0" applyProtection="0">
      <alignment horizontal="right" vertical="center"/>
    </xf>
    <xf numFmtId="4" fontId="59" fillId="65" borderId="223" applyNumberFormat="0" applyProtection="0">
      <alignment horizontal="right" vertical="center"/>
    </xf>
    <xf numFmtId="190" fontId="28" fillId="49" borderId="229">
      <alignment vertical="center"/>
    </xf>
    <xf numFmtId="186" fontId="28" fillId="49" borderId="229">
      <alignment vertical="center"/>
    </xf>
    <xf numFmtId="4" fontId="64" fillId="64" borderId="223" applyNumberFormat="0" applyProtection="0">
      <alignment horizontal="right" vertical="center"/>
    </xf>
    <xf numFmtId="4" fontId="56" fillId="52" borderId="223" applyNumberFormat="0" applyProtection="0">
      <alignment vertical="center"/>
    </xf>
    <xf numFmtId="186" fontId="56" fillId="15" borderId="260" applyNumberFormat="0" applyProtection="0">
      <alignment horizontal="left" vertical="top" indent="1"/>
    </xf>
    <xf numFmtId="186" fontId="56" fillId="40" borderId="223" applyNumberFormat="0" applyFont="0" applyAlignment="0" applyProtection="0"/>
    <xf numFmtId="186" fontId="56" fillId="15" borderId="260"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1" borderId="223" applyNumberFormat="0" applyProtection="0">
      <alignment horizontal="left" vertical="center" indent="1"/>
    </xf>
    <xf numFmtId="4" fontId="56" fillId="15" borderId="227" applyNumberFormat="0" applyProtection="0">
      <alignment horizontal="left" vertical="center" indent="1"/>
    </xf>
    <xf numFmtId="186" fontId="27" fillId="15" borderId="221" applyNumberFormat="0" applyProtection="0">
      <alignment horizontal="left" vertical="top" indent="1"/>
    </xf>
    <xf numFmtId="4" fontId="56" fillId="55" borderId="223" applyNumberFormat="0" applyProtection="0">
      <alignment horizontal="right" vertical="center"/>
    </xf>
    <xf numFmtId="186" fontId="56" fillId="63" borderId="252" applyNumberFormat="0" applyProtection="0">
      <alignment horizontal="left" vertical="center" indent="1"/>
    </xf>
    <xf numFmtId="186" fontId="56" fillId="40" borderId="223" applyNumberFormat="0" applyFont="0" applyAlignment="0" applyProtection="0"/>
    <xf numFmtId="4" fontId="56" fillId="19" borderId="223" applyNumberFormat="0" applyProtection="0">
      <alignment horizontal="right" vertical="center"/>
    </xf>
    <xf numFmtId="186" fontId="56" fillId="63" borderId="221" applyNumberFormat="0" applyProtection="0">
      <alignment horizontal="left" vertical="top" indent="1"/>
    </xf>
    <xf numFmtId="186" fontId="28" fillId="50" borderId="229">
      <alignment vertical="center"/>
    </xf>
    <xf numFmtId="186" fontId="27" fillId="15" borderId="221" applyNumberFormat="0" applyProtection="0">
      <alignment horizontal="left" vertical="top" indent="1"/>
    </xf>
    <xf numFmtId="186" fontId="56" fillId="11" borderId="223" applyNumberFormat="0" applyProtection="0">
      <alignment horizontal="left" vertical="center" indent="1"/>
    </xf>
    <xf numFmtId="191" fontId="28" fillId="12" borderId="229">
      <alignment vertical="center"/>
      <protection locked="0"/>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59" fillId="12" borderId="229" applyNumberFormat="0" applyProtection="0">
      <alignment vertical="center"/>
    </xf>
    <xf numFmtId="188" fontId="5" fillId="13" borderId="229">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4" borderId="227" applyNumberFormat="0" applyProtection="0">
      <alignment horizontal="left" vertical="center" indent="1"/>
    </xf>
    <xf numFmtId="186" fontId="56" fillId="15" borderId="221" applyNumberFormat="0" applyProtection="0">
      <alignment horizontal="left" vertical="top" indent="1"/>
    </xf>
    <xf numFmtId="186" fontId="44" fillId="0" borderId="228" applyNumberFormat="0" applyFill="0" applyAlignment="0" applyProtection="0"/>
    <xf numFmtId="4" fontId="56" fillId="54" borderId="223" applyNumberFormat="0" applyProtection="0">
      <alignment horizontal="left" vertical="center" indent="1"/>
    </xf>
    <xf numFmtId="186" fontId="56" fillId="14" borderId="221" applyNumberFormat="0" applyProtection="0">
      <alignment horizontal="left" vertical="top" indent="1"/>
    </xf>
    <xf numFmtId="194" fontId="33" fillId="0" borderId="230" applyFill="0"/>
    <xf numFmtId="186" fontId="56" fillId="40" borderId="223" applyNumberFormat="0" applyFont="0" applyAlignment="0" applyProtection="0"/>
    <xf numFmtId="193" fontId="28" fillId="12" borderId="229">
      <alignment vertical="center"/>
      <protection locked="0"/>
    </xf>
    <xf numFmtId="172" fontId="28" fillId="12" borderId="229">
      <alignment vertical="center"/>
      <protection locked="0"/>
    </xf>
    <xf numFmtId="191" fontId="28" fillId="50" borderId="229">
      <alignment vertical="center"/>
    </xf>
    <xf numFmtId="186" fontId="56" fillId="21" borderId="221" applyNumberFormat="0" applyProtection="0">
      <alignment horizontal="left" vertical="top" indent="1"/>
    </xf>
    <xf numFmtId="4" fontId="62" fillId="48" borderId="221" applyNumberFormat="0" applyProtection="0">
      <alignment vertical="center"/>
    </xf>
    <xf numFmtId="186" fontId="56" fillId="14" borderId="221" applyNumberFormat="0" applyProtection="0">
      <alignment horizontal="left" vertical="top" indent="1"/>
    </xf>
    <xf numFmtId="4" fontId="27" fillId="21" borderId="227" applyNumberFormat="0" applyProtection="0">
      <alignment horizontal="left" vertical="center" indent="1"/>
    </xf>
    <xf numFmtId="4" fontId="56" fillId="55" borderId="262" applyNumberFormat="0" applyProtection="0">
      <alignment horizontal="right" vertical="center"/>
    </xf>
    <xf numFmtId="186" fontId="57" fillId="44" borderId="224" applyNumberFormat="0" applyAlignment="0" applyProtection="0"/>
    <xf numFmtId="0" fontId="27" fillId="21" borderId="260"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57" borderId="266" applyNumberFormat="0" applyProtection="0">
      <alignment horizontal="right" vertical="center"/>
    </xf>
    <xf numFmtId="186" fontId="56" fillId="40" borderId="223" applyNumberFormat="0" applyFont="0" applyAlignment="0" applyProtection="0"/>
    <xf numFmtId="186" fontId="27" fillId="21" borderId="221" applyNumberFormat="0" applyProtection="0">
      <alignment horizontal="left" vertical="center" indent="1"/>
    </xf>
    <xf numFmtId="186" fontId="56" fillId="40" borderId="223" applyNumberFormat="0" applyFont="0" applyAlignment="0" applyProtection="0"/>
    <xf numFmtId="37" fontId="33" fillId="0" borderId="226" applyNumberFormat="0"/>
    <xf numFmtId="186" fontId="28" fillId="49" borderId="196">
      <alignment vertical="center"/>
    </xf>
    <xf numFmtId="188" fontId="28" fillId="50" borderId="196">
      <alignment vertical="center"/>
    </xf>
    <xf numFmtId="186" fontId="56" fillId="15" borderId="221" applyNumberFormat="0" applyProtection="0">
      <alignment horizontal="left" vertical="top" indent="1"/>
    </xf>
    <xf numFmtId="186" fontId="27" fillId="14" borderId="221" applyNumberFormat="0" applyProtection="0">
      <alignment horizontal="left" vertical="center" indent="1"/>
    </xf>
    <xf numFmtId="191" fontId="28" fillId="51" borderId="229">
      <alignment horizontal="right" vertical="center"/>
      <protection locked="0"/>
    </xf>
    <xf numFmtId="4" fontId="56" fillId="19" borderId="223" applyNumberFormat="0" applyProtection="0">
      <alignment horizontal="right" vertical="center"/>
    </xf>
    <xf numFmtId="4" fontId="56" fillId="58" borderId="223" applyNumberFormat="0" applyProtection="0">
      <alignment horizontal="right" vertical="center"/>
    </xf>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8" fillId="12" borderId="229">
      <alignment vertical="center"/>
      <protection locked="0"/>
    </xf>
    <xf numFmtId="4" fontId="56" fillId="23" borderId="262" applyNumberFormat="0" applyProtection="0">
      <alignment horizontal="right" vertical="center"/>
    </xf>
    <xf numFmtId="186" fontId="44" fillId="0" borderId="228" applyNumberFormat="0" applyFill="0" applyAlignment="0" applyProtection="0"/>
    <xf numFmtId="4" fontId="62" fillId="11" borderId="221" applyNumberFormat="0" applyProtection="0">
      <alignment horizontal="left" vertical="center" indent="1"/>
    </xf>
    <xf numFmtId="186" fontId="56" fillId="14" borderId="260" applyNumberFormat="0" applyProtection="0">
      <alignment horizontal="left" vertical="top" indent="1"/>
    </xf>
    <xf numFmtId="191" fontId="5" fillId="13" borderId="229">
      <alignment vertical="center"/>
    </xf>
    <xf numFmtId="191" fontId="5" fillId="13" borderId="229">
      <alignment vertical="center"/>
    </xf>
    <xf numFmtId="191" fontId="5" fillId="13" borderId="229">
      <alignment vertical="center"/>
    </xf>
    <xf numFmtId="0" fontId="5" fillId="13" borderId="229">
      <alignment vertical="center"/>
    </xf>
    <xf numFmtId="0" fontId="5" fillId="13" borderId="229">
      <alignment vertical="center"/>
    </xf>
    <xf numFmtId="0" fontId="5" fillId="13" borderId="229">
      <alignment vertical="center"/>
    </xf>
    <xf numFmtId="0" fontId="5" fillId="13" borderId="229">
      <alignment vertical="center"/>
    </xf>
    <xf numFmtId="191" fontId="5" fillId="13" borderId="229">
      <alignment vertical="center"/>
    </xf>
    <xf numFmtId="188" fontId="5" fillId="13" borderId="229">
      <alignment vertical="center"/>
    </xf>
    <xf numFmtId="191" fontId="5" fillId="13" borderId="229">
      <alignment vertical="center"/>
    </xf>
    <xf numFmtId="196" fontId="5" fillId="13" borderId="229">
      <alignment vertical="center"/>
    </xf>
    <xf numFmtId="188" fontId="5" fillId="13" borderId="229">
      <alignment vertical="center"/>
    </xf>
    <xf numFmtId="188" fontId="5" fillId="13" borderId="229">
      <alignment vertical="center"/>
    </xf>
    <xf numFmtId="190" fontId="5" fillId="13" borderId="229">
      <alignment vertical="center"/>
    </xf>
    <xf numFmtId="186" fontId="42" fillId="44" borderId="223" applyNumberFormat="0" applyAlignment="0" applyProtection="0"/>
    <xf numFmtId="4" fontId="56" fillId="57" borderId="227" applyNumberFormat="0" applyProtection="0">
      <alignment horizontal="right" vertical="center"/>
    </xf>
    <xf numFmtId="186" fontId="60" fillId="52" borderId="221" applyNumberFormat="0" applyProtection="0">
      <alignment horizontal="left" vertical="top" indent="1"/>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188" fontId="5" fillId="7" borderId="229">
      <alignment vertical="center"/>
      <protection locked="0"/>
    </xf>
    <xf numFmtId="191"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91" fontId="5" fillId="7" borderId="229">
      <alignment vertical="center"/>
      <protection locked="0"/>
    </xf>
    <xf numFmtId="191" fontId="5" fillId="7" borderId="229">
      <alignment vertical="center"/>
      <protection locked="0"/>
    </xf>
    <xf numFmtId="188" fontId="5" fillId="7" borderId="229">
      <alignment vertical="center"/>
      <protection locked="0"/>
    </xf>
    <xf numFmtId="191"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6" fontId="5" fillId="69" borderId="229">
      <alignment vertical="center"/>
    </xf>
    <xf numFmtId="188" fontId="5" fillId="69" borderId="229">
      <alignment vertical="center"/>
    </xf>
    <xf numFmtId="188" fontId="5" fillId="69" borderId="229">
      <alignment vertical="center"/>
    </xf>
    <xf numFmtId="19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191" fontId="5" fillId="69" borderId="229">
      <alignment vertical="center"/>
    </xf>
    <xf numFmtId="188" fontId="5" fillId="69" borderId="229">
      <alignment vertical="center"/>
    </xf>
    <xf numFmtId="191" fontId="5" fillId="69" borderId="229">
      <alignment vertical="center"/>
    </xf>
    <xf numFmtId="191" fontId="5" fillId="69" borderId="229">
      <alignment vertical="center"/>
    </xf>
    <xf numFmtId="191"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196" fontId="5" fillId="70" borderId="229">
      <alignment horizontal="right" vertical="center"/>
      <protection locked="0"/>
    </xf>
    <xf numFmtId="188" fontId="5" fillId="70" borderId="229">
      <alignment horizontal="right" vertical="center"/>
      <protection locked="0"/>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8" fontId="5" fillId="70" borderId="229">
      <alignment horizontal="right" vertical="center"/>
      <protection locked="0"/>
    </xf>
    <xf numFmtId="191" fontId="5" fillId="70" borderId="229">
      <alignment horizontal="right" vertical="center"/>
      <protection locked="0"/>
    </xf>
    <xf numFmtId="191" fontId="5" fillId="70" borderId="229">
      <alignment horizontal="right" vertical="center"/>
      <protection locked="0"/>
    </xf>
    <xf numFmtId="186" fontId="56" fillId="14"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4"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4" fontId="72" fillId="86" borderId="221" applyNumberFormat="0" applyProtection="0">
      <alignment horizontal="right" vertical="center"/>
    </xf>
    <xf numFmtId="186" fontId="62" fillId="15" borderId="221" applyNumberFormat="0" applyProtection="0">
      <alignment horizontal="left" vertical="top" indent="1"/>
    </xf>
    <xf numFmtId="37" fontId="33" fillId="0" borderId="226" applyNumberFormat="0"/>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29"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9" fillId="12" borderId="229" applyNumberFormat="0" applyProtection="0">
      <alignment vertical="center"/>
    </xf>
    <xf numFmtId="188" fontId="28" fillId="50" borderId="229">
      <alignment vertical="center"/>
    </xf>
    <xf numFmtId="4" fontId="56" fillId="56"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21" borderId="221" applyNumberFormat="0" applyProtection="0">
      <alignment horizontal="left" vertical="top" indent="1"/>
    </xf>
    <xf numFmtId="4" fontId="56" fillId="16" borderId="223" applyNumberFormat="0" applyProtection="0">
      <alignment horizontal="right" vertical="center"/>
    </xf>
    <xf numFmtId="186" fontId="27" fillId="63" borderId="221" applyNumberFormat="0" applyProtection="0">
      <alignment horizontal="left" vertical="center" indent="1"/>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4" fontId="56" fillId="52" borderId="223" applyNumberFormat="0" applyProtection="0">
      <alignment vertical="center"/>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6" fillId="63" borderId="221" applyNumberFormat="0" applyProtection="0">
      <alignment horizontal="left" vertical="top" indent="1"/>
    </xf>
    <xf numFmtId="4" fontId="56" fillId="60" borderId="223" applyNumberFormat="0" applyProtection="0">
      <alignment horizontal="right" vertical="center"/>
    </xf>
    <xf numFmtId="193" fontId="5" fillId="7" borderId="8">
      <alignment vertical="center"/>
      <protection locked="0"/>
    </xf>
    <xf numFmtId="186" fontId="56" fillId="21" borderId="221" applyNumberFormat="0" applyProtection="0">
      <alignment horizontal="left" vertical="top" indent="1"/>
    </xf>
    <xf numFmtId="186" fontId="57" fillId="44" borderId="224" applyNumberFormat="0" applyAlignment="0" applyProtection="0"/>
    <xf numFmtId="193" fontId="28" fillId="50" borderId="229">
      <alignment vertical="center"/>
    </xf>
    <xf numFmtId="4" fontId="56" fillId="23" borderId="223" applyNumberFormat="0" applyProtection="0">
      <alignment horizontal="right" vertical="center"/>
    </xf>
    <xf numFmtId="4" fontId="56" fillId="14" borderId="227" applyNumberFormat="0" applyProtection="0">
      <alignment horizontal="left" vertical="center" indent="1"/>
    </xf>
    <xf numFmtId="4" fontId="56" fillId="55" borderId="223" applyNumberFormat="0" applyProtection="0">
      <alignment horizontal="right" vertical="center"/>
    </xf>
    <xf numFmtId="186" fontId="42" fillId="44" borderId="223" applyNumberFormat="0" applyAlignment="0" applyProtection="0"/>
    <xf numFmtId="186" fontId="27" fillId="63" borderId="221" applyNumberFormat="0" applyProtection="0">
      <alignment horizontal="left" vertical="center" indent="1"/>
    </xf>
    <xf numFmtId="186" fontId="56" fillId="21" borderId="221" applyNumberFormat="0" applyProtection="0">
      <alignment horizontal="left" vertical="top" indent="1"/>
    </xf>
    <xf numFmtId="186" fontId="27" fillId="14" borderId="221" applyNumberFormat="0" applyProtection="0">
      <alignment horizontal="left" vertical="top" indent="1"/>
    </xf>
    <xf numFmtId="190" fontId="28" fillId="50" borderId="196">
      <alignment vertical="center"/>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4" fontId="56" fillId="15" borderId="227" applyNumberFormat="0" applyProtection="0">
      <alignment horizontal="left" vertical="center" indent="1"/>
    </xf>
    <xf numFmtId="4" fontId="56" fillId="57" borderId="227" applyNumberFormat="0" applyProtection="0">
      <alignment horizontal="right" vertical="center"/>
    </xf>
    <xf numFmtId="186" fontId="50" fillId="41" borderId="223" applyNumberFormat="0" applyAlignment="0" applyProtection="0"/>
    <xf numFmtId="186" fontId="56" fillId="14" borderId="22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44" fillId="0" borderId="228" applyNumberFormat="0" applyFill="0" applyAlignment="0" applyProtection="0"/>
    <xf numFmtId="186" fontId="56" fillId="63" borderId="221" applyNumberFormat="0" applyProtection="0">
      <alignment horizontal="left" vertical="top" indent="1"/>
    </xf>
    <xf numFmtId="4" fontId="56" fillId="52" borderId="223" applyNumberFormat="0" applyProtection="0">
      <alignment vertical="center"/>
    </xf>
    <xf numFmtId="4" fontId="56" fillId="56" borderId="262" applyNumberFormat="0" applyProtection="0">
      <alignment horizontal="right" vertical="center"/>
    </xf>
    <xf numFmtId="186" fontId="57" fillId="44" borderId="224" applyNumberFormat="0" applyAlignment="0" applyProtection="0"/>
    <xf numFmtId="186" fontId="56" fillId="21" borderId="221" applyNumberFormat="0" applyProtection="0">
      <alignment horizontal="left" vertical="top" indent="1"/>
    </xf>
    <xf numFmtId="186" fontId="42" fillId="44" borderId="223" applyNumberFormat="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93" fontId="28" fillId="50" borderId="229">
      <alignment vertical="center"/>
    </xf>
    <xf numFmtId="186" fontId="56" fillId="40" borderId="223" applyNumberFormat="0" applyFont="0" applyAlignment="0" applyProtection="0"/>
    <xf numFmtId="186" fontId="56" fillId="15" borderId="221" applyNumberFormat="0" applyProtection="0">
      <alignment horizontal="left" vertical="top" indent="1"/>
    </xf>
    <xf numFmtId="4" fontId="56" fillId="59" borderId="262" applyNumberFormat="0" applyProtection="0">
      <alignment horizontal="right" vertical="center"/>
    </xf>
    <xf numFmtId="188" fontId="5" fillId="13" borderId="22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4" fontId="56" fillId="56" borderId="223" applyNumberFormat="0" applyProtection="0">
      <alignment horizontal="right" vertical="center"/>
    </xf>
    <xf numFmtId="186" fontId="62" fillId="15"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2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4" fontId="56" fillId="53" borderId="223" applyNumberFormat="0" applyProtection="0">
      <alignment horizontal="left" vertical="center" indent="1"/>
    </xf>
    <xf numFmtId="4" fontId="56" fillId="56" borderId="223" applyNumberFormat="0" applyProtection="0">
      <alignment horizontal="right" vertical="center"/>
    </xf>
    <xf numFmtId="4" fontId="56" fillId="60" borderId="223" applyNumberFormat="0" applyProtection="0">
      <alignment horizontal="right" vertical="center"/>
    </xf>
    <xf numFmtId="4" fontId="56" fillId="15"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61" fillId="21" borderId="225" applyBorder="0"/>
    <xf numFmtId="186" fontId="56" fillId="67" borderId="229"/>
    <xf numFmtId="37" fontId="33" fillId="0" borderId="226" applyNumberFormat="0"/>
    <xf numFmtId="194" fontId="33" fillId="0" borderId="230" applyFill="0"/>
    <xf numFmtId="186" fontId="56" fillId="15" borderId="221" applyNumberFormat="0" applyProtection="0">
      <alignment horizontal="left" vertical="top" indent="1"/>
    </xf>
    <xf numFmtId="4" fontId="56" fillId="57" borderId="227" applyNumberFormat="0" applyProtection="0">
      <alignment horizontal="right" vertical="center"/>
    </xf>
    <xf numFmtId="186" fontId="56" fillId="21" borderId="221" applyNumberFormat="0" applyProtection="0">
      <alignment horizontal="left" vertical="top" indent="1"/>
    </xf>
    <xf numFmtId="4" fontId="56" fillId="61" borderId="227" applyNumberFormat="0" applyProtection="0">
      <alignment horizontal="left" vertical="center" indent="1"/>
    </xf>
    <xf numFmtId="190" fontId="28" fillId="49" borderId="196">
      <alignment vertical="center"/>
    </xf>
    <xf numFmtId="4" fontId="56" fillId="56" borderId="223" applyNumberFormat="0" applyProtection="0">
      <alignment horizontal="right" vertical="center"/>
    </xf>
    <xf numFmtId="4" fontId="56" fillId="61" borderId="227" applyNumberFormat="0" applyProtection="0">
      <alignment horizontal="left" vertical="center" indent="1"/>
    </xf>
    <xf numFmtId="188" fontId="28" fillId="51" borderId="229">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42" fillId="44" borderId="223" applyNumberFormat="0" applyAlignment="0" applyProtection="0"/>
    <xf numFmtId="4" fontId="56" fillId="58" borderId="223" applyNumberFormat="0" applyProtection="0">
      <alignment horizontal="right" vertical="center"/>
    </xf>
    <xf numFmtId="186" fontId="27" fillId="14" borderId="221" applyNumberFormat="0" applyProtection="0">
      <alignment horizontal="left" vertical="top" indent="1"/>
    </xf>
    <xf numFmtId="186" fontId="56" fillId="40" borderId="223" applyNumberFormat="0" applyFont="0" applyAlignment="0" applyProtection="0"/>
    <xf numFmtId="186" fontId="28" fillId="50" borderId="229">
      <alignment vertical="center"/>
    </xf>
    <xf numFmtId="4" fontId="56" fillId="23" borderId="223" applyNumberFormat="0" applyProtection="0">
      <alignment horizontal="right" vertical="center"/>
    </xf>
    <xf numFmtId="191" fontId="5" fillId="70" borderId="229">
      <alignment horizontal="right" vertical="center"/>
      <protection locked="0"/>
    </xf>
    <xf numFmtId="186" fontId="56" fillId="15" borderId="221" applyNumberFormat="0" applyProtection="0">
      <alignment horizontal="left" vertical="top" indent="1"/>
    </xf>
    <xf numFmtId="188" fontId="28" fillId="49" borderId="196">
      <alignment vertical="center"/>
    </xf>
    <xf numFmtId="4" fontId="62" fillId="11" borderId="221" applyNumberFormat="0" applyProtection="0">
      <alignment horizontal="left" vertical="center" indent="1"/>
    </xf>
    <xf numFmtId="186" fontId="56" fillId="15" borderId="221" applyNumberFormat="0" applyProtection="0">
      <alignment horizontal="left" vertical="top" indent="1"/>
    </xf>
    <xf numFmtId="4" fontId="56" fillId="19" borderId="223" applyNumberFormat="0" applyProtection="0">
      <alignment horizontal="right" vertical="center"/>
    </xf>
    <xf numFmtId="186" fontId="56" fillId="15" borderId="221" applyNumberFormat="0" applyProtection="0">
      <alignment horizontal="left" vertical="top" indent="1"/>
    </xf>
    <xf numFmtId="4" fontId="56" fillId="59" borderId="223" applyNumberFormat="0" applyProtection="0">
      <alignment horizontal="right" vertical="center"/>
    </xf>
    <xf numFmtId="186" fontId="56" fillId="14" borderId="221" applyNumberFormat="0" applyProtection="0">
      <alignment horizontal="left" vertical="top" indent="1"/>
    </xf>
    <xf numFmtId="186" fontId="56" fillId="40" borderId="223" applyNumberFormat="0" applyFont="0" applyAlignment="0" applyProtection="0"/>
    <xf numFmtId="4" fontId="27" fillId="21" borderId="227"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63" borderId="223" applyNumberFormat="0" applyProtection="0">
      <alignment horizontal="left" vertical="center" indent="1"/>
    </xf>
    <xf numFmtId="193" fontId="28" fillId="12" borderId="229">
      <alignment vertical="center"/>
      <protection locked="0"/>
    </xf>
    <xf numFmtId="4" fontId="56" fillId="60" borderId="223" applyNumberFormat="0" applyProtection="0">
      <alignment horizontal="right" vertical="center"/>
    </xf>
    <xf numFmtId="186" fontId="56" fillId="15" borderId="221" applyNumberFormat="0" applyProtection="0">
      <alignment horizontal="left" vertical="top" indent="1"/>
    </xf>
    <xf numFmtId="186" fontId="50" fillId="41" borderId="223" applyNumberFormat="0" applyAlignment="0" applyProtection="0"/>
    <xf numFmtId="4" fontId="56" fillId="23" borderId="223" applyNumberFormat="0" applyProtection="0">
      <alignment horizontal="right" vertical="center"/>
    </xf>
    <xf numFmtId="164" fontId="35" fillId="0" borderId="0" applyFont="0" applyFill="0" applyBorder="0" applyAlignment="0" applyProtection="0"/>
    <xf numFmtId="4" fontId="62" fillId="48" borderId="221" applyNumberFormat="0" applyProtection="0">
      <alignment vertical="center"/>
    </xf>
    <xf numFmtId="4" fontId="56" fillId="58" borderId="262" applyNumberFormat="0" applyProtection="0">
      <alignment horizontal="right" vertical="center"/>
    </xf>
    <xf numFmtId="190" fontId="28" fillId="49" borderId="229">
      <alignment vertical="center"/>
    </xf>
    <xf numFmtId="191" fontId="28" fillId="51" borderId="229">
      <alignment horizontal="right" vertical="center"/>
      <protection locked="0"/>
    </xf>
    <xf numFmtId="186" fontId="27" fillId="21" borderId="221" applyNumberFormat="0" applyProtection="0">
      <alignment horizontal="left" vertical="top" indent="1"/>
    </xf>
    <xf numFmtId="186" fontId="56" fillId="63" borderId="223" applyNumberFormat="0" applyProtection="0">
      <alignment horizontal="left" vertical="center" indent="1"/>
    </xf>
    <xf numFmtId="186" fontId="56" fillId="67" borderId="229"/>
    <xf numFmtId="186" fontId="42" fillId="44" borderId="223" applyNumberFormat="0" applyAlignment="0" applyProtection="0"/>
    <xf numFmtId="4" fontId="56" fillId="52" borderId="223" applyNumberFormat="0" applyProtection="0">
      <alignment vertical="center"/>
    </xf>
    <xf numFmtId="186" fontId="27" fillId="63" borderId="221" applyNumberFormat="0" applyProtection="0">
      <alignment horizontal="left" vertical="top" indent="1"/>
    </xf>
    <xf numFmtId="4" fontId="56" fillId="61" borderId="227" applyNumberFormat="0" applyProtection="0">
      <alignment horizontal="left" vertical="center" indent="1"/>
    </xf>
    <xf numFmtId="186" fontId="56" fillId="14" borderId="221" applyNumberFormat="0" applyProtection="0">
      <alignment horizontal="left" vertical="top" indent="1"/>
    </xf>
    <xf numFmtId="191" fontId="28" fillId="12" borderId="196">
      <alignment vertical="center"/>
      <protection locked="0"/>
    </xf>
    <xf numFmtId="186" fontId="56" fillId="64" borderId="210" applyNumberFormat="0">
      <protection locked="0"/>
    </xf>
    <xf numFmtId="4" fontId="56" fillId="54" borderId="223" applyNumberFormat="0" applyProtection="0">
      <alignment horizontal="left" vertical="center" indent="1"/>
    </xf>
    <xf numFmtId="4" fontId="64" fillId="64" borderId="223" applyNumberFormat="0" applyProtection="0">
      <alignment horizontal="right" vertical="center"/>
    </xf>
    <xf numFmtId="4" fontId="59" fillId="12" borderId="196" applyNumberFormat="0" applyProtection="0">
      <alignment vertical="center"/>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27" fillId="21" borderId="221" applyNumberFormat="0" applyProtection="0">
      <alignment horizontal="left" vertical="center" indent="1"/>
    </xf>
    <xf numFmtId="4" fontId="56" fillId="60" borderId="223" applyNumberFormat="0" applyProtection="0">
      <alignment horizontal="right" vertical="center"/>
    </xf>
    <xf numFmtId="4" fontId="56" fillId="23" borderId="223" applyNumberFormat="0" applyProtection="0">
      <alignment horizontal="right" vertical="center"/>
    </xf>
    <xf numFmtId="191" fontId="28" fillId="51" borderId="196">
      <alignment horizontal="right" vertical="center"/>
      <protection locked="0"/>
    </xf>
    <xf numFmtId="186" fontId="28" fillId="50" borderId="196">
      <alignment vertical="center"/>
    </xf>
    <xf numFmtId="186" fontId="28" fillId="51" borderId="196">
      <alignment horizontal="right" vertical="center"/>
      <protection locked="0"/>
    </xf>
    <xf numFmtId="191" fontId="28" fillId="50" borderId="196">
      <alignment vertical="center"/>
    </xf>
    <xf numFmtId="193" fontId="28" fillId="50" borderId="196">
      <alignment vertical="center"/>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27" fillId="15" borderId="221" applyNumberFormat="0" applyProtection="0">
      <alignment horizontal="left" vertical="center" indent="1"/>
    </xf>
    <xf numFmtId="186" fontId="27" fillId="21" borderId="221" applyNumberFormat="0" applyProtection="0">
      <alignment horizontal="left" vertical="top" indent="1"/>
    </xf>
    <xf numFmtId="4" fontId="56" fillId="14" borderId="227" applyNumberFormat="0" applyProtection="0">
      <alignment horizontal="left" vertical="center" indent="1"/>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0" fontId="5" fillId="69" borderId="229">
      <alignment vertical="center"/>
    </xf>
    <xf numFmtId="190" fontId="5" fillId="13" borderId="229">
      <alignment vertical="center"/>
    </xf>
    <xf numFmtId="188" fontId="5" fillId="70" borderId="229">
      <alignment horizontal="right" vertical="center"/>
      <protection locked="0"/>
    </xf>
    <xf numFmtId="186" fontId="62" fillId="15"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57" borderId="227" applyNumberFormat="0" applyProtection="0">
      <alignment horizontal="right" vertical="center"/>
    </xf>
    <xf numFmtId="190" fontId="28" fillId="51" borderId="229">
      <alignment horizontal="right" vertical="center"/>
      <protection locked="0"/>
    </xf>
    <xf numFmtId="191" fontId="28" fillId="51" borderId="229">
      <alignment horizontal="right" vertical="center"/>
      <protection locked="0"/>
    </xf>
    <xf numFmtId="186" fontId="28" fillId="50" borderId="229">
      <alignment vertical="center"/>
    </xf>
    <xf numFmtId="188" fontId="28" fillId="50" borderId="229">
      <alignment vertical="center"/>
    </xf>
    <xf numFmtId="191" fontId="28" fillId="50" borderId="229">
      <alignment vertical="center"/>
    </xf>
    <xf numFmtId="172" fontId="28" fillId="12" borderId="229">
      <alignment vertical="center"/>
      <protection locked="0"/>
    </xf>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4" borderId="221" applyNumberFormat="0" applyProtection="0">
      <alignment horizontal="left" vertical="top" indent="1"/>
    </xf>
    <xf numFmtId="186" fontId="56" fillId="40" borderId="223" applyNumberFormat="0" applyFont="0" applyAlignment="0" applyProtection="0"/>
    <xf numFmtId="186" fontId="56" fillId="14" borderId="223" applyNumberFormat="0" applyProtection="0">
      <alignment horizontal="left" vertical="center" indent="1"/>
    </xf>
    <xf numFmtId="4" fontId="56" fillId="0" borderId="223" applyNumberFormat="0" applyProtection="0">
      <alignment horizontal="right" vertical="center"/>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8" fillId="49" borderId="229">
      <alignment vertical="center"/>
    </xf>
    <xf numFmtId="186" fontId="28" fillId="51" borderId="229">
      <alignment horizontal="right" vertical="center"/>
      <protection locked="0"/>
    </xf>
    <xf numFmtId="4" fontId="56" fillId="14" borderId="227" applyNumberFormat="0" applyProtection="0">
      <alignment horizontal="left" vertical="center" indent="1"/>
    </xf>
    <xf numFmtId="4" fontId="56" fillId="0" borderId="223" applyNumberFormat="0" applyProtection="0">
      <alignment horizontal="right" vertical="center"/>
    </xf>
    <xf numFmtId="4" fontId="59" fillId="53" borderId="223" applyNumberFormat="0" applyProtection="0">
      <alignment vertical="center"/>
    </xf>
    <xf numFmtId="4" fontId="56" fillId="55" borderId="223" applyNumberFormat="0" applyProtection="0">
      <alignment horizontal="right" vertical="center"/>
    </xf>
    <xf numFmtId="191" fontId="28" fillId="50" borderId="196">
      <alignment vertical="center"/>
    </xf>
    <xf numFmtId="186" fontId="42" fillId="44" borderId="223" applyNumberFormat="0" applyAlignment="0" applyProtection="0"/>
    <xf numFmtId="186" fontId="56" fillId="14" borderId="221" applyNumberFormat="0" applyProtection="0">
      <alignment horizontal="left" vertical="top" indent="1"/>
    </xf>
    <xf numFmtId="186" fontId="56" fillId="63" borderId="251" applyNumberFormat="0" applyProtection="0">
      <alignment horizontal="left" vertical="top" indent="1"/>
    </xf>
    <xf numFmtId="186" fontId="56" fillId="14" borderId="221" applyNumberFormat="0" applyProtection="0">
      <alignment horizontal="left" vertical="top" indent="1"/>
    </xf>
    <xf numFmtId="186" fontId="56" fillId="63" borderId="260" applyNumberFormat="0" applyProtection="0">
      <alignment horizontal="left" vertical="top"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27" fillId="21" borderId="221" applyNumberFormat="0" applyProtection="0">
      <alignment horizontal="left" vertical="top" indent="1"/>
    </xf>
    <xf numFmtId="4" fontId="56" fillId="61" borderId="227" applyNumberFormat="0" applyProtection="0">
      <alignment horizontal="left" vertical="center" indent="1"/>
    </xf>
    <xf numFmtId="4" fontId="56" fillId="58" borderId="223" applyNumberFormat="0" applyProtection="0">
      <alignment horizontal="right" vertical="center"/>
    </xf>
    <xf numFmtId="191" fontId="28" fillId="51" borderId="196">
      <alignment horizontal="right" vertical="center"/>
      <protection locked="0"/>
    </xf>
    <xf numFmtId="186" fontId="28" fillId="50" borderId="196">
      <alignment vertical="center"/>
    </xf>
    <xf numFmtId="186" fontId="28" fillId="51" borderId="196">
      <alignment horizontal="right" vertical="center"/>
      <protection locked="0"/>
    </xf>
    <xf numFmtId="191" fontId="28" fillId="50" borderId="196">
      <alignment vertical="center"/>
    </xf>
    <xf numFmtId="193" fontId="28" fillId="50" borderId="196">
      <alignment vertical="center"/>
    </xf>
    <xf numFmtId="186" fontId="62" fillId="15"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15" borderId="221" applyNumberFormat="0" applyProtection="0">
      <alignment horizontal="left" vertical="top" indent="1"/>
    </xf>
    <xf numFmtId="4" fontId="56" fillId="59" borderId="223" applyNumberFormat="0" applyProtection="0">
      <alignment horizontal="right" vertical="center"/>
    </xf>
    <xf numFmtId="186" fontId="28" fillId="50" borderId="258">
      <alignment vertical="center"/>
    </xf>
    <xf numFmtId="186" fontId="56" fillId="15"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58" borderId="223" applyNumberFormat="0" applyProtection="0">
      <alignment horizontal="right" vertical="center"/>
    </xf>
    <xf numFmtId="4" fontId="56" fillId="57" borderId="227" applyNumberFormat="0" applyProtection="0">
      <alignment horizontal="right" vertical="center"/>
    </xf>
    <xf numFmtId="4" fontId="56" fillId="55" borderId="223" applyNumberFormat="0" applyProtection="0">
      <alignment horizontal="right" vertical="center"/>
    </xf>
    <xf numFmtId="4" fontId="59" fillId="53" borderId="223" applyNumberFormat="0" applyProtection="0">
      <alignment vertical="center"/>
    </xf>
    <xf numFmtId="4" fontId="27" fillId="21" borderId="266" applyNumberFormat="0" applyProtection="0">
      <alignment horizontal="left" vertical="center" indent="1"/>
    </xf>
    <xf numFmtId="4" fontId="56" fillId="60" borderId="223"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1" borderId="256" applyNumberFormat="0" applyProtection="0">
      <alignment horizontal="left" vertical="center" indent="1"/>
    </xf>
    <xf numFmtId="186" fontId="56" fillId="21" borderId="221" applyNumberFormat="0" applyProtection="0">
      <alignment horizontal="left" vertical="top" indent="1"/>
    </xf>
    <xf numFmtId="186" fontId="44" fillId="0" borderId="228" applyNumberFormat="0" applyFill="0" applyAlignment="0" applyProtection="0"/>
    <xf numFmtId="194" fontId="33" fillId="0" borderId="230" applyFill="0"/>
    <xf numFmtId="186" fontId="62" fillId="15" borderId="221" applyNumberFormat="0" applyProtection="0">
      <alignment horizontal="left" vertical="top" indent="1"/>
    </xf>
    <xf numFmtId="4" fontId="59" fillId="65"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19" borderId="223" applyNumberFormat="0" applyProtection="0">
      <alignment horizontal="right" vertical="center"/>
    </xf>
    <xf numFmtId="4" fontId="56" fillId="59" borderId="223" applyNumberFormat="0" applyProtection="0">
      <alignment horizontal="right" vertical="center"/>
    </xf>
    <xf numFmtId="186" fontId="44" fillId="0" borderId="228" applyNumberFormat="0" applyFill="0" applyAlignment="0" applyProtection="0"/>
    <xf numFmtId="186" fontId="56" fillId="64" borderId="210" applyNumberFormat="0">
      <protection locked="0"/>
    </xf>
    <xf numFmtId="4" fontId="59" fillId="65" borderId="223" applyNumberFormat="0" applyProtection="0">
      <alignment horizontal="right" vertical="center"/>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196">
      <alignment horizontal="right" vertical="center"/>
      <protection locked="0"/>
    </xf>
    <xf numFmtId="190" fontId="28" fillId="50" borderId="196">
      <alignment vertical="center"/>
    </xf>
    <xf numFmtId="193" fontId="28" fillId="50" borderId="196">
      <alignment vertical="center"/>
    </xf>
    <xf numFmtId="186" fontId="28" fillId="12" borderId="196">
      <alignment vertical="center"/>
      <protection locked="0"/>
    </xf>
    <xf numFmtId="193" fontId="28" fillId="12" borderId="196">
      <alignment vertical="center"/>
      <protection locked="0"/>
    </xf>
    <xf numFmtId="186" fontId="28" fillId="12" borderId="196">
      <alignment vertical="center"/>
      <protection locked="0"/>
    </xf>
    <xf numFmtId="191" fontId="28" fillId="12" borderId="196">
      <alignment vertical="center"/>
      <protection locked="0"/>
    </xf>
    <xf numFmtId="4" fontId="72" fillId="87" borderId="260" applyNumberFormat="0" applyProtection="0">
      <alignment horizontal="right" vertical="center"/>
    </xf>
    <xf numFmtId="188" fontId="5" fillId="70" borderId="258">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21" borderId="260"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186" fontId="56" fillId="21" borderId="221" applyNumberFormat="0" applyProtection="0">
      <alignment horizontal="left" vertical="top" indent="1"/>
    </xf>
    <xf numFmtId="4" fontId="56" fillId="23" borderId="223" applyNumberFormat="0" applyProtection="0">
      <alignment horizontal="right" vertical="center"/>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61" fillId="21" borderId="225" applyBorder="0"/>
    <xf numFmtId="4" fontId="59" fillId="65" borderId="223" applyNumberFormat="0" applyProtection="0">
      <alignment horizontal="right" vertical="center"/>
    </xf>
    <xf numFmtId="186" fontId="56" fillId="11" borderId="223" applyNumberFormat="0" applyProtection="0">
      <alignment horizontal="left" vertical="center" indent="1"/>
    </xf>
    <xf numFmtId="186" fontId="42" fillId="44" borderId="223" applyNumberFormat="0" applyAlignment="0" applyProtection="0"/>
    <xf numFmtId="193" fontId="28" fillId="50" borderId="229">
      <alignment vertical="center"/>
    </xf>
    <xf numFmtId="186" fontId="28" fillId="50" borderId="229">
      <alignment vertical="center"/>
    </xf>
    <xf numFmtId="186" fontId="28" fillId="50" borderId="229">
      <alignment vertical="center"/>
    </xf>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186" fontId="56" fillId="40" borderId="223" applyNumberFormat="0" applyFont="0" applyAlignment="0" applyProtection="0"/>
    <xf numFmtId="4" fontId="56" fillId="58" borderId="223" applyNumberFormat="0" applyProtection="0">
      <alignment horizontal="right" vertical="center"/>
    </xf>
    <xf numFmtId="4" fontId="56" fillId="23" borderId="223" applyNumberFormat="0" applyProtection="0">
      <alignment horizontal="right" vertical="center"/>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191" fontId="5" fillId="70" borderId="8">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0" fillId="41" borderId="223" applyNumberFormat="0" applyAlignment="0" applyProtection="0"/>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56" fillId="21" borderId="221" applyNumberFormat="0" applyProtection="0">
      <alignment horizontal="left" vertical="top" indent="1"/>
    </xf>
    <xf numFmtId="4" fontId="56" fillId="55" borderId="262" applyNumberFormat="0" applyProtection="0">
      <alignment horizontal="right" vertical="center"/>
    </xf>
    <xf numFmtId="4" fontId="72" fillId="86" borderId="221" applyNumberFormat="0" applyProtection="0">
      <alignment horizontal="right" vertical="center"/>
    </xf>
    <xf numFmtId="4" fontId="63" fillId="66" borderId="227" applyNumberFormat="0" applyProtection="0">
      <alignment horizontal="left" vertical="center"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6" fillId="55" borderId="223" applyNumberFormat="0" applyProtection="0">
      <alignment horizontal="right" vertical="center"/>
    </xf>
    <xf numFmtId="4" fontId="71" fillId="53" borderId="260" applyNumberFormat="0" applyProtection="0">
      <alignment vertical="center"/>
    </xf>
    <xf numFmtId="4" fontId="56" fillId="58"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6" fontId="5" fillId="69" borderId="229">
      <alignment vertical="center"/>
    </xf>
    <xf numFmtId="191" fontId="5" fillId="13" borderId="229">
      <alignment vertical="center"/>
    </xf>
    <xf numFmtId="186" fontId="44" fillId="0" borderId="228" applyNumberFormat="0" applyFill="0" applyAlignment="0" applyProtection="0"/>
    <xf numFmtId="4" fontId="64" fillId="64" borderId="223" applyNumberFormat="0" applyProtection="0">
      <alignment horizontal="righ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93" fontId="28" fillId="12" borderId="229">
      <alignment vertical="center"/>
      <protection locked="0"/>
    </xf>
    <xf numFmtId="4" fontId="56" fillId="54" borderId="223" applyNumberFormat="0" applyProtection="0">
      <alignment horizontal="left" vertical="center" indent="1"/>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91" fontId="28" fillId="12" borderId="229">
      <alignment vertical="center"/>
      <protection locked="0"/>
    </xf>
    <xf numFmtId="191" fontId="28" fillId="12" borderId="229">
      <alignment vertical="center"/>
      <protection locked="0"/>
    </xf>
    <xf numFmtId="186" fontId="28" fillId="49" borderId="229">
      <alignment vertical="center"/>
    </xf>
    <xf numFmtId="190"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4" fontId="56" fillId="59" borderId="223" applyNumberFormat="0" applyProtection="0">
      <alignment horizontal="right" vertical="center"/>
    </xf>
    <xf numFmtId="4" fontId="56" fillId="56" borderId="223" applyNumberFormat="0" applyProtection="0">
      <alignment horizontal="right" vertical="center"/>
    </xf>
    <xf numFmtId="186" fontId="56" fillId="15" borderId="221" applyNumberFormat="0" applyProtection="0">
      <alignment horizontal="left" vertical="top" indent="1"/>
    </xf>
    <xf numFmtId="186" fontId="56" fillId="14" borderId="221" applyNumberFormat="0" applyProtection="0">
      <alignment horizontal="left" vertical="top" indent="1"/>
    </xf>
    <xf numFmtId="37" fontId="33" fillId="0" borderId="226" applyNumberFormat="0"/>
    <xf numFmtId="186" fontId="56" fillId="15" borderId="221" applyNumberFormat="0" applyProtection="0">
      <alignment horizontal="left" vertical="top" indent="1"/>
    </xf>
    <xf numFmtId="4" fontId="56" fillId="55" borderId="223" applyNumberFormat="0" applyProtection="0">
      <alignment horizontal="right" vertical="center"/>
    </xf>
    <xf numFmtId="186" fontId="56" fillId="64" borderId="210" applyNumberFormat="0">
      <protection locked="0"/>
    </xf>
    <xf numFmtId="186" fontId="50" fillId="41" borderId="223" applyNumberFormat="0" applyAlignment="0" applyProtection="0"/>
    <xf numFmtId="193" fontId="28" fillId="12" borderId="229">
      <alignment vertical="center"/>
      <protection locked="0"/>
    </xf>
    <xf numFmtId="186" fontId="60" fillId="52" borderId="221" applyNumberFormat="0" applyProtection="0">
      <alignment horizontal="left" vertical="top" indent="1"/>
    </xf>
    <xf numFmtId="186" fontId="56" fillId="21" borderId="221" applyNumberFormat="0" applyProtection="0">
      <alignment horizontal="left" vertical="top" indent="1"/>
    </xf>
    <xf numFmtId="186" fontId="56" fillId="63" borderId="221" applyNumberFormat="0" applyProtection="0">
      <alignment horizontal="left" vertical="top" indent="1"/>
    </xf>
    <xf numFmtId="186" fontId="44" fillId="0" borderId="228" applyNumberFormat="0" applyFill="0" applyAlignment="0" applyProtection="0"/>
    <xf numFmtId="186" fontId="42" fillId="44" borderId="223" applyNumberFormat="0" applyAlignment="0" applyProtection="0"/>
    <xf numFmtId="186" fontId="44" fillId="0" borderId="228" applyNumberFormat="0" applyFill="0" applyAlignment="0" applyProtection="0"/>
    <xf numFmtId="4" fontId="56" fillId="23" borderId="223" applyNumberFormat="0" applyProtection="0">
      <alignment horizontal="right" vertical="center"/>
    </xf>
    <xf numFmtId="186" fontId="56" fillId="40" borderId="262" applyNumberFormat="0" applyFont="0" applyAlignment="0" applyProtection="0"/>
    <xf numFmtId="4" fontId="56" fillId="53" borderId="223" applyNumberFormat="0" applyProtection="0">
      <alignment horizontal="left" vertical="center" indent="1"/>
    </xf>
    <xf numFmtId="191" fontId="28" fillId="51" borderId="196">
      <alignment horizontal="right" vertical="center"/>
      <protection locked="0"/>
    </xf>
    <xf numFmtId="186" fontId="60" fillId="52" borderId="221" applyNumberFormat="0" applyProtection="0">
      <alignment horizontal="left" vertical="top" indent="1"/>
    </xf>
    <xf numFmtId="186" fontId="56" fillId="21" borderId="260" applyNumberFormat="0" applyProtection="0">
      <alignment horizontal="left" vertical="top" indent="1"/>
    </xf>
    <xf numFmtId="4" fontId="62" fillId="48" borderId="221" applyNumberFormat="0" applyProtection="0">
      <alignment vertical="center"/>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91" fontId="28" fillId="51" borderId="196">
      <alignment horizontal="right" vertical="center"/>
      <protection locked="0"/>
    </xf>
    <xf numFmtId="186" fontId="28" fillId="50" borderId="196">
      <alignment vertical="center"/>
    </xf>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94" fontId="33" fillId="0" borderId="220" applyFill="0"/>
    <xf numFmtId="186" fontId="27" fillId="21" borderId="221" applyNumberFormat="0" applyProtection="0">
      <alignment horizontal="left" vertical="center" indent="1"/>
    </xf>
    <xf numFmtId="186" fontId="50" fillId="41" borderId="223" applyNumberFormat="0" applyAlignment="0" applyProtection="0"/>
    <xf numFmtId="186" fontId="44" fillId="0" borderId="228" applyNumberFormat="0" applyFill="0" applyAlignment="0" applyProtection="0"/>
    <xf numFmtId="186" fontId="50" fillId="41" borderId="223" applyNumberFormat="0" applyAlignment="0" applyProtection="0"/>
    <xf numFmtId="191" fontId="28" fillId="50" borderId="196">
      <alignment vertical="center"/>
    </xf>
    <xf numFmtId="186" fontId="42" fillId="44" borderId="223" applyNumberFormat="0" applyAlignment="0" applyProtection="0"/>
    <xf numFmtId="4" fontId="56" fillId="58" borderId="223" applyNumberFormat="0" applyProtection="0">
      <alignment horizontal="right" vertical="center"/>
    </xf>
    <xf numFmtId="193" fontId="28" fillId="12" borderId="229">
      <alignment vertical="center"/>
      <protection locked="0"/>
    </xf>
    <xf numFmtId="172" fontId="28" fillId="12" borderId="196">
      <alignment vertical="center"/>
      <protection locked="0"/>
    </xf>
    <xf numFmtId="4" fontId="56" fillId="16" borderId="223" applyNumberFormat="0" applyProtection="0">
      <alignment horizontal="right" vertical="center"/>
    </xf>
    <xf numFmtId="191" fontId="28" fillId="12" borderId="229">
      <alignment vertical="center"/>
      <protection locked="0"/>
    </xf>
    <xf numFmtId="186" fontId="56" fillId="62" borderId="223" applyNumberFormat="0" applyProtection="0">
      <alignment horizontal="left" vertical="center" indent="1"/>
    </xf>
    <xf numFmtId="172" fontId="28" fillId="12" borderId="229">
      <alignment vertical="center"/>
      <protection locked="0"/>
    </xf>
    <xf numFmtId="186" fontId="27" fillId="14" borderId="221" applyNumberFormat="0" applyProtection="0">
      <alignment horizontal="left" vertical="center" indent="1"/>
    </xf>
    <xf numFmtId="191" fontId="28" fillId="12" borderId="229">
      <alignment vertical="center"/>
      <protection locked="0"/>
    </xf>
    <xf numFmtId="186" fontId="27" fillId="63" borderId="221" applyNumberFormat="0" applyProtection="0">
      <alignment horizontal="left" vertical="center" indent="1"/>
    </xf>
    <xf numFmtId="4" fontId="59" fillId="12" borderId="196" applyNumberFormat="0" applyProtection="0">
      <alignment vertical="center"/>
    </xf>
    <xf numFmtId="4" fontId="56" fillId="59" borderId="262" applyNumberFormat="0" applyProtection="0">
      <alignment horizontal="right" vertical="center"/>
    </xf>
    <xf numFmtId="4" fontId="56" fillId="19" borderId="223" applyNumberFormat="0" applyProtection="0">
      <alignment horizontal="right" vertical="center"/>
    </xf>
    <xf numFmtId="4" fontId="56" fillId="53" borderId="223" applyNumberFormat="0" applyProtection="0">
      <alignment horizontal="left" vertical="center" indent="1"/>
    </xf>
    <xf numFmtId="186" fontId="56" fillId="14" borderId="221" applyNumberFormat="0" applyProtection="0">
      <alignment horizontal="left" vertical="top" indent="1"/>
    </xf>
    <xf numFmtId="190" fontId="5" fillId="69" borderId="8">
      <alignment vertical="center"/>
    </xf>
    <xf numFmtId="191" fontId="28" fillId="12" borderId="196">
      <alignment vertical="center"/>
      <protection locked="0"/>
    </xf>
    <xf numFmtId="4" fontId="56" fillId="23" borderId="223" applyNumberFormat="0" applyProtection="0">
      <alignment horizontal="right" vertical="center"/>
    </xf>
    <xf numFmtId="4" fontId="56" fillId="14" borderId="227" applyNumberFormat="0" applyProtection="0">
      <alignment horizontal="left" vertical="center" indent="1"/>
    </xf>
    <xf numFmtId="172" fontId="28" fillId="12" borderId="196">
      <alignment vertical="center"/>
      <protection locked="0"/>
    </xf>
    <xf numFmtId="186" fontId="56" fillId="63" borderId="223" applyNumberFormat="0" applyProtection="0">
      <alignment horizontal="left" vertical="center" indent="1"/>
    </xf>
    <xf numFmtId="186" fontId="56" fillId="40" borderId="262"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40" borderId="262" applyNumberFormat="0" applyFont="0" applyAlignment="0" applyProtection="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7" fillId="44" borderId="224" applyNumberFormat="0" applyAlignment="0" applyProtection="0"/>
    <xf numFmtId="4" fontId="56" fillId="60" borderId="262"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94" fontId="33" fillId="0" borderId="230" applyFill="0"/>
    <xf numFmtId="4" fontId="63" fillId="66" borderId="227" applyNumberFormat="0" applyProtection="0">
      <alignment horizontal="left" vertical="center" indent="1"/>
    </xf>
    <xf numFmtId="186" fontId="62" fillId="48" borderId="221" applyNumberFormat="0" applyProtection="0">
      <alignment horizontal="left" vertical="top" indent="1"/>
    </xf>
    <xf numFmtId="186" fontId="27" fillId="64" borderId="229"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229">
      <alignment horizontal="right" vertical="center"/>
      <protection locked="0"/>
    </xf>
    <xf numFmtId="186" fontId="28" fillId="51" borderId="229">
      <alignment horizontal="right" vertical="center"/>
      <protection locked="0"/>
    </xf>
    <xf numFmtId="193" fontId="28" fillId="50" borderId="229">
      <alignment vertical="center"/>
    </xf>
    <xf numFmtId="193" fontId="28" fillId="12" borderId="229">
      <alignment vertical="center"/>
      <protection locked="0"/>
    </xf>
    <xf numFmtId="186" fontId="28" fillId="12" borderId="229">
      <alignment vertical="center"/>
      <protection locked="0"/>
    </xf>
    <xf numFmtId="188" fontId="28" fillId="49" borderId="229">
      <alignment vertical="center"/>
    </xf>
    <xf numFmtId="186" fontId="28" fillId="49" borderId="229">
      <alignment vertical="center"/>
    </xf>
    <xf numFmtId="186" fontId="57" fillId="44" borderId="224" applyNumberFormat="0" applyAlignment="0" applyProtection="0"/>
    <xf numFmtId="186" fontId="56" fillId="40" borderId="223" applyNumberFormat="0" applyFont="0" applyAlignment="0" applyProtection="0"/>
    <xf numFmtId="186" fontId="50" fillId="41" borderId="223" applyNumberFormat="0" applyAlignment="0" applyProtection="0"/>
    <xf numFmtId="4" fontId="63" fillId="66" borderId="227" applyNumberFormat="0" applyProtection="0">
      <alignment horizontal="left" vertical="center"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4" fontId="56" fillId="60" borderId="262" applyNumberFormat="0" applyProtection="0">
      <alignment horizontal="right" vertical="center"/>
    </xf>
    <xf numFmtId="4" fontId="56" fillId="0" borderId="223" applyNumberFormat="0" applyProtection="0">
      <alignment horizontal="right" vertical="center"/>
    </xf>
    <xf numFmtId="0" fontId="5" fillId="69" borderId="8">
      <alignment vertical="center"/>
    </xf>
    <xf numFmtId="193" fontId="28" fillId="50" borderId="196">
      <alignment vertical="center"/>
    </xf>
    <xf numFmtId="186" fontId="56" fillId="40" borderId="223" applyNumberFormat="0" applyFont="0" applyAlignment="0" applyProtection="0"/>
    <xf numFmtId="4" fontId="72" fillId="78" borderId="260" applyNumberFormat="0" applyProtection="0">
      <alignment horizontal="right" vertical="center"/>
    </xf>
    <xf numFmtId="4" fontId="56" fillId="59" borderId="223" applyNumberFormat="0" applyProtection="0">
      <alignment horizontal="right" vertical="center"/>
    </xf>
    <xf numFmtId="186" fontId="56" fillId="63" borderId="221" applyNumberFormat="0" applyProtection="0">
      <alignment horizontal="left" vertical="top" indent="1"/>
    </xf>
    <xf numFmtId="186" fontId="56" fillId="21" borderId="260" applyNumberFormat="0" applyProtection="0">
      <alignment horizontal="left" vertical="top" indent="1"/>
    </xf>
    <xf numFmtId="186" fontId="56" fillId="40" borderId="223" applyNumberFormat="0" applyFont="0" applyAlignment="0" applyProtection="0"/>
    <xf numFmtId="186" fontId="44" fillId="0" borderId="228" applyNumberFormat="0" applyFill="0" applyAlignment="0" applyProtection="0"/>
    <xf numFmtId="4" fontId="56" fillId="0" borderId="262" applyNumberFormat="0" applyProtection="0">
      <alignment horizontal="right" vertical="center"/>
    </xf>
    <xf numFmtId="193" fontId="28" fillId="12" borderId="229">
      <alignment vertical="center"/>
      <protection locked="0"/>
    </xf>
    <xf numFmtId="4" fontId="56" fillId="54" borderId="223" applyNumberFormat="0" applyProtection="0">
      <alignment horizontal="left" vertical="center" indent="1"/>
    </xf>
    <xf numFmtId="186" fontId="27" fillId="63" borderId="221" applyNumberFormat="0" applyProtection="0">
      <alignment horizontal="left" vertical="center" indent="1"/>
    </xf>
    <xf numFmtId="4" fontId="56" fillId="56" borderId="262" applyNumberFormat="0" applyProtection="0">
      <alignment horizontal="right" vertical="center"/>
    </xf>
    <xf numFmtId="191" fontId="28" fillId="49" borderId="229">
      <alignment vertical="center"/>
    </xf>
    <xf numFmtId="186" fontId="44" fillId="0" borderId="247" applyNumberFormat="0" applyFill="0" applyAlignment="0" applyProtection="0"/>
    <xf numFmtId="4" fontId="63" fillId="66" borderId="227" applyNumberFormat="0" applyProtection="0">
      <alignment horizontal="left" vertical="center" indent="1"/>
    </xf>
    <xf numFmtId="186" fontId="62" fillId="48" borderId="221" applyNumberFormat="0" applyProtection="0">
      <alignment horizontal="left" vertical="top" indent="1"/>
    </xf>
    <xf numFmtId="4" fontId="62" fillId="48" borderId="260" applyNumberFormat="0" applyProtection="0">
      <alignment vertical="center"/>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5" borderId="223" applyNumberFormat="0" applyProtection="0">
      <alignment horizontal="right" vertical="center"/>
    </xf>
    <xf numFmtId="4" fontId="56" fillId="61" borderId="227" applyNumberFormat="0" applyProtection="0">
      <alignment horizontal="left" vertical="center" indent="1"/>
    </xf>
    <xf numFmtId="4" fontId="56" fillId="58" borderId="223" applyNumberFormat="0" applyProtection="0">
      <alignment horizontal="right" vertical="center"/>
    </xf>
    <xf numFmtId="191" fontId="28" fillId="50" borderId="229">
      <alignment vertical="center"/>
    </xf>
    <xf numFmtId="186" fontId="42" fillId="44" borderId="262" applyNumberFormat="0" applyAlignment="0" applyProtection="0"/>
    <xf numFmtId="186" fontId="61" fillId="21" borderId="264" applyBorder="0"/>
    <xf numFmtId="4" fontId="56" fillId="23" borderId="262" applyNumberFormat="0" applyProtection="0">
      <alignment horizontal="right" vertical="center"/>
    </xf>
    <xf numFmtId="193" fontId="28" fillId="12" borderId="196">
      <alignment vertical="center"/>
      <protection locked="0"/>
    </xf>
    <xf numFmtId="4" fontId="56" fillId="54" borderId="262" applyNumberFormat="0" applyProtection="0">
      <alignment horizontal="left" vertical="center" indent="1"/>
    </xf>
    <xf numFmtId="186" fontId="62" fillId="48"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60" fillId="52" borderId="221" applyNumberFormat="0" applyProtection="0">
      <alignment horizontal="left" vertical="top" indent="1"/>
    </xf>
    <xf numFmtId="4" fontId="56" fillId="56" borderId="262" applyNumberFormat="0" applyProtection="0">
      <alignment horizontal="right" vertical="center"/>
    </xf>
    <xf numFmtId="186" fontId="56" fillId="64" borderId="210" applyNumberFormat="0">
      <protection locked="0"/>
    </xf>
    <xf numFmtId="186" fontId="57" fillId="44" borderId="242" applyNumberFormat="0" applyAlignment="0" applyProtection="0"/>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15" borderId="221" applyNumberFormat="0" applyProtection="0">
      <alignment horizontal="left" vertical="top" indent="1"/>
    </xf>
    <xf numFmtId="186" fontId="61" fillId="21" borderId="254" applyBorder="0"/>
    <xf numFmtId="4" fontId="56" fillId="59" borderId="223" applyNumberFormat="0" applyProtection="0">
      <alignment horizontal="right" vertical="center"/>
    </xf>
    <xf numFmtId="186" fontId="61" fillId="21" borderId="225" applyBorder="0"/>
    <xf numFmtId="4" fontId="59" fillId="53" borderId="223" applyNumberFormat="0" applyProtection="0">
      <alignment vertical="center"/>
    </xf>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91" fontId="28" fillId="50" borderId="229">
      <alignment vertical="center"/>
    </xf>
    <xf numFmtId="4" fontId="56" fillId="14" borderId="227" applyNumberFormat="0" applyProtection="0">
      <alignment horizontal="left" vertical="center" indent="1"/>
    </xf>
    <xf numFmtId="4" fontId="56" fillId="14" borderId="227"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1" fontId="5" fillId="69" borderId="229">
      <alignment vertical="center"/>
    </xf>
    <xf numFmtId="196" fontId="5" fillId="69" borderId="229">
      <alignment vertical="center"/>
    </xf>
    <xf numFmtId="188" fontId="5" fillId="7" borderId="229">
      <alignment vertical="center"/>
      <protection locked="0"/>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91" fontId="28" fillId="51" borderId="196">
      <alignment horizontal="right" vertical="center"/>
      <protection locked="0"/>
    </xf>
    <xf numFmtId="186" fontId="60" fillId="52" borderId="221" applyNumberFormat="0" applyProtection="0">
      <alignment horizontal="left" vertical="top" indent="1"/>
    </xf>
    <xf numFmtId="4" fontId="56" fillId="16" borderId="223" applyNumberFormat="0" applyProtection="0">
      <alignment horizontal="right" vertical="center"/>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4" fontId="56" fillId="16" borderId="241" applyNumberFormat="0" applyProtection="0">
      <alignment horizontal="right" vertical="center"/>
    </xf>
    <xf numFmtId="4" fontId="56" fillId="53" borderId="262" applyNumberFormat="0" applyProtection="0">
      <alignment horizontal="left" vertical="center" indent="1"/>
    </xf>
    <xf numFmtId="186" fontId="28" fillId="51" borderId="229">
      <alignment horizontal="right" vertical="center"/>
      <protection locked="0"/>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93" fontId="28" fillId="12" borderId="196">
      <alignment vertical="center"/>
      <protection locked="0"/>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40" borderId="262" applyNumberFormat="0" applyFont="0" applyAlignment="0" applyProtection="0"/>
    <xf numFmtId="186" fontId="56" fillId="63" borderId="260" applyNumberFormat="0" applyProtection="0">
      <alignment horizontal="left" vertical="top" indent="1"/>
    </xf>
    <xf numFmtId="186" fontId="50" fillId="41" borderId="223" applyNumberFormat="0" applyAlignment="0" applyProtection="0"/>
    <xf numFmtId="186" fontId="56" fillId="14" borderId="221" applyNumberFormat="0" applyProtection="0">
      <alignment horizontal="left" vertical="top" indent="1"/>
    </xf>
    <xf numFmtId="0" fontId="27" fillId="14" borderId="251" applyNumberFormat="0" applyProtection="0">
      <alignment horizontal="left" vertical="top" indent="1"/>
    </xf>
    <xf numFmtId="4" fontId="59" fillId="53" borderId="223" applyNumberFormat="0" applyProtection="0">
      <alignment vertical="center"/>
    </xf>
    <xf numFmtId="186" fontId="62" fillId="15" borderId="221" applyNumberFormat="0" applyProtection="0">
      <alignment horizontal="left" vertical="top" indent="1"/>
    </xf>
    <xf numFmtId="191" fontId="5" fillId="7" borderId="8">
      <alignment vertical="center"/>
      <protection locked="0"/>
    </xf>
    <xf numFmtId="186" fontId="56" fillId="40" borderId="223" applyNumberFormat="0" applyFon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4" fontId="59" fillId="53" borderId="223" applyNumberFormat="0" applyProtection="0">
      <alignment vertical="center"/>
    </xf>
    <xf numFmtId="4" fontId="56" fillId="52" borderId="223" applyNumberFormat="0" applyProtection="0">
      <alignment vertical="center"/>
    </xf>
    <xf numFmtId="4" fontId="56" fillId="53" borderId="223" applyNumberFormat="0" applyProtection="0">
      <alignment horizontal="left" vertical="center" indent="1"/>
    </xf>
    <xf numFmtId="186" fontId="42" fillId="44" borderId="223" applyNumberFormat="0" applyAlignment="0" applyProtection="0"/>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6" borderId="223" applyNumberFormat="0" applyProtection="0">
      <alignment horizontal="right" vertical="center"/>
    </xf>
    <xf numFmtId="186" fontId="42" fillId="44" borderId="223" applyNumberFormat="0" applyAlignment="0" applyProtection="0"/>
    <xf numFmtId="4" fontId="56" fillId="59" borderId="223" applyNumberFormat="0" applyProtection="0">
      <alignment horizontal="right" vertical="center"/>
    </xf>
    <xf numFmtId="4" fontId="56" fillId="58" borderId="223" applyNumberFormat="0" applyProtection="0">
      <alignment horizontal="right" vertical="center"/>
    </xf>
    <xf numFmtId="4" fontId="56" fillId="16" borderId="223" applyNumberFormat="0" applyProtection="0">
      <alignment horizontal="right" vertical="center"/>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62" applyNumberFormat="0" applyProtection="0">
      <alignment horizontal="right" vertical="center"/>
    </xf>
    <xf numFmtId="4" fontId="56" fillId="54" borderId="223" applyNumberFormat="0" applyProtection="0">
      <alignment horizontal="left" vertical="center" indent="1"/>
    </xf>
    <xf numFmtId="4" fontId="59" fillId="65" borderId="223" applyNumberFormat="0" applyProtection="0">
      <alignment horizontal="right" vertical="center"/>
    </xf>
    <xf numFmtId="186" fontId="62" fillId="15" borderId="221" applyNumberFormat="0" applyProtection="0">
      <alignment horizontal="left" vertical="top" indent="1"/>
    </xf>
    <xf numFmtId="4" fontId="64" fillId="64" borderId="223" applyNumberFormat="0" applyProtection="0">
      <alignment horizontal="right" vertical="center"/>
    </xf>
    <xf numFmtId="4" fontId="63" fillId="66" borderId="227"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4" fontId="27" fillId="21" borderId="266" applyNumberFormat="0" applyProtection="0">
      <alignment horizontal="left" vertical="center" indent="1"/>
    </xf>
    <xf numFmtId="186" fontId="27" fillId="15" borderId="260" applyNumberFormat="0" applyProtection="0">
      <alignment horizontal="left" vertical="center" indent="1"/>
    </xf>
    <xf numFmtId="186" fontId="57" fillId="44" borderId="224"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23" borderId="262" applyNumberFormat="0" applyProtection="0">
      <alignment horizontal="right" vertical="center"/>
    </xf>
    <xf numFmtId="186" fontId="56" fillId="15" borderId="260" applyNumberFormat="0" applyProtection="0">
      <alignment horizontal="left" vertical="top" indent="1"/>
    </xf>
    <xf numFmtId="186" fontId="42" fillId="44" borderId="223" applyNumberFormat="0" applyAlignment="0" applyProtection="0"/>
    <xf numFmtId="186" fontId="50" fillId="41" borderId="262" applyNumberFormat="0" applyAlignment="0" applyProtection="0"/>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21" borderId="221" applyNumberFormat="0" applyProtection="0">
      <alignment horizontal="left" vertical="top" indent="1"/>
    </xf>
    <xf numFmtId="186" fontId="56" fillId="15" borderId="260" applyNumberFormat="0" applyProtection="0">
      <alignment horizontal="left" vertical="top" indent="1"/>
    </xf>
    <xf numFmtId="186" fontId="27" fillId="63" borderId="243" applyNumberFormat="0" applyProtection="0">
      <alignment horizontal="left" vertical="top" indent="1"/>
    </xf>
    <xf numFmtId="186" fontId="56" fillId="40" borderId="241" applyNumberFormat="0" applyFont="0" applyAlignment="0" applyProtection="0"/>
    <xf numFmtId="4" fontId="72" fillId="79" borderId="260" applyNumberFormat="0" applyProtection="0">
      <alignment horizontal="right" vertical="center"/>
    </xf>
    <xf numFmtId="4" fontId="74" fillId="87" borderId="260" applyNumberFormat="0" applyProtection="0">
      <alignment horizontal="right" vertical="center"/>
    </xf>
    <xf numFmtId="37" fontId="33" fillId="0" borderId="265" applyNumberFormat="0"/>
    <xf numFmtId="4" fontId="56" fillId="56" borderId="262" applyNumberFormat="0" applyProtection="0">
      <alignment horizontal="right" vertical="center"/>
    </xf>
    <xf numFmtId="186" fontId="56" fillId="15" borderId="243" applyNumberFormat="0" applyProtection="0">
      <alignment horizontal="left" vertical="top" indent="1"/>
    </xf>
    <xf numFmtId="186" fontId="56" fillId="14" borderId="260" applyNumberFormat="0" applyProtection="0">
      <alignment horizontal="left" vertical="top" indent="1"/>
    </xf>
    <xf numFmtId="186" fontId="62" fillId="48" borderId="221" applyNumberFormat="0" applyProtection="0">
      <alignment horizontal="left" vertical="top" indent="1"/>
    </xf>
    <xf numFmtId="4" fontId="56" fillId="57" borderId="227" applyNumberFormat="0" applyProtection="0">
      <alignment horizontal="right" vertical="center"/>
    </xf>
    <xf numFmtId="186" fontId="56" fillId="40" borderId="223" applyNumberFormat="0" applyFont="0" applyAlignment="0" applyProtection="0"/>
    <xf numFmtId="0" fontId="27" fillId="14" borderId="260" applyNumberFormat="0" applyProtection="0">
      <alignment horizontal="left" vertical="top" indent="1"/>
    </xf>
    <xf numFmtId="186" fontId="56" fillId="21" borderId="221" applyNumberFormat="0" applyProtection="0">
      <alignment horizontal="left" vertical="top" indent="1"/>
    </xf>
    <xf numFmtId="186" fontId="56" fillId="40" borderId="262" applyNumberFormat="0" applyFont="0" applyAlignment="0" applyProtection="0"/>
    <xf numFmtId="186" fontId="56" fillId="64" borderId="210" applyNumberFormat="0">
      <protection locked="0"/>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60" fillId="52"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191" fontId="28" fillId="51" borderId="196">
      <alignment horizontal="right" vertical="center"/>
      <protection locked="0"/>
    </xf>
    <xf numFmtId="186" fontId="56" fillId="15" borderId="221" applyNumberFormat="0" applyProtection="0">
      <alignment horizontal="left" vertical="top" indent="1"/>
    </xf>
    <xf numFmtId="193" fontId="28" fillId="50" borderId="268">
      <alignment vertical="center"/>
    </xf>
    <xf numFmtId="186" fontId="57" fillId="44" borderId="224"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27" fillId="21" borderId="221" applyNumberFormat="0" applyProtection="0">
      <alignment horizontal="left" vertical="center" indent="1"/>
    </xf>
    <xf numFmtId="186" fontId="56" fillId="11" borderId="223" applyNumberFormat="0" applyProtection="0">
      <alignment horizontal="left" vertical="center" indent="1"/>
    </xf>
    <xf numFmtId="37" fontId="33" fillId="0" borderId="226" applyNumberFormat="0"/>
    <xf numFmtId="4" fontId="56" fillId="54" borderId="223" applyNumberFormat="0" applyProtection="0">
      <alignment horizontal="left" vertical="center" indent="1"/>
    </xf>
    <xf numFmtId="4" fontId="59" fillId="12" borderId="229"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8" fontId="28" fillId="51" borderId="229">
      <alignment horizontal="right" vertical="center"/>
      <protection locked="0"/>
    </xf>
    <xf numFmtId="191" fontId="28" fillId="50" borderId="229">
      <alignment vertical="center"/>
    </xf>
    <xf numFmtId="186" fontId="56" fillId="40" borderId="223" applyNumberFormat="0" applyFont="0" applyAlignment="0" applyProtection="0"/>
    <xf numFmtId="191" fontId="28" fillId="50" borderId="229">
      <alignment vertical="center"/>
    </xf>
    <xf numFmtId="193" fontId="28" fillId="12" borderId="229">
      <alignment vertical="center"/>
      <protection locked="0"/>
    </xf>
    <xf numFmtId="186"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8" fontId="5" fillId="7" borderId="229">
      <alignment vertical="center"/>
      <protection locked="0"/>
    </xf>
    <xf numFmtId="186" fontId="56" fillId="40" borderId="223" applyNumberFormat="0" applyFont="0" applyAlignment="0" applyProtection="0"/>
    <xf numFmtId="4" fontId="59" fillId="65"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23" applyNumberFormat="0" applyFont="0" applyAlignment="0" applyProtection="0"/>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42" fillId="44" borderId="223" applyNumberFormat="0" applyAlignment="0" applyProtection="0"/>
    <xf numFmtId="194" fontId="33" fillId="0" borderId="230" applyFill="0"/>
    <xf numFmtId="186" fontId="56" fillId="21" borderId="260" applyNumberFormat="0" applyProtection="0">
      <alignment horizontal="left" vertical="top" indent="1"/>
    </xf>
    <xf numFmtId="4" fontId="62" fillId="48" borderId="22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27" fillId="14" borderId="221" applyNumberFormat="0" applyProtection="0">
      <alignment horizontal="left" vertical="center" indent="1"/>
    </xf>
    <xf numFmtId="186" fontId="44" fillId="0" borderId="228" applyNumberFormat="0" applyFill="0" applyAlignment="0" applyProtection="0"/>
    <xf numFmtId="186" fontId="61" fillId="21" borderId="264" applyBorder="0"/>
    <xf numFmtId="4" fontId="56" fillId="54" borderId="223" applyNumberFormat="0" applyProtection="0">
      <alignment horizontal="left" vertical="center" indent="1"/>
    </xf>
    <xf numFmtId="186" fontId="42" fillId="44" borderId="262" applyNumberFormat="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7" borderId="227" applyNumberFormat="0" applyProtection="0">
      <alignment horizontal="right" vertical="center"/>
    </xf>
    <xf numFmtId="186" fontId="56" fillId="14" borderId="262" applyNumberFormat="0" applyProtection="0">
      <alignment horizontal="left" vertical="center" indent="1"/>
    </xf>
    <xf numFmtId="191" fontId="28" fillId="50" borderId="196">
      <alignment vertical="center"/>
    </xf>
    <xf numFmtId="186" fontId="28" fillId="12" borderId="196">
      <alignment vertical="center"/>
      <protection locked="0"/>
    </xf>
    <xf numFmtId="4" fontId="59" fillId="65" borderId="223" applyNumberFormat="0" applyProtection="0">
      <alignment horizontal="right" vertical="center"/>
    </xf>
    <xf numFmtId="190" fontId="28" fillId="51" borderId="196">
      <alignment horizontal="right" vertical="center"/>
      <protection locked="0"/>
    </xf>
    <xf numFmtId="190" fontId="28" fillId="49" borderId="196">
      <alignment vertical="center"/>
    </xf>
    <xf numFmtId="193" fontId="28" fillId="12" borderId="196">
      <alignment vertical="center"/>
      <protection locked="0"/>
    </xf>
    <xf numFmtId="191" fontId="28" fillId="12" borderId="196">
      <alignment vertical="center"/>
      <protection locked="0"/>
    </xf>
    <xf numFmtId="190" fontId="28" fillId="49" borderId="196">
      <alignmen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21" borderId="260" applyNumberFormat="0" applyProtection="0">
      <alignment horizontal="left" vertical="top" indent="1"/>
    </xf>
    <xf numFmtId="190"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56" fillId="14" borderId="221" applyNumberFormat="0" applyProtection="0">
      <alignment horizontal="left" vertical="top" indent="1"/>
    </xf>
    <xf numFmtId="188" fontId="28" fillId="49" borderId="196">
      <alignment vertical="center"/>
    </xf>
    <xf numFmtId="186" fontId="28" fillId="12" borderId="196">
      <alignment vertical="center"/>
      <protection locked="0"/>
    </xf>
    <xf numFmtId="186" fontId="56" fillId="15" borderId="221" applyNumberFormat="0" applyProtection="0">
      <alignment horizontal="left" vertical="top" indent="1"/>
    </xf>
    <xf numFmtId="186" fontId="62" fillId="48" borderId="221" applyNumberFormat="0" applyProtection="0">
      <alignment horizontal="left" vertical="top" indent="1"/>
    </xf>
    <xf numFmtId="186" fontId="27" fillId="15" borderId="221" applyNumberFormat="0" applyProtection="0">
      <alignment horizontal="left" vertical="center" indent="1"/>
    </xf>
    <xf numFmtId="186" fontId="50" fillId="41" borderId="223" applyNumberFormat="0" applyAlignment="0" applyProtection="0"/>
    <xf numFmtId="4" fontId="56" fillId="16" borderId="262" applyNumberFormat="0" applyProtection="0">
      <alignment horizontal="right" vertical="center"/>
    </xf>
    <xf numFmtId="186" fontId="27" fillId="21"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5" borderId="221" applyNumberFormat="0" applyProtection="0">
      <alignment horizontal="left" vertical="top" indent="1"/>
    </xf>
    <xf numFmtId="186" fontId="27" fillId="14" borderId="221" applyNumberFormat="0" applyProtection="0">
      <alignment horizontal="left" vertical="top" indent="1"/>
    </xf>
    <xf numFmtId="194" fontId="33" fillId="0" borderId="230" applyFill="0"/>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6" borderId="223" applyNumberFormat="0" applyProtection="0">
      <alignment horizontal="right" vertical="center"/>
    </xf>
    <xf numFmtId="191" fontId="5" fillId="7" borderId="229">
      <alignment vertical="center"/>
      <protection locked="0"/>
    </xf>
    <xf numFmtId="186" fontId="56" fillId="14" borderId="221" applyNumberFormat="0" applyProtection="0">
      <alignment horizontal="left" vertical="top" indent="1"/>
    </xf>
    <xf numFmtId="186" fontId="56" fillId="21" borderId="221" applyNumberFormat="0" applyProtection="0">
      <alignment horizontal="left" vertical="top" indent="1"/>
    </xf>
    <xf numFmtId="188" fontId="5" fillId="69" borderId="229">
      <alignment vertical="center"/>
    </xf>
    <xf numFmtId="186" fontId="56" fillId="15" borderId="221" applyNumberFormat="0" applyProtection="0">
      <alignment horizontal="left" vertical="top" indent="1"/>
    </xf>
    <xf numFmtId="186" fontId="27" fillId="14" borderId="260" applyNumberFormat="0" applyProtection="0">
      <alignment horizontal="left" vertical="center" indent="1"/>
    </xf>
    <xf numFmtId="186" fontId="56" fillId="63" borderId="221" applyNumberFormat="0" applyProtection="0">
      <alignment horizontal="left" vertical="top" indent="1"/>
    </xf>
    <xf numFmtId="4" fontId="56" fillId="52" borderId="223" applyNumberFormat="0" applyProtection="0">
      <alignmen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1" borderId="223" applyNumberFormat="0" applyProtection="0">
      <alignment horizontal="left" vertical="center" indent="1"/>
    </xf>
    <xf numFmtId="37" fontId="33" fillId="0" borderId="226" applyNumberFormat="0"/>
    <xf numFmtId="4" fontId="56" fillId="0" borderId="223" applyNumberFormat="0" applyProtection="0">
      <alignment horizontal="right" vertical="center"/>
    </xf>
    <xf numFmtId="186" fontId="27" fillId="21" borderId="221" applyNumberFormat="0" applyProtection="0">
      <alignment horizontal="left" vertical="center" indent="1"/>
    </xf>
    <xf numFmtId="186" fontId="56" fillId="21" borderId="243" applyNumberFormat="0" applyProtection="0">
      <alignment horizontal="left" vertical="top" indent="1"/>
    </xf>
    <xf numFmtId="186" fontId="27" fillId="14" borderId="260" applyNumberFormat="0" applyProtection="0">
      <alignment horizontal="left" vertical="center" indent="1"/>
    </xf>
    <xf numFmtId="190" fontId="5" fillId="13" borderId="229">
      <alignment vertical="center"/>
    </xf>
    <xf numFmtId="186" fontId="56" fillId="21" borderId="260" applyNumberFormat="0" applyProtection="0">
      <alignment horizontal="left" vertical="top" indent="1"/>
    </xf>
    <xf numFmtId="186" fontId="56" fillId="40" borderId="223" applyNumberFormat="0" applyFont="0" applyAlignment="0" applyProtection="0"/>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16" borderId="262" applyNumberFormat="0" applyProtection="0">
      <alignment horizontal="right" vertical="center"/>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60" applyNumberFormat="0" applyProtection="0">
      <alignment horizontal="left" vertical="top" indent="1"/>
    </xf>
    <xf numFmtId="194" fontId="33" fillId="0" borderId="230" applyFill="0"/>
    <xf numFmtId="186" fontId="56" fillId="40" borderId="223" applyNumberFormat="0" applyFont="0" applyAlignment="0" applyProtection="0"/>
    <xf numFmtId="186" fontId="28" fillId="49" borderId="196">
      <alignmen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0" fontId="27" fillId="14" borderId="260" applyNumberFormat="0" applyProtection="0">
      <alignment horizontal="left" vertical="center" indent="1"/>
    </xf>
    <xf numFmtId="188" fontId="5" fillId="70" borderId="8">
      <alignment horizontal="right" vertical="center"/>
      <protection locked="0"/>
    </xf>
    <xf numFmtId="186" fontId="56" fillId="40" borderId="241" applyNumberFormat="0" applyFont="0" applyAlignment="0" applyProtection="0"/>
    <xf numFmtId="4" fontId="56" fillId="55" borderId="262" applyNumberFormat="0" applyProtection="0">
      <alignment horizontal="right" vertical="center"/>
    </xf>
    <xf numFmtId="186" fontId="56" fillId="15" borderId="243" applyNumberFormat="0" applyProtection="0">
      <alignment horizontal="left" vertical="top" indent="1"/>
    </xf>
    <xf numFmtId="4" fontId="56" fillId="59" borderId="241"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4" fontId="56" fillId="16" borderId="262" applyNumberFormat="0" applyProtection="0">
      <alignment horizontal="right" vertical="center"/>
    </xf>
    <xf numFmtId="188" fontId="28" fillId="50" borderId="196">
      <alignment vertical="center"/>
    </xf>
    <xf numFmtId="4" fontId="56" fillId="54" borderId="262" applyNumberFormat="0" applyProtection="0">
      <alignment horizontal="left" vertical="center" indent="1"/>
    </xf>
    <xf numFmtId="186" fontId="42" fillId="44" borderId="262" applyNumberFormat="0" applyAlignment="0" applyProtection="0"/>
    <xf numFmtId="186" fontId="27" fillId="21" borderId="260" applyNumberFormat="0" applyProtection="0">
      <alignment horizontal="left" vertical="center" indent="1"/>
    </xf>
    <xf numFmtId="0" fontId="27" fillId="21" borderId="260" applyNumberFormat="0" applyProtection="0">
      <alignment horizontal="left" vertical="center" indent="1"/>
    </xf>
    <xf numFmtId="0" fontId="27" fillId="15" borderId="260" applyNumberFormat="0" applyProtection="0">
      <alignment horizontal="left" vertical="top" indent="1"/>
    </xf>
    <xf numFmtId="4" fontId="64" fillId="64" borderId="262" applyNumberFormat="0" applyProtection="0">
      <alignment horizontal="right" vertical="center"/>
    </xf>
    <xf numFmtId="4" fontId="56" fillId="15" borderId="244" applyNumberFormat="0" applyProtection="0">
      <alignment horizontal="left" vertical="center" indent="1"/>
    </xf>
    <xf numFmtId="186" fontId="27" fillId="21" borderId="221" applyNumberFormat="0" applyProtection="0">
      <alignment horizontal="left" vertical="center" indent="1"/>
    </xf>
    <xf numFmtId="186" fontId="56" fillId="40" borderId="223" applyNumberFormat="0" applyFont="0" applyAlignment="0" applyProtection="0"/>
    <xf numFmtId="4" fontId="62" fillId="48" borderId="221" applyNumberFormat="0" applyProtection="0">
      <alignment vertical="center"/>
    </xf>
    <xf numFmtId="186" fontId="56" fillId="14" borderId="221" applyNumberFormat="0" applyProtection="0">
      <alignment horizontal="left" vertical="top" indent="1"/>
    </xf>
    <xf numFmtId="186" fontId="56" fillId="14" borderId="260"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62" fillId="48" borderId="221" applyNumberFormat="0" applyProtection="0">
      <alignment horizontal="left" vertical="top" indent="1"/>
    </xf>
    <xf numFmtId="186" fontId="27" fillId="15"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40" borderId="223" applyNumberFormat="0" applyFont="0" applyAlignment="0" applyProtection="0"/>
    <xf numFmtId="4" fontId="63" fillId="66" borderId="227" applyNumberFormat="0" applyProtection="0">
      <alignment horizontal="left" vertical="center" indent="1"/>
    </xf>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5" borderId="227" applyNumberFormat="0" applyProtection="0">
      <alignment horizontal="left" vertical="center" indent="1"/>
    </xf>
    <xf numFmtId="4" fontId="56" fillId="53" borderId="223" applyNumberFormat="0" applyProtection="0">
      <alignment horizontal="left" vertical="center" indent="1"/>
    </xf>
    <xf numFmtId="190" fontId="5" fillId="13" borderId="229">
      <alignment vertical="center"/>
    </xf>
    <xf numFmtId="186" fontId="56" fillId="40" borderId="223" applyNumberFormat="0" applyFont="0" applyAlignment="0" applyProtection="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62" fillId="11" borderId="260" applyNumberFormat="0" applyProtection="0">
      <alignment horizontal="left" vertical="center" indent="1"/>
    </xf>
    <xf numFmtId="4" fontId="56" fillId="54" borderId="223" applyNumberFormat="0" applyProtection="0">
      <alignment horizontal="left" vertical="center" indent="1"/>
    </xf>
    <xf numFmtId="4" fontId="56" fillId="61" borderId="227" applyNumberFormat="0" applyProtection="0">
      <alignment horizontal="left" vertical="center" indent="1"/>
    </xf>
    <xf numFmtId="186" fontId="60" fillId="52" borderId="22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4" borderId="210" applyNumberFormat="0">
      <protection locked="0"/>
    </xf>
    <xf numFmtId="186" fontId="56" fillId="15" borderId="260"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86" fontId="56" fillId="40" borderId="223" applyNumberFormat="0" applyFont="0" applyAlignment="0" applyProtection="0"/>
    <xf numFmtId="188" fontId="5" fillId="69" borderId="8">
      <alignment vertical="center"/>
    </xf>
    <xf numFmtId="4" fontId="27" fillId="21" borderId="244" applyNumberFormat="0" applyProtection="0">
      <alignment horizontal="left" vertical="center" indent="1"/>
    </xf>
    <xf numFmtId="186" fontId="56" fillId="40" borderId="262" applyNumberFormat="0" applyFont="0" applyAlignment="0" applyProtection="0"/>
    <xf numFmtId="186" fontId="44" fillId="0" borderId="228" applyNumberFormat="0" applyFill="0" applyAlignment="0" applyProtection="0"/>
    <xf numFmtId="186" fontId="42" fillId="44" borderId="241" applyNumberFormat="0" applyAlignment="0" applyProtection="0"/>
    <xf numFmtId="37" fontId="33" fillId="0" borderId="226" applyNumberFormat="0"/>
    <xf numFmtId="186" fontId="42" fillId="44" borderId="223" applyNumberFormat="0" applyAlignment="0" applyProtection="0"/>
    <xf numFmtId="186" fontId="56" fillId="64" borderId="210" applyNumberFormat="0">
      <protection locked="0"/>
    </xf>
    <xf numFmtId="186" fontId="42" fillId="44" borderId="223" applyNumberFormat="0" applyAlignment="0" applyProtection="0"/>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57" borderId="227"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4" fontId="59" fillId="53" borderId="223" applyNumberFormat="0" applyProtection="0">
      <alignment vertical="center"/>
    </xf>
    <xf numFmtId="191" fontId="5" fillId="13" borderId="229">
      <alignment vertical="center"/>
    </xf>
    <xf numFmtId="186" fontId="44" fillId="0" borderId="228" applyNumberFormat="0" applyFill="0" applyAlignment="0" applyProtection="0"/>
    <xf numFmtId="193" fontId="28" fillId="12" borderId="196">
      <alignment vertical="center"/>
      <protection locked="0"/>
    </xf>
    <xf numFmtId="186" fontId="62" fillId="48"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4" fontId="59" fillId="53" borderId="223" applyNumberFormat="0" applyProtection="0">
      <alignment vertical="center"/>
    </xf>
    <xf numFmtId="191" fontId="28" fillId="51" borderId="229">
      <alignment horizontal="right" vertical="center"/>
      <protection locked="0"/>
    </xf>
    <xf numFmtId="191" fontId="28" fillId="51" borderId="229">
      <alignment horizontal="right" vertical="center"/>
      <protection locked="0"/>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62" fillId="48" borderId="221" applyNumberFormat="0" applyProtection="0">
      <alignment vertical="center"/>
    </xf>
    <xf numFmtId="186" fontId="56" fillId="64" borderId="210" applyNumberFormat="0">
      <protection locked="0"/>
    </xf>
    <xf numFmtId="4" fontId="56" fillId="15" borderId="227" applyNumberFormat="0" applyProtection="0">
      <alignment horizontal="left" vertical="center" indent="1"/>
    </xf>
    <xf numFmtId="4" fontId="56" fillId="60" borderId="223" applyNumberFormat="0" applyProtection="0">
      <alignment horizontal="right" vertical="center"/>
    </xf>
    <xf numFmtId="186" fontId="42" fillId="44" borderId="223" applyNumberFormat="0" applyAlignment="0" applyProtection="0"/>
    <xf numFmtId="186" fontId="56" fillId="21" borderId="260" applyNumberFormat="0" applyProtection="0">
      <alignment horizontal="left" vertical="top" indent="1"/>
    </xf>
    <xf numFmtId="4" fontId="63" fillId="66" borderId="227" applyNumberFormat="0" applyProtection="0">
      <alignment horizontal="left" vertical="center" indent="1"/>
    </xf>
    <xf numFmtId="186" fontId="28" fillId="49" borderId="229">
      <alignment vertical="center"/>
    </xf>
    <xf numFmtId="186" fontId="56" fillId="64" borderId="210" applyNumberFormat="0">
      <protection locked="0"/>
    </xf>
    <xf numFmtId="186" fontId="56" fillId="21" borderId="260" applyNumberFormat="0" applyProtection="0">
      <alignment horizontal="left" vertical="top" indent="1"/>
    </xf>
    <xf numFmtId="4" fontId="56" fillId="60" borderId="262" applyNumberFormat="0" applyProtection="0">
      <alignment horizontal="right" vertical="center"/>
    </xf>
    <xf numFmtId="186" fontId="50" fillId="41" borderId="262" applyNumberFormat="0" applyAlignment="0" applyProtection="0"/>
    <xf numFmtId="186" fontId="56" fillId="14" borderId="260" applyNumberFormat="0" applyProtection="0">
      <alignment horizontal="left" vertical="top" indent="1"/>
    </xf>
    <xf numFmtId="4" fontId="59" fillId="53" borderId="262" applyNumberFormat="0" applyProtection="0">
      <alignment vertical="center"/>
    </xf>
    <xf numFmtId="186" fontId="56" fillId="40" borderId="262" applyNumberFormat="0" applyFont="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4" fontId="27" fillId="21" borderId="266" applyNumberFormat="0" applyProtection="0">
      <alignment horizontal="left" vertical="center" indent="1"/>
    </xf>
    <xf numFmtId="186" fontId="56" fillId="63" borderId="260" applyNumberFormat="0" applyProtection="0">
      <alignment horizontal="left" vertical="top" indent="1"/>
    </xf>
    <xf numFmtId="4" fontId="27" fillId="21" borderId="227" applyNumberFormat="0" applyProtection="0">
      <alignment horizontal="left" vertical="center" indent="1"/>
    </xf>
    <xf numFmtId="186" fontId="50" fillId="41" borderId="262" applyNumberFormat="0" applyAlignment="0" applyProtection="0"/>
    <xf numFmtId="186" fontId="56" fillId="14" borderId="251" applyNumberFormat="0" applyProtection="0">
      <alignment horizontal="left" vertical="top" indent="1"/>
    </xf>
    <xf numFmtId="0" fontId="5" fillId="7" borderId="8">
      <alignment vertical="center"/>
      <protection locked="0"/>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4" fontId="56" fillId="53" borderId="262" applyNumberFormat="0" applyProtection="0">
      <alignment horizontal="left" vertical="center" indent="1"/>
    </xf>
    <xf numFmtId="186" fontId="56" fillId="40" borderId="262" applyNumberFormat="0" applyFont="0" applyAlignment="0" applyProtection="0"/>
    <xf numFmtId="186" fontId="27" fillId="21" borderId="260" applyNumberFormat="0" applyProtection="0">
      <alignment horizontal="left" vertical="top" indent="1"/>
    </xf>
    <xf numFmtId="4" fontId="56" fillId="23" borderId="262" applyNumberFormat="0" applyProtection="0">
      <alignment horizontal="right" vertical="center"/>
    </xf>
    <xf numFmtId="186" fontId="56" fillId="14" borderId="260"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62" fillId="11" borderId="260" applyNumberFormat="0" applyProtection="0">
      <alignment horizontal="left" vertical="center" indent="1"/>
    </xf>
    <xf numFmtId="186" fontId="56" fillId="63" borderId="262" applyNumberFormat="0" applyProtection="0">
      <alignment horizontal="left" vertical="center" indent="1"/>
    </xf>
    <xf numFmtId="186" fontId="56" fillId="11" borderId="262" applyNumberFormat="0" applyProtection="0">
      <alignment horizontal="left" vertical="center" indent="1"/>
    </xf>
    <xf numFmtId="4" fontId="56" fillId="53" borderId="262" applyNumberFormat="0" applyProtection="0">
      <alignment horizontal="left" vertical="center" indent="1"/>
    </xf>
    <xf numFmtId="186" fontId="56" fillId="62" borderId="262" applyNumberFormat="0" applyProtection="0">
      <alignment horizontal="left" vertical="center" indent="1"/>
    </xf>
    <xf numFmtId="186" fontId="56" fillId="14" borderId="262" applyNumberFormat="0" applyProtection="0">
      <alignment horizontal="left" vertical="center" indent="1"/>
    </xf>
    <xf numFmtId="186" fontId="27" fillId="21" borderId="260" applyNumberFormat="0" applyProtection="0">
      <alignment horizontal="left" vertical="top" indent="1"/>
    </xf>
    <xf numFmtId="186" fontId="56" fillId="15" borderId="260" applyNumberFormat="0" applyProtection="0">
      <alignment horizontal="left" vertical="top" indent="1"/>
    </xf>
    <xf numFmtId="4" fontId="56" fillId="14" borderId="266"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27" fillId="21" borderId="266" applyNumberFormat="0" applyProtection="0">
      <alignment horizontal="left" vertical="center" indent="1"/>
    </xf>
    <xf numFmtId="186" fontId="56" fillId="63" borderId="260" applyNumberFormat="0" applyProtection="0">
      <alignment horizontal="left" vertical="top" indent="1"/>
    </xf>
    <xf numFmtId="186" fontId="61" fillId="21" borderId="264" applyBorder="0"/>
    <xf numFmtId="186" fontId="56" fillId="21" borderId="260" applyNumberFormat="0" applyProtection="0">
      <alignment horizontal="left" vertical="top" indent="1"/>
    </xf>
    <xf numFmtId="186" fontId="60" fillId="52" borderId="260" applyNumberFormat="0" applyProtection="0">
      <alignment horizontal="left" vertical="top" indent="1"/>
    </xf>
    <xf numFmtId="186" fontId="56" fillId="40" borderId="262" applyNumberFormat="0" applyFont="0" applyAlignment="0" applyProtection="0"/>
    <xf numFmtId="4" fontId="56" fillId="15" borderId="223"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4" fontId="27" fillId="21" borderId="266"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4" fontId="56" fillId="15" borderId="262" applyNumberFormat="0" applyProtection="0">
      <alignment horizontal="right" vertical="center"/>
    </xf>
    <xf numFmtId="4" fontId="56" fillId="54" borderId="262" applyNumberFormat="0" applyProtection="0">
      <alignment horizontal="left" vertical="center" indent="1"/>
    </xf>
    <xf numFmtId="172" fontId="28" fillId="12" borderId="229">
      <alignment vertical="center"/>
      <protection locked="0"/>
    </xf>
    <xf numFmtId="4" fontId="56" fillId="16" borderId="262" applyNumberFormat="0" applyProtection="0">
      <alignment horizontal="right" vertical="center"/>
    </xf>
    <xf numFmtId="4" fontId="27" fillId="21" borderId="227" applyNumberFormat="0" applyProtection="0">
      <alignment horizontal="left" vertical="center" indent="1"/>
    </xf>
    <xf numFmtId="4" fontId="62" fillId="11" borderId="260" applyNumberFormat="0" applyProtection="0">
      <alignment horizontal="left" vertical="center" indent="1"/>
    </xf>
    <xf numFmtId="191" fontId="28" fillId="50" borderId="229">
      <alignment vertical="center"/>
    </xf>
    <xf numFmtId="4" fontId="56" fillId="57" borderId="266" applyNumberFormat="0" applyProtection="0">
      <alignment horizontal="right" vertical="center"/>
    </xf>
    <xf numFmtId="193"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44" fillId="0" borderId="228" applyNumberFormat="0" applyFill="0" applyAlignment="0" applyProtection="0"/>
    <xf numFmtId="186" fontId="56" fillId="64" borderId="210" applyNumberFormat="0">
      <protection locked="0"/>
    </xf>
    <xf numFmtId="4" fontId="56" fillId="14" borderId="22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59" fillId="53" borderId="223" applyNumberFormat="0" applyProtection="0">
      <alignment vertical="center"/>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186" fontId="56" fillId="40" borderId="262" applyNumberFormat="0" applyFont="0" applyAlignment="0" applyProtection="0"/>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62" applyNumberFormat="0" applyAlignment="0" applyProtection="0"/>
    <xf numFmtId="186" fontId="27" fillId="15" borderId="260" applyNumberFormat="0" applyProtection="0">
      <alignment horizontal="left" vertical="top" indent="1"/>
    </xf>
    <xf numFmtId="186" fontId="27" fillId="21" borderId="260"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63" borderId="260"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0" fontId="27" fillId="15" borderId="260" applyNumberFormat="0" applyProtection="0">
      <alignment horizontal="left" vertical="center" indent="1"/>
    </xf>
    <xf numFmtId="0" fontId="5" fillId="69" borderId="8">
      <alignment vertical="center"/>
    </xf>
    <xf numFmtId="186" fontId="56" fillId="15" borderId="251" applyNumberFormat="0" applyProtection="0">
      <alignment horizontal="left" vertical="top" indent="1"/>
    </xf>
    <xf numFmtId="186" fontId="56" fillId="63" borderId="221" applyNumberFormat="0" applyProtection="0">
      <alignment horizontal="left" vertical="top" indent="1"/>
    </xf>
    <xf numFmtId="186" fontId="56" fillId="14" borderId="25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62" applyNumberFormat="0" applyFont="0" applyAlignment="0" applyProtection="0"/>
    <xf numFmtId="191" fontId="28" fillId="51" borderId="196">
      <alignment horizontal="right" vertical="center"/>
      <protection locked="0"/>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0" fillId="41" borderId="262" applyNumberFormat="0" applyAlignment="0" applyProtection="0"/>
    <xf numFmtId="4" fontId="56" fillId="14" borderId="266" applyNumberFormat="0" applyProtection="0">
      <alignment horizontal="left" vertical="center" indent="1"/>
    </xf>
    <xf numFmtId="186" fontId="56" fillId="21" borderId="221" applyNumberFormat="0" applyProtection="0">
      <alignment horizontal="left" vertical="top" indent="1"/>
    </xf>
    <xf numFmtId="186" fontId="56" fillId="63" borderId="251" applyNumberFormat="0" applyProtection="0">
      <alignment horizontal="left" vertical="top" indent="1"/>
    </xf>
    <xf numFmtId="186" fontId="50" fillId="41" borderId="262" applyNumberFormat="0" applyAlignment="0" applyProtection="0"/>
    <xf numFmtId="186" fontId="56" fillId="15" borderId="260" applyNumberFormat="0" applyProtection="0">
      <alignment horizontal="left" vertical="top" indent="1"/>
    </xf>
    <xf numFmtId="186" fontId="56" fillId="21" borderId="221" applyNumberFormat="0" applyProtection="0">
      <alignment horizontal="left" vertical="top" indent="1"/>
    </xf>
    <xf numFmtId="4" fontId="56" fillId="55" borderId="223" applyNumberFormat="0" applyProtection="0">
      <alignment horizontal="right" vertical="center"/>
    </xf>
    <xf numFmtId="190" fontId="5" fillId="69" borderId="229">
      <alignment vertical="center"/>
    </xf>
    <xf numFmtId="4" fontId="27" fillId="21" borderId="227" applyNumberFormat="0" applyProtection="0">
      <alignment horizontal="left" vertical="center" indent="1"/>
    </xf>
    <xf numFmtId="191" fontId="28" fillId="12" borderId="196">
      <alignment vertical="center"/>
      <protection locked="0"/>
    </xf>
    <xf numFmtId="164" fontId="35" fillId="0" borderId="0" applyFont="0" applyFill="0" applyBorder="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90" fontId="28" fillId="51" borderId="196">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94" fontId="33" fillId="0" borderId="220" applyFill="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0" fillId="41" borderId="262" applyNumberFormat="0" applyAlignment="0" applyProtection="0"/>
    <xf numFmtId="186" fontId="56" fillId="62" borderId="262" applyNumberFormat="0" applyProtection="0">
      <alignment horizontal="left" vertical="center" indent="1"/>
    </xf>
    <xf numFmtId="186" fontId="61" fillId="21" borderId="225" applyBorder="0"/>
    <xf numFmtId="4" fontId="59" fillId="53" borderId="262" applyNumberFormat="0" applyProtection="0">
      <alignment vertical="center"/>
    </xf>
    <xf numFmtId="37" fontId="33" fillId="0" borderId="226" applyNumberFormat="0"/>
    <xf numFmtId="194" fontId="33" fillId="0" borderId="230" applyFill="0"/>
    <xf numFmtId="186" fontId="61" fillId="21" borderId="225" applyBorder="0"/>
    <xf numFmtId="186" fontId="56" fillId="64" borderId="210" applyNumberFormat="0">
      <protection locked="0"/>
    </xf>
    <xf numFmtId="186" fontId="56" fillId="40" borderId="223" applyNumberFormat="0" applyFont="0" applyAlignment="0" applyProtection="0"/>
    <xf numFmtId="186" fontId="56" fillId="21" borderId="221" applyNumberFormat="0" applyProtection="0">
      <alignment horizontal="left" vertical="top" indent="1"/>
    </xf>
    <xf numFmtId="191" fontId="28" fillId="12" borderId="258">
      <alignment vertical="center"/>
      <protection locked="0"/>
    </xf>
    <xf numFmtId="4" fontId="64" fillId="64" borderId="223" applyNumberFormat="0" applyProtection="0">
      <alignment horizontal="right" vertical="center"/>
    </xf>
    <xf numFmtId="186" fontId="42" fillId="44" borderId="262" applyNumberFormat="0" applyAlignment="0" applyProtection="0"/>
    <xf numFmtId="191" fontId="5" fillId="70" borderId="229">
      <alignment horizontal="right" vertical="center"/>
      <protection locked="0"/>
    </xf>
    <xf numFmtId="0" fontId="27" fillId="14" borderId="260" applyNumberFormat="0" applyProtection="0">
      <alignment horizontal="left" vertical="top" indent="1"/>
    </xf>
    <xf numFmtId="4" fontId="56" fillId="14" borderId="227" applyNumberFormat="0" applyProtection="0">
      <alignment horizontal="left" vertical="center" indent="1"/>
    </xf>
    <xf numFmtId="191" fontId="28" fillId="50" borderId="229">
      <alignment vertical="center"/>
    </xf>
    <xf numFmtId="186" fontId="56" fillId="14" borderId="260" applyNumberFormat="0" applyProtection="0">
      <alignment horizontal="left" vertical="top" indent="1"/>
    </xf>
    <xf numFmtId="186" fontId="57" fillId="44" borderId="224" applyNumberFormat="0" applyAlignment="0" applyProtection="0"/>
    <xf numFmtId="186" fontId="56" fillId="14" borderId="260"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7" fillId="44" borderId="263" applyNumberFormat="0" applyAlignment="0" applyProtection="0"/>
    <xf numFmtId="186" fontId="56" fillId="14" borderId="260" applyNumberFormat="0" applyProtection="0">
      <alignment horizontal="left" vertical="top" indent="1"/>
    </xf>
    <xf numFmtId="186" fontId="56" fillId="63" borderId="221" applyNumberFormat="0" applyProtection="0">
      <alignment horizontal="left" vertical="top" indent="1"/>
    </xf>
    <xf numFmtId="4" fontId="56" fillId="15" borderId="223" applyNumberFormat="0" applyProtection="0">
      <alignment horizontal="right" vertical="center"/>
    </xf>
    <xf numFmtId="186" fontId="56" fillId="40" borderId="223" applyNumberFormat="0" applyFont="0" applyAlignment="0" applyProtection="0"/>
    <xf numFmtId="186" fontId="56" fillId="11" borderId="223" applyNumberFormat="0" applyProtection="0">
      <alignment horizontal="left" vertical="center" indent="1"/>
    </xf>
    <xf numFmtId="4" fontId="56" fillId="19" borderId="262" applyNumberFormat="0" applyProtection="0">
      <alignment horizontal="right" vertical="center"/>
    </xf>
    <xf numFmtId="190" fontId="5" fillId="70" borderId="229">
      <alignment horizontal="right" vertical="center"/>
      <protection locked="0"/>
    </xf>
    <xf numFmtId="4" fontId="56" fillId="15" borderId="223" applyNumberFormat="0" applyProtection="0">
      <alignment horizontal="right" vertical="center"/>
    </xf>
    <xf numFmtId="186" fontId="56" fillId="63" borderId="223" applyNumberFormat="0" applyProtection="0">
      <alignment horizontal="left" vertical="center" indent="1"/>
    </xf>
    <xf numFmtId="186" fontId="56" fillId="64" borderId="210" applyNumberFormat="0">
      <protection locked="0"/>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8" fontId="5" fillId="7" borderId="8">
      <alignment vertical="center"/>
      <protection locked="0"/>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4" fontId="56" fillId="19" borderId="262" applyNumberFormat="0" applyProtection="0">
      <alignment horizontal="right" vertical="center"/>
    </xf>
    <xf numFmtId="186" fontId="56" fillId="21" borderId="221"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186" fontId="56" fillId="62" borderId="262" applyNumberFormat="0" applyProtection="0">
      <alignment horizontal="left" vertical="center" indent="1"/>
    </xf>
    <xf numFmtId="4" fontId="56" fillId="60"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3" fontId="28" fillId="50" borderId="229">
      <alignment vertical="center"/>
    </xf>
    <xf numFmtId="4" fontId="72" fillId="53" borderId="260" applyNumberFormat="0" applyProtection="0">
      <alignment horizontal="left" vertical="center" indent="1"/>
    </xf>
    <xf numFmtId="193" fontId="5" fillId="69" borderId="8">
      <alignment vertical="center"/>
    </xf>
    <xf numFmtId="188" fontId="5" fillId="69" borderId="8">
      <alignment vertical="center"/>
    </xf>
    <xf numFmtId="4" fontId="62" fillId="48" borderId="251" applyNumberFormat="0" applyProtection="0">
      <alignment vertical="center"/>
    </xf>
    <xf numFmtId="186" fontId="56" fillId="15" borderId="251" applyNumberFormat="0" applyProtection="0">
      <alignment horizontal="left" vertical="top" indent="1"/>
    </xf>
    <xf numFmtId="186" fontId="28" fillId="51" borderId="258">
      <alignment horizontal="right" vertical="center"/>
      <protection locked="0"/>
    </xf>
    <xf numFmtId="186" fontId="27" fillId="21" borderId="243" applyNumberFormat="0" applyProtection="0">
      <alignment horizontal="left" vertical="top" indent="1"/>
    </xf>
    <xf numFmtId="186" fontId="56" fillId="63" borderId="243"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4" fontId="56" fillId="23" borderId="223" applyNumberFormat="0" applyProtection="0">
      <alignment horizontal="right" vertical="center"/>
    </xf>
    <xf numFmtId="4" fontId="59" fillId="65" borderId="223" applyNumberFormat="0" applyProtection="0">
      <alignment horizontal="right" vertical="center"/>
    </xf>
    <xf numFmtId="186" fontId="50" fillId="41" borderId="223" applyNumberFormat="0" applyAlignment="0" applyProtection="0"/>
    <xf numFmtId="186" fontId="50" fillId="41" borderId="262" applyNumberFormat="0" applyAlignment="0" applyProtection="0"/>
    <xf numFmtId="164" fontId="35" fillId="0" borderId="0" applyFont="0" applyFill="0" applyBorder="0" applyAlignment="0" applyProtection="0"/>
    <xf numFmtId="4" fontId="56" fillId="60" borderId="223" applyNumberFormat="0" applyProtection="0">
      <alignment horizontal="right" vertical="center"/>
    </xf>
    <xf numFmtId="4" fontId="62" fillId="11" borderId="221" applyNumberFormat="0" applyProtection="0">
      <alignment horizontal="left" vertical="center" indent="1"/>
    </xf>
    <xf numFmtId="4" fontId="56" fillId="15" borderId="223" applyNumberFormat="0" applyProtection="0">
      <alignment horizontal="right" vertical="center"/>
    </xf>
    <xf numFmtId="186" fontId="56" fillId="15" borderId="221" applyNumberFormat="0" applyProtection="0">
      <alignment horizontal="left" vertical="top" indent="1"/>
    </xf>
    <xf numFmtId="186" fontId="50" fillId="41" borderId="262" applyNumberFormat="0" applyAlignment="0" applyProtection="0"/>
    <xf numFmtId="186" fontId="56" fillId="40" borderId="262" applyNumberFormat="0" applyFont="0" applyAlignment="0" applyProtection="0"/>
    <xf numFmtId="4" fontId="63" fillId="66" borderId="266" applyNumberFormat="0" applyProtection="0">
      <alignment horizontal="left" vertical="center" indent="1"/>
    </xf>
    <xf numFmtId="4" fontId="56" fillId="52" borderId="262" applyNumberFormat="0" applyProtection="0">
      <alignment vertical="center"/>
    </xf>
    <xf numFmtId="186" fontId="56" fillId="64" borderId="210" applyNumberFormat="0">
      <protection locked="0"/>
    </xf>
    <xf numFmtId="186" fontId="56" fillId="64" borderId="210" applyNumberFormat="0">
      <protection locked="0"/>
    </xf>
    <xf numFmtId="186" fontId="42" fillId="44" borderId="241" applyNumberForma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4" fontId="56" fillId="0" borderId="262" applyNumberFormat="0" applyProtection="0">
      <alignment horizontal="right" vertical="center"/>
    </xf>
    <xf numFmtId="188" fontId="28" fillId="51" borderId="196">
      <alignment horizontal="right" vertical="center"/>
      <protection locked="0"/>
    </xf>
    <xf numFmtId="186" fontId="28" fillId="50" borderId="196">
      <alignment vertical="center"/>
    </xf>
    <xf numFmtId="193" fontId="28" fillId="50" borderId="196">
      <alignment vertical="center"/>
    </xf>
    <xf numFmtId="186" fontId="56" fillId="14" borderId="221" applyNumberFormat="0" applyProtection="0">
      <alignment horizontal="left" vertical="top" indent="1"/>
    </xf>
    <xf numFmtId="188" fontId="28" fillId="49" borderId="196">
      <alignment vertical="center"/>
    </xf>
    <xf numFmtId="193" fontId="28" fillId="12" borderId="196">
      <alignment vertical="center"/>
      <protection locked="0"/>
    </xf>
    <xf numFmtId="186" fontId="56" fillId="15" borderId="221" applyNumberFormat="0" applyProtection="0">
      <alignment horizontal="left" vertical="top" indent="1"/>
    </xf>
    <xf numFmtId="191" fontId="28" fillId="49" borderId="196">
      <alignmen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7" fillId="44" borderId="263" applyNumberFormat="0" applyAlignment="0" applyProtection="0"/>
    <xf numFmtId="186" fontId="42" fillId="44" borderId="223" applyNumberFormat="0" applyAlignment="0" applyProtection="0"/>
    <xf numFmtId="186" fontId="56" fillId="15" borderId="260" applyNumberFormat="0" applyProtection="0">
      <alignment horizontal="left" vertical="top" indent="1"/>
    </xf>
    <xf numFmtId="186" fontId="56" fillId="21" borderId="221"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8" fillId="12" borderId="229">
      <alignment vertical="center"/>
      <protection locked="0"/>
    </xf>
    <xf numFmtId="4" fontId="27" fillId="21" borderId="227" applyNumberFormat="0" applyProtection="0">
      <alignment horizontal="left" vertical="center" indent="1"/>
    </xf>
    <xf numFmtId="4" fontId="56" fillId="55" borderId="223" applyNumberFormat="0" applyProtection="0">
      <alignment horizontal="right" vertical="center"/>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4" fontId="56" fillId="54" borderId="262" applyNumberFormat="0" applyProtection="0">
      <alignment horizontal="left" vertical="center" indent="1"/>
    </xf>
    <xf numFmtId="186" fontId="27" fillId="21" borderId="260" applyNumberFormat="0" applyProtection="0">
      <alignment horizontal="left" vertical="center" indent="1"/>
    </xf>
    <xf numFmtId="188" fontId="28" fillId="49" borderId="229">
      <alignment vertical="center"/>
    </xf>
    <xf numFmtId="4" fontId="56" fillId="56" borderId="262" applyNumberFormat="0" applyProtection="0">
      <alignment horizontal="right" vertical="center"/>
    </xf>
    <xf numFmtId="186" fontId="56" fillId="40" borderId="252" applyNumberFormat="0" applyFont="0" applyAlignment="0" applyProtection="0"/>
    <xf numFmtId="4" fontId="56" fillId="61" borderId="266" applyNumberFormat="0" applyProtection="0">
      <alignment horizontal="left" vertical="center" indent="1"/>
    </xf>
    <xf numFmtId="4" fontId="56" fillId="19" borderId="262" applyNumberFormat="0" applyProtection="0">
      <alignment horizontal="right" vertical="center"/>
    </xf>
    <xf numFmtId="186" fontId="56" fillId="15" borderId="260" applyNumberFormat="0" applyProtection="0">
      <alignment horizontal="left" vertical="top" indent="1"/>
    </xf>
    <xf numFmtId="4" fontId="56" fillId="19" borderId="262" applyNumberFormat="0" applyProtection="0">
      <alignment horizontal="right" vertical="center"/>
    </xf>
    <xf numFmtId="186" fontId="56" fillId="63" borderId="251" applyNumberFormat="0" applyProtection="0">
      <alignment horizontal="left" vertical="top" indent="1"/>
    </xf>
    <xf numFmtId="186" fontId="56" fillId="40" borderId="262" applyNumberFormat="0" applyFont="0" applyAlignment="0" applyProtection="0"/>
    <xf numFmtId="186" fontId="60" fillId="52" borderId="260" applyNumberFormat="0" applyProtection="0">
      <alignment horizontal="left" vertical="top" indent="1"/>
    </xf>
    <xf numFmtId="186" fontId="56" fillId="15" borderId="260" applyNumberFormat="0" applyProtection="0">
      <alignment horizontal="left" vertical="top" indent="1"/>
    </xf>
    <xf numFmtId="4" fontId="72" fillId="83" borderId="260" applyNumberFormat="0" applyProtection="0">
      <alignment horizontal="right" vertical="center"/>
    </xf>
    <xf numFmtId="191" fontId="5" fillId="7" borderId="8">
      <alignment vertical="center"/>
      <protection locked="0"/>
    </xf>
    <xf numFmtId="4" fontId="27" fillId="21" borderId="244" applyNumberFormat="0" applyProtection="0">
      <alignment horizontal="left" vertical="center" indent="1"/>
    </xf>
    <xf numFmtId="186" fontId="56" fillId="21" borderId="243" applyNumberFormat="0" applyProtection="0">
      <alignment horizontal="left" vertical="top" indent="1"/>
    </xf>
    <xf numFmtId="186" fontId="56" fillId="40" borderId="262" applyNumberFormat="0" applyFont="0" applyAlignment="0" applyProtection="0"/>
    <xf numFmtId="186" fontId="57" fillId="44" borderId="263" applyNumberFormat="0" applyAlignment="0" applyProtection="0"/>
    <xf numFmtId="186" fontId="56" fillId="11" borderId="262" applyNumberFormat="0" applyProtection="0">
      <alignment horizontal="left" vertical="center" indent="1"/>
    </xf>
    <xf numFmtId="186" fontId="57" fillId="44" borderId="263" applyNumberFormat="0" applyAlignment="0" applyProtection="0"/>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27" fillId="63" borderId="260" applyNumberFormat="0" applyProtection="0">
      <alignment horizontal="left" vertical="center" indent="1"/>
    </xf>
    <xf numFmtId="191" fontId="28" fillId="50" borderId="196">
      <alignment vertical="center"/>
    </xf>
    <xf numFmtId="191" fontId="28" fillId="50" borderId="196">
      <alignment vertical="center"/>
    </xf>
    <xf numFmtId="172" fontId="28" fillId="12" borderId="196">
      <alignment vertical="center"/>
      <protection locked="0"/>
    </xf>
    <xf numFmtId="172" fontId="28" fillId="12" borderId="196">
      <alignment vertical="center"/>
      <protection locked="0"/>
    </xf>
    <xf numFmtId="186" fontId="56" fillId="14" borderId="221" applyNumberFormat="0" applyProtection="0">
      <alignment horizontal="left" vertical="top" indent="1"/>
    </xf>
    <xf numFmtId="186" fontId="28" fillId="49" borderId="196">
      <alignment vertical="center"/>
    </xf>
    <xf numFmtId="186" fontId="28" fillId="12" borderId="196">
      <alignment vertical="center"/>
      <protection locked="0"/>
    </xf>
    <xf numFmtId="186" fontId="61" fillId="21" borderId="225" applyBorder="0"/>
    <xf numFmtId="191" fontId="28" fillId="49" borderId="196">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15" borderId="25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37" fontId="33" fillId="0" borderId="226" applyNumberFormat="0"/>
    <xf numFmtId="186" fontId="62"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8" fillId="49" borderId="229">
      <alignment vertical="center"/>
    </xf>
    <xf numFmtId="186" fontId="56" fillId="40" borderId="223" applyNumberFormat="0" applyFont="0" applyAlignment="0" applyProtection="0"/>
    <xf numFmtId="190" fontId="28" fillId="49" borderId="229">
      <alignmen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7" borderId="229"/>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186" fontId="56" fillId="21"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5"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72" fillId="86" borderId="221" applyNumberFormat="0" applyProtection="0">
      <alignment horizontal="right" vertical="center"/>
    </xf>
    <xf numFmtId="186" fontId="56" fillId="14" borderId="223" applyNumberFormat="0" applyProtection="0">
      <alignment horizontal="left" vertical="center" indent="1"/>
    </xf>
    <xf numFmtId="186" fontId="27" fillId="14" borderId="221"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186" fontId="56" fillId="15" borderId="260" applyNumberFormat="0" applyProtection="0">
      <alignment horizontal="left" vertical="top"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56" fillId="52" borderId="262" applyNumberFormat="0" applyProtection="0">
      <alignment vertical="center"/>
    </xf>
    <xf numFmtId="4" fontId="76" fillId="87" borderId="221" applyNumberFormat="0" applyProtection="0">
      <alignment horizontal="right" vertical="center"/>
    </xf>
    <xf numFmtId="186" fontId="27" fillId="15" borderId="221" applyNumberFormat="0" applyProtection="0">
      <alignment horizontal="left" vertical="center" indent="1"/>
    </xf>
    <xf numFmtId="4" fontId="56" fillId="57" borderId="227"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61" fillId="21" borderId="264" applyBorder="0"/>
    <xf numFmtId="186" fontId="56" fillId="15" borderId="260" applyNumberFormat="0" applyProtection="0">
      <alignment horizontal="left" vertical="top" indent="1"/>
    </xf>
    <xf numFmtId="186" fontId="56" fillId="40" borderId="262" applyNumberFormat="0" applyFon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4" fontId="70" fillId="86" borderId="261" applyNumberFormat="0" applyProtection="0">
      <alignment horizontal="left" vertical="center" indent="1"/>
    </xf>
    <xf numFmtId="188" fontId="5" fillId="70" borderId="8">
      <alignment horizontal="right" vertical="center"/>
      <protection locked="0"/>
    </xf>
    <xf numFmtId="186" fontId="56" fillId="40" borderId="241" applyNumberFormat="0" applyFont="0" applyAlignment="0" applyProtection="0"/>
    <xf numFmtId="186" fontId="56" fillId="14" borderId="251" applyNumberFormat="0" applyProtection="0">
      <alignment horizontal="left" vertical="top" indent="1"/>
    </xf>
    <xf numFmtId="190" fontId="5" fillId="70" borderId="258">
      <alignment horizontal="right" vertical="center"/>
      <protection locked="0"/>
    </xf>
    <xf numFmtId="186" fontId="56" fillId="15" borderId="251" applyNumberFormat="0" applyProtection="0">
      <alignment horizontal="left" vertical="top" indent="1"/>
    </xf>
    <xf numFmtId="4" fontId="62" fillId="48" borderId="251" applyNumberFormat="0" applyProtection="0">
      <alignment vertical="center"/>
    </xf>
    <xf numFmtId="4" fontId="56" fillId="58" borderId="241" applyNumberFormat="0" applyProtection="0">
      <alignment horizontal="right" vertical="center"/>
    </xf>
    <xf numFmtId="186" fontId="56" fillId="21" borderId="260" applyNumberFormat="0" applyProtection="0">
      <alignment horizontal="left" vertical="top" indent="1"/>
    </xf>
    <xf numFmtId="4" fontId="62" fillId="48" borderId="260" applyNumberFormat="0" applyProtection="0">
      <alignment vertical="center"/>
    </xf>
    <xf numFmtId="186" fontId="56" fillId="64" borderId="210" applyNumberFormat="0">
      <protection locked="0"/>
    </xf>
    <xf numFmtId="4" fontId="64" fillId="64"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91" fontId="28" fillId="51" borderId="196">
      <alignment horizontal="right" vertical="center"/>
      <protection locked="0"/>
    </xf>
    <xf numFmtId="186"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56" fillId="15" borderId="221" applyNumberFormat="0" applyProtection="0">
      <alignment horizontal="left" vertical="top" indent="1"/>
    </xf>
    <xf numFmtId="186" fontId="44" fillId="0" borderId="267" applyNumberFormat="0" applyFill="0" applyAlignment="0" applyProtection="0"/>
    <xf numFmtId="4" fontId="56" fillId="14" borderId="22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23" applyNumberFormat="0" applyProtection="0">
      <alignment horizontal="left" vertical="center" indent="1"/>
    </xf>
    <xf numFmtId="186" fontId="27"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86" fontId="56" fillId="14" borderId="260" applyNumberFormat="0" applyProtection="0">
      <alignment horizontal="left" vertical="top" indent="1"/>
    </xf>
    <xf numFmtId="186" fontId="56" fillId="21" borderId="221" applyNumberFormat="0" applyProtection="0">
      <alignment horizontal="left" vertical="top" indent="1"/>
    </xf>
    <xf numFmtId="186" fontId="56" fillId="40" borderId="262" applyNumberFormat="0" applyFont="0" applyAlignment="0" applyProtection="0"/>
    <xf numFmtId="4" fontId="56" fillId="56" borderId="223" applyNumberFormat="0" applyProtection="0">
      <alignment horizontal="right" vertical="center"/>
    </xf>
    <xf numFmtId="186" fontId="56" fillId="62" borderId="223" applyNumberFormat="0" applyProtection="0">
      <alignment horizontal="left" vertical="center" indent="1"/>
    </xf>
    <xf numFmtId="186" fontId="56" fillId="63" borderId="260"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63" borderId="262"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40" borderId="262" applyNumberFormat="0" applyFont="0" applyAlignment="0" applyProtection="0"/>
    <xf numFmtId="186" fontId="42" fillId="44" borderId="22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40" borderId="262" applyNumberFormat="0" applyFont="0" applyAlignment="0" applyProtection="0"/>
    <xf numFmtId="172" fontId="28" fillId="12" borderId="196">
      <alignment vertical="center"/>
      <protection locked="0"/>
    </xf>
    <xf numFmtId="186" fontId="56" fillId="40" borderId="262" applyNumberFormat="0" applyFont="0" applyAlignment="0" applyProtection="0"/>
    <xf numFmtId="4" fontId="59" fillId="65" borderId="223" applyNumberFormat="0" applyProtection="0">
      <alignment horizontal="right" vertical="center"/>
    </xf>
    <xf numFmtId="191" fontId="28" fillId="12" borderId="196">
      <alignment vertical="center"/>
      <protection locked="0"/>
    </xf>
    <xf numFmtId="4" fontId="56" fillId="53" borderId="223" applyNumberFormat="0" applyProtection="0">
      <alignment horizontal="left" vertical="center" indent="1"/>
    </xf>
    <xf numFmtId="4" fontId="56" fillId="53" borderId="223" applyNumberFormat="0" applyProtection="0">
      <alignment horizontal="left" vertical="center" indent="1"/>
    </xf>
    <xf numFmtId="186" fontId="57" fillId="44" borderId="263" applyNumberFormat="0" applyAlignment="0" applyProtection="0"/>
    <xf numFmtId="186" fontId="56" fillId="15" borderId="260" applyNumberFormat="0" applyProtection="0">
      <alignment horizontal="left" vertical="top" indent="1"/>
    </xf>
    <xf numFmtId="186" fontId="56" fillId="14" borderId="221" applyNumberFormat="0" applyProtection="0">
      <alignment horizontal="left" vertical="top" indent="1"/>
    </xf>
    <xf numFmtId="172" fontId="28" fillId="12" borderId="196">
      <alignment vertical="center"/>
      <protection locked="0"/>
    </xf>
    <xf numFmtId="186" fontId="42" fillId="44" borderId="223" applyNumberFormat="0" applyAlignment="0" applyProtection="0"/>
    <xf numFmtId="186" fontId="27" fillId="14" borderId="260" applyNumberFormat="0" applyProtection="0">
      <alignment horizontal="left" vertical="top" indent="1"/>
    </xf>
    <xf numFmtId="4" fontId="56" fillId="23" borderId="262" applyNumberFormat="0" applyProtection="0">
      <alignment horizontal="right" vertical="center"/>
    </xf>
    <xf numFmtId="186" fontId="56" fillId="63" borderId="260" applyNumberFormat="0" applyProtection="0">
      <alignment horizontal="left" vertical="top" indent="1"/>
    </xf>
    <xf numFmtId="4" fontId="64" fillId="64" borderId="262" applyNumberFormat="0" applyProtection="0">
      <alignment horizontal="right" vertical="center"/>
    </xf>
    <xf numFmtId="4" fontId="64" fillId="64"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0" fillId="52"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60" borderId="262" applyNumberFormat="0" applyProtection="0">
      <alignment horizontal="right" vertical="center"/>
    </xf>
    <xf numFmtId="4" fontId="56" fillId="52" borderId="262" applyNumberFormat="0" applyProtection="0">
      <alignmen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53"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42" fillId="44" borderId="262" applyNumberFormat="0" applyAlignment="0" applyProtection="0"/>
    <xf numFmtId="4" fontId="56" fillId="16" borderId="252" applyNumberFormat="0" applyProtection="0">
      <alignment horizontal="right" vertical="center"/>
    </xf>
    <xf numFmtId="186" fontId="56" fillId="62" borderId="262" applyNumberFormat="0" applyProtection="0">
      <alignment horizontal="left" vertical="center" indent="1"/>
    </xf>
    <xf numFmtId="186" fontId="27" fillId="21" borderId="260"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186" fontId="44" fillId="0" borderId="267" applyNumberFormat="0" applyFill="0" applyAlignment="0" applyProtection="0"/>
    <xf numFmtId="186" fontId="56" fillId="21" borderId="260" applyNumberFormat="0" applyProtection="0">
      <alignment horizontal="left" vertical="top" indent="1"/>
    </xf>
    <xf numFmtId="188" fontId="28" fillId="50" borderId="268">
      <alignment vertical="center"/>
    </xf>
    <xf numFmtId="4" fontId="56" fillId="52" borderId="262" applyNumberFormat="0" applyProtection="0">
      <alignment vertical="center"/>
    </xf>
    <xf numFmtId="4" fontId="56" fillId="60" borderId="262" applyNumberFormat="0" applyProtection="0">
      <alignment horizontal="right" vertical="center"/>
    </xf>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5" borderId="262" applyNumberFormat="0" applyProtection="0">
      <alignment horizontal="right" vertical="center"/>
    </xf>
    <xf numFmtId="186" fontId="27" fillId="21" borderId="260"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0" borderId="262" applyNumberFormat="0" applyProtection="0">
      <alignment horizontal="right" vertical="center"/>
    </xf>
    <xf numFmtId="186" fontId="56" fillId="40" borderId="262" applyNumberFormat="0" applyFont="0" applyAlignment="0" applyProtection="0"/>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top" indent="1"/>
    </xf>
    <xf numFmtId="4" fontId="27" fillId="21" borderId="266" applyNumberFormat="0" applyProtection="0">
      <alignment horizontal="left" vertical="center" indent="1"/>
    </xf>
    <xf numFmtId="4" fontId="56" fillId="57" borderId="266"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15" borderId="266"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4" fontId="56" fillId="14" borderId="266" applyNumberFormat="0" applyProtection="0">
      <alignment horizontal="left" vertical="center" indent="1"/>
    </xf>
    <xf numFmtId="186" fontId="56" fillId="40" borderId="262" applyNumberFormat="0" applyFont="0" applyAlignment="0" applyProtection="0"/>
    <xf numFmtId="4" fontId="59" fillId="53" borderId="262" applyNumberFormat="0" applyProtection="0">
      <alignment vertical="center"/>
    </xf>
    <xf numFmtId="4" fontId="56" fillId="56" borderId="262" applyNumberFormat="0" applyProtection="0">
      <alignment horizontal="right" vertical="center"/>
    </xf>
    <xf numFmtId="186" fontId="56" fillId="40" borderId="262" applyNumberFormat="0" applyFont="0" applyAlignment="0" applyProtection="0"/>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62" applyNumberFormat="0" applyProtection="0">
      <alignment horizontal="left" vertical="center" indent="1"/>
    </xf>
    <xf numFmtId="4" fontId="56" fillId="15" borderId="266" applyNumberFormat="0" applyProtection="0">
      <alignment horizontal="left" vertical="center" indent="1"/>
    </xf>
    <xf numFmtId="186" fontId="27" fillId="63" borderId="260" applyNumberFormat="0" applyProtection="0">
      <alignment horizontal="left" vertical="center" indent="1"/>
    </xf>
    <xf numFmtId="186" fontId="56" fillId="40" borderId="262" applyNumberFormat="0" applyFont="0" applyAlignment="0" applyProtection="0"/>
    <xf numFmtId="186" fontId="27" fillId="21"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4" fontId="56" fillId="60" borderId="262" applyNumberFormat="0" applyProtection="0">
      <alignment horizontal="right" vertical="center"/>
    </xf>
    <xf numFmtId="186" fontId="56" fillId="21" borderId="260" applyNumberFormat="0" applyProtection="0">
      <alignment horizontal="left" vertical="top" indent="1"/>
    </xf>
    <xf numFmtId="186" fontId="27" fillId="21" borderId="260" applyNumberFormat="0" applyProtection="0">
      <alignment horizontal="left" vertical="center" indent="1"/>
    </xf>
    <xf numFmtId="186" fontId="56" fillId="40" borderId="262" applyNumberFormat="0" applyFont="0" applyAlignment="0" applyProtection="0"/>
    <xf numFmtId="186" fontId="56" fillId="21" borderId="260" applyNumberFormat="0" applyProtection="0">
      <alignment horizontal="left" vertical="top" indent="1"/>
    </xf>
    <xf numFmtId="4" fontId="62" fillId="11" borderId="260" applyNumberFormat="0" applyProtection="0">
      <alignment horizontal="left" vertical="center" indent="1"/>
    </xf>
    <xf numFmtId="4" fontId="56" fillId="61" borderId="227" applyNumberFormat="0" applyProtection="0">
      <alignment horizontal="left" vertical="center" indent="1"/>
    </xf>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28" fillId="50" borderId="229">
      <alignment vertical="center"/>
    </xf>
    <xf numFmtId="191" fontId="28" fillId="51" borderId="229">
      <alignment horizontal="right" vertical="center"/>
      <protection locked="0"/>
    </xf>
    <xf numFmtId="188" fontId="28" fillId="50" borderId="229">
      <alignment vertical="center"/>
    </xf>
    <xf numFmtId="191" fontId="28" fillId="50" borderId="229">
      <alignment vertical="center"/>
    </xf>
    <xf numFmtId="186" fontId="28" fillId="12" borderId="229">
      <alignment vertical="center"/>
      <protection locked="0"/>
    </xf>
    <xf numFmtId="188" fontId="28" fillId="49" borderId="229">
      <alignment vertical="center"/>
    </xf>
    <xf numFmtId="186" fontId="28" fillId="49" borderId="229">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64" borderId="210" applyNumberFormat="0">
      <protection locked="0"/>
    </xf>
    <xf numFmtId="4" fontId="62" fillId="11" borderId="221" applyNumberFormat="0" applyProtection="0">
      <alignment horizontal="left" vertical="center" indent="1"/>
    </xf>
    <xf numFmtId="4" fontId="56" fillId="53" borderId="223"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56" fillId="16" borderId="223" applyNumberFormat="0" applyProtection="0">
      <alignment horizontal="right" vertical="center"/>
    </xf>
    <xf numFmtId="37" fontId="33" fillId="0" borderId="226" applyNumberFormat="0"/>
    <xf numFmtId="186" fontId="56" fillId="64" borderId="210" applyNumberFormat="0">
      <protection locked="0"/>
    </xf>
    <xf numFmtId="186" fontId="44" fillId="0" borderId="228" applyNumberFormat="0" applyFill="0" applyAlignment="0" applyProtection="0"/>
    <xf numFmtId="4" fontId="64" fillId="64" borderId="223" applyNumberFormat="0" applyProtection="0">
      <alignment horizontal="right" vertical="center"/>
    </xf>
    <xf numFmtId="186" fontId="56" fillId="64" borderId="210" applyNumberFormat="0">
      <protection locked="0"/>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86" fontId="56" fillId="63" borderId="260" applyNumberFormat="0" applyProtection="0">
      <alignment horizontal="left" vertical="top" indent="1"/>
    </xf>
    <xf numFmtId="4" fontId="56" fillId="53" borderId="262" applyNumberFormat="0" applyProtection="0">
      <alignment horizontal="left" vertical="center" indent="1"/>
    </xf>
    <xf numFmtId="186" fontId="56" fillId="14" borderId="262"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60" fillId="52" borderId="260" applyNumberFormat="0" applyProtection="0">
      <alignment horizontal="left" vertical="top" indent="1"/>
    </xf>
    <xf numFmtId="4" fontId="56" fillId="15" borderId="262" applyNumberFormat="0" applyProtection="0">
      <alignment horizontal="right" vertical="center"/>
    </xf>
    <xf numFmtId="186" fontId="61" fillId="21" borderId="264" applyBorder="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53" borderId="262" applyNumberFormat="0" applyProtection="0">
      <alignment horizontal="left" vertical="center" indent="1"/>
    </xf>
    <xf numFmtId="186" fontId="60" fillId="52" borderId="260" applyNumberFormat="0" applyProtection="0">
      <alignment horizontal="left" vertical="top" indent="1"/>
    </xf>
    <xf numFmtId="186" fontId="27" fillId="21" borderId="260" applyNumberFormat="0" applyProtection="0">
      <alignment horizontal="left" vertical="center"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4" fontId="56" fillId="54" borderId="262" applyNumberFormat="0" applyProtection="0">
      <alignment horizontal="left" vertical="center" indent="1"/>
    </xf>
    <xf numFmtId="4" fontId="59" fillId="65" borderId="262" applyNumberFormat="0" applyProtection="0">
      <alignment horizontal="right" vertical="center"/>
    </xf>
    <xf numFmtId="186" fontId="56" fillId="40" borderId="262" applyNumberFormat="0" applyFont="0" applyAlignment="0" applyProtection="0"/>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0"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56" fillId="61" borderId="266" applyNumberFormat="0" applyProtection="0">
      <alignment horizontal="left" vertical="center" indent="1"/>
    </xf>
    <xf numFmtId="4" fontId="56" fillId="55"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0" fillId="41" borderId="241" applyNumberFormat="0" applyAlignment="0" applyProtection="0"/>
    <xf numFmtId="186" fontId="56" fillId="14" borderId="260" applyNumberFormat="0" applyProtection="0">
      <alignment horizontal="left" vertical="top" indent="1"/>
    </xf>
    <xf numFmtId="186" fontId="27" fillId="15" borderId="260" applyNumberFormat="0" applyProtection="0">
      <alignment horizontal="left" vertical="center" indent="1"/>
    </xf>
    <xf numFmtId="4" fontId="56" fillId="59" borderId="262" applyNumberFormat="0" applyProtection="0">
      <alignment horizontal="right" vertical="center"/>
    </xf>
    <xf numFmtId="4" fontId="62" fillId="11" borderId="260" applyNumberFormat="0" applyProtection="0">
      <alignment horizontal="left" vertical="center" indent="1"/>
    </xf>
    <xf numFmtId="4" fontId="56" fillId="56" borderId="262" applyNumberFormat="0" applyProtection="0">
      <alignment horizontal="right" vertical="center"/>
    </xf>
    <xf numFmtId="186" fontId="56" fillId="21" borderId="260" applyNumberFormat="0" applyProtection="0">
      <alignment horizontal="left" vertical="top" indent="1"/>
    </xf>
    <xf numFmtId="4" fontId="56" fillId="59" borderId="262" applyNumberFormat="0" applyProtection="0">
      <alignment horizontal="right" vertical="center"/>
    </xf>
    <xf numFmtId="4" fontId="56" fillId="16" borderId="262" applyNumberFormat="0" applyProtection="0">
      <alignment horizontal="right" vertical="center"/>
    </xf>
    <xf numFmtId="4" fontId="56" fillId="57" borderId="266" applyNumberFormat="0" applyProtection="0">
      <alignment horizontal="right" vertical="center"/>
    </xf>
    <xf numFmtId="4" fontId="63" fillId="66" borderId="266" applyNumberFormat="0" applyProtection="0">
      <alignment horizontal="left" vertical="center"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7" fillId="44" borderId="263" applyNumberFormat="0" applyAlignment="0" applyProtection="0"/>
    <xf numFmtId="186" fontId="61" fillId="21" borderId="264" applyBorder="0"/>
    <xf numFmtId="186" fontId="56" fillId="63" borderId="260" applyNumberFormat="0" applyProtection="0">
      <alignment horizontal="left" vertical="top" indent="1"/>
    </xf>
    <xf numFmtId="4" fontId="27" fillId="21" borderId="266"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61" fillId="21" borderId="264" applyBorder="0"/>
    <xf numFmtId="186" fontId="56" fillId="63" borderId="260" applyNumberFormat="0" applyProtection="0">
      <alignment horizontal="left" vertical="top" indent="1"/>
    </xf>
    <xf numFmtId="186" fontId="61" fillId="21" borderId="264" applyBorder="0"/>
    <xf numFmtId="4" fontId="56" fillId="55" borderId="262" applyNumberFormat="0" applyProtection="0">
      <alignment horizontal="right" vertical="center"/>
    </xf>
    <xf numFmtId="186" fontId="27" fillId="63" borderId="260" applyNumberFormat="0" applyProtection="0">
      <alignment horizontal="left" vertical="center"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62" fillId="15" borderId="251" applyNumberFormat="0" applyProtection="0">
      <alignment horizontal="left" vertical="top" indent="1"/>
    </xf>
    <xf numFmtId="4" fontId="56" fillId="60" borderId="223" applyNumberFormat="0" applyProtection="0">
      <alignment horizontal="right" vertical="center"/>
    </xf>
    <xf numFmtId="4" fontId="56" fillId="16" borderId="223" applyNumberFormat="0" applyProtection="0">
      <alignment horizontal="right" vertical="center"/>
    </xf>
    <xf numFmtId="186" fontId="60" fillId="52" borderId="221" applyNumberFormat="0" applyProtection="0">
      <alignment horizontal="left" vertical="top" indent="1"/>
    </xf>
    <xf numFmtId="186" fontId="56" fillId="40" borderId="223" applyNumberFormat="0" applyFon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4" fontId="56" fillId="52" borderId="223" applyNumberFormat="0" applyProtection="0">
      <alignment vertical="center"/>
    </xf>
    <xf numFmtId="4" fontId="56" fillId="55"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42" fillId="44" borderId="223" applyNumberFormat="0" applyAlignment="0" applyProtection="0"/>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40" borderId="223" applyNumberFormat="0" applyFont="0" applyAlignment="0" applyProtection="0"/>
    <xf numFmtId="196" fontId="5" fillId="69" borderId="229">
      <alignment vertical="center"/>
    </xf>
    <xf numFmtId="191" fontId="5" fillId="7" borderId="229">
      <alignment vertical="center"/>
      <protection locked="0"/>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72" fontId="28" fillId="12" borderId="229">
      <alignment vertical="center"/>
      <protection locked="0"/>
    </xf>
    <xf numFmtId="191" fontId="28" fillId="12" borderId="229">
      <alignment vertical="center"/>
      <protection locked="0"/>
    </xf>
    <xf numFmtId="191" fontId="28" fillId="12" borderId="229">
      <alignment vertical="center"/>
      <protection locked="0"/>
    </xf>
    <xf numFmtId="186" fontId="56" fillId="40" borderId="223" applyNumberFormat="0" applyFont="0" applyAlignment="0" applyProtection="0"/>
    <xf numFmtId="186" fontId="27" fillId="21" borderId="221" applyNumberFormat="0" applyProtection="0">
      <alignment horizontal="left" vertical="top" indent="1"/>
    </xf>
    <xf numFmtId="186" fontId="57" fillId="44" borderId="224" applyNumberFormat="0" applyAlignment="0" applyProtection="0"/>
    <xf numFmtId="4" fontId="56" fillId="15" borderId="227" applyNumberFormat="0" applyProtection="0">
      <alignment horizontal="left" vertical="center" indent="1"/>
    </xf>
    <xf numFmtId="186" fontId="56" fillId="40" borderId="223" applyNumberFormat="0" applyFont="0" applyAlignment="0" applyProtection="0"/>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56" fillId="63" borderId="221" applyNumberFormat="0" applyProtection="0">
      <alignment horizontal="left" vertical="top" indent="1"/>
    </xf>
    <xf numFmtId="4" fontId="62" fillId="48" borderId="221"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56" fillId="15" borderId="221" applyNumberFormat="0" applyProtection="0">
      <alignment horizontal="left" vertical="top" indent="1"/>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7" borderId="227"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27" fillId="21" borderId="227" applyNumberFormat="0" applyProtection="0">
      <alignment horizontal="left" vertical="center"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44" fillId="0" borderId="228" applyNumberFormat="0" applyFill="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4" borderId="210" applyNumberFormat="0">
      <protection locked="0"/>
    </xf>
    <xf numFmtId="4" fontId="62" fillId="48" borderId="221" applyNumberFormat="0" applyProtection="0">
      <alignment vertical="center"/>
    </xf>
    <xf numFmtId="4" fontId="56" fillId="54" borderId="223" applyNumberFormat="0" applyProtection="0">
      <alignment horizontal="left" vertical="center" indent="1"/>
    </xf>
    <xf numFmtId="186" fontId="62" fillId="48" borderId="221" applyNumberFormat="0" applyProtection="0">
      <alignment horizontal="left" vertical="top" indent="1"/>
    </xf>
    <xf numFmtId="4" fontId="59" fillId="65" borderId="223" applyNumberFormat="0" applyProtection="0">
      <alignment horizontal="right" vertical="center"/>
    </xf>
    <xf numFmtId="186" fontId="62" fillId="15" borderId="221" applyNumberFormat="0" applyProtection="0">
      <alignment horizontal="left" vertical="top" indent="1"/>
    </xf>
    <xf numFmtId="37" fontId="33" fillId="0" borderId="226" applyNumberFormat="0"/>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63" borderId="221" applyNumberFormat="0" applyProtection="0">
      <alignment horizontal="left" vertical="top" indent="1"/>
    </xf>
    <xf numFmtId="186" fontId="56" fillId="64" borderId="210" applyNumberFormat="0">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93" fontId="28" fillId="12" borderId="229">
      <alignment vertical="center"/>
      <protection locked="0"/>
    </xf>
    <xf numFmtId="186"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4" fontId="62" fillId="48" borderId="221" applyNumberFormat="0" applyProtection="0">
      <alignmen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4" fontId="63" fillId="66" borderId="227"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23"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6" fontId="50" fillId="41" borderId="223" applyNumberFormat="0" applyAlignment="0" applyProtection="0"/>
    <xf numFmtId="186" fontId="50" fillId="41" borderId="223" applyNumberFormat="0" applyAlignment="0" applyProtection="0"/>
    <xf numFmtId="4" fontId="27" fillId="21"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37" fontId="33" fillId="0" borderId="226" applyNumberFormat="0"/>
    <xf numFmtId="194" fontId="33" fillId="0" borderId="230" applyFill="0"/>
    <xf numFmtId="186" fontId="56" fillId="63" borderId="221" applyNumberFormat="0" applyProtection="0">
      <alignment horizontal="left" vertical="top" indent="1"/>
    </xf>
    <xf numFmtId="186" fontId="57" fillId="44" borderId="224" applyNumberFormat="0" applyAlignment="0" applyProtection="0"/>
    <xf numFmtId="186" fontId="56" fillId="63" borderId="221" applyNumberFormat="0" applyProtection="0">
      <alignment horizontal="left" vertical="top" indent="1"/>
    </xf>
    <xf numFmtId="193" fontId="28" fillId="12" borderId="229">
      <alignment vertical="center"/>
      <protection locked="0"/>
    </xf>
    <xf numFmtId="186" fontId="27" fillId="14" borderId="221" applyNumberFormat="0" applyProtection="0">
      <alignment horizontal="left" vertical="top" indent="1"/>
    </xf>
    <xf numFmtId="172" fontId="28" fillId="12" borderId="229">
      <alignment vertical="center"/>
      <protection locked="0"/>
    </xf>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4" fontId="27" fillId="21" borderId="227" applyNumberFormat="0" applyProtection="0">
      <alignment horizontal="left" vertical="center" indent="1"/>
    </xf>
    <xf numFmtId="186" fontId="56" fillId="14" borderId="221" applyNumberFormat="0" applyProtection="0">
      <alignment horizontal="left" vertical="top" indent="1"/>
    </xf>
    <xf numFmtId="186" fontId="27" fillId="15"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28" fillId="12" borderId="229">
      <alignment vertical="center"/>
      <protection locked="0"/>
    </xf>
    <xf numFmtId="186" fontId="57" fillId="44" borderId="224" applyNumberForma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64" borderId="210" applyNumberFormat="0">
      <protection locked="0"/>
    </xf>
    <xf numFmtId="4" fontId="64" fillId="64" borderId="223" applyNumberFormat="0" applyProtection="0">
      <alignment horizontal="right" vertical="center"/>
    </xf>
    <xf numFmtId="4" fontId="56" fillId="0"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4" fontId="56" fillId="19" borderId="223" applyNumberFormat="0" applyProtection="0">
      <alignment horizontal="righ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59" fillId="53"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86" fontId="56" fillId="40" borderId="223" applyNumberFormat="0" applyFont="0" applyAlignment="0" applyProtection="0"/>
    <xf numFmtId="4" fontId="59" fillId="53"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186" fontId="44" fillId="0" borderId="228" applyNumberFormat="0" applyFill="0" applyAlignment="0" applyProtection="0"/>
    <xf numFmtId="4" fontId="64" fillId="64" borderId="223" applyNumberFormat="0" applyProtection="0">
      <alignment horizontal="right" vertical="center"/>
    </xf>
    <xf numFmtId="4" fontId="56" fillId="16" borderId="223" applyNumberFormat="0" applyProtection="0">
      <alignment horizontal="right" vertical="center"/>
    </xf>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56"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4" borderId="210" applyNumberFormat="0">
      <protection locked="0"/>
    </xf>
    <xf numFmtId="186" fontId="56" fillId="64" borderId="210" applyNumberFormat="0">
      <protection locked="0"/>
    </xf>
    <xf numFmtId="186" fontId="27" fillId="63" borderId="221" applyNumberFormat="0" applyProtection="0">
      <alignment horizontal="left" vertical="top" indent="1"/>
    </xf>
    <xf numFmtId="186" fontId="44" fillId="0" borderId="228" applyNumberFormat="0" applyFill="0" applyAlignment="0" applyProtection="0"/>
    <xf numFmtId="186" fontId="62" fillId="15"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94" fontId="33" fillId="0" borderId="220" applyFill="0"/>
    <xf numFmtId="4" fontId="56" fillId="16" borderId="262" applyNumberFormat="0" applyProtection="0">
      <alignment horizontal="right" vertical="center"/>
    </xf>
    <xf numFmtId="164" fontId="69" fillId="0" borderId="0" applyFont="0" applyFill="0" applyBorder="0" applyAlignment="0" applyProtection="0"/>
    <xf numFmtId="186" fontId="42" fillId="44" borderId="262" applyNumberFormat="0" applyAlignment="0" applyProtection="0"/>
    <xf numFmtId="186" fontId="56" fillId="63" borderId="260" applyNumberFormat="0" applyProtection="0">
      <alignment horizontal="left" vertical="top" indent="1"/>
    </xf>
    <xf numFmtId="4" fontId="56" fillId="0" borderId="262" applyNumberFormat="0" applyProtection="0">
      <alignment horizontal="right" vertical="center"/>
    </xf>
    <xf numFmtId="0" fontId="3" fillId="0" borderId="0"/>
    <xf numFmtId="164" fontId="5" fillId="0" borderId="0" applyFont="0" applyFill="0" applyBorder="0" applyAlignment="0" applyProtection="0"/>
    <xf numFmtId="186" fontId="56" fillId="63" borderId="251" applyNumberFormat="0" applyProtection="0">
      <alignment horizontal="left" vertical="top" indent="1"/>
    </xf>
    <xf numFmtId="193" fontId="5" fillId="7" borderId="8">
      <alignment vertical="center"/>
      <protection locked="0"/>
    </xf>
    <xf numFmtId="186" fontId="56" fillId="40" borderId="262" applyNumberFormat="0" applyFont="0" applyAlignment="0" applyProtection="0"/>
    <xf numFmtId="186" fontId="56" fillId="21" borderId="251" applyNumberFormat="0" applyProtection="0">
      <alignment horizontal="left" vertical="top" indent="1"/>
    </xf>
    <xf numFmtId="4" fontId="56" fillId="0" borderId="262" applyNumberFormat="0" applyProtection="0">
      <alignment horizontal="right" vertical="center"/>
    </xf>
    <xf numFmtId="186" fontId="27" fillId="63" borderId="260" applyNumberFormat="0" applyProtection="0">
      <alignment horizontal="left" vertical="center" indent="1"/>
    </xf>
    <xf numFmtId="4" fontId="56" fillId="15" borderId="266" applyNumberFormat="0" applyProtection="0">
      <alignment horizontal="left" vertical="center" indent="1"/>
    </xf>
    <xf numFmtId="186" fontId="56" fillId="15" borderId="260" applyNumberFormat="0" applyProtection="0">
      <alignment horizontal="left" vertical="top" indent="1"/>
    </xf>
    <xf numFmtId="186" fontId="62" fillId="48" borderId="260"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4" fontId="56" fillId="53" borderId="262" applyNumberFormat="0" applyProtection="0">
      <alignment horizontal="left" vertical="center" indent="1"/>
    </xf>
    <xf numFmtId="186" fontId="56" fillId="21" borderId="243" applyNumberFormat="0" applyProtection="0">
      <alignment horizontal="left" vertical="top" indent="1"/>
    </xf>
    <xf numFmtId="4" fontId="56" fillId="52" borderId="262" applyNumberFormat="0" applyProtection="0">
      <alignment vertical="center"/>
    </xf>
    <xf numFmtId="186" fontId="56" fillId="40" borderId="262" applyNumberFormat="0" applyFont="0" applyAlignment="0" applyProtection="0"/>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27" fillId="21" borderId="243" applyNumberFormat="0" applyProtection="0">
      <alignment horizontal="left" vertical="center" indent="1"/>
    </xf>
    <xf numFmtId="186" fontId="56" fillId="14" borderId="262" applyNumberFormat="0" applyProtection="0">
      <alignment horizontal="left" vertical="center" indent="1"/>
    </xf>
    <xf numFmtId="186" fontId="56" fillId="40" borderId="241" applyNumberFormat="0" applyFont="0" applyAlignment="0" applyProtection="0"/>
    <xf numFmtId="186" fontId="56" fillId="15" borderId="260" applyNumberFormat="0" applyProtection="0">
      <alignment horizontal="left" vertical="top" indent="1"/>
    </xf>
    <xf numFmtId="4" fontId="72" fillId="86" borderId="243" applyNumberFormat="0" applyProtection="0">
      <alignment horizontal="right" vertical="center"/>
    </xf>
    <xf numFmtId="186" fontId="56" fillId="40" borderId="241" applyNumberFormat="0" applyFont="0" applyAlignment="0" applyProtection="0"/>
    <xf numFmtId="186" fontId="56" fillId="21" borderId="260" applyNumberFormat="0" applyProtection="0">
      <alignment horizontal="left" vertical="top" indent="1"/>
    </xf>
    <xf numFmtId="4" fontId="72" fillId="79" borderId="243" applyNumberFormat="0" applyProtection="0">
      <alignment horizontal="right" vertical="center"/>
    </xf>
    <xf numFmtId="186" fontId="56" fillId="40" borderId="241" applyNumberFormat="0" applyFont="0" applyAlignment="0" applyProtection="0"/>
    <xf numFmtId="186" fontId="56" fillId="14" borderId="26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6">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6">
      <alignment vertical="center"/>
    </xf>
    <xf numFmtId="191" fontId="28" fillId="49" borderId="196">
      <alignment vertical="center"/>
    </xf>
    <xf numFmtId="191"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8" fontId="28" fillId="49" borderId="196">
      <alignment vertical="center"/>
    </xf>
    <xf numFmtId="188" fontId="28" fillId="49" borderId="196">
      <alignment vertical="center"/>
    </xf>
    <xf numFmtId="190" fontId="28" fillId="49" borderId="196">
      <alignment vertical="center"/>
    </xf>
    <xf numFmtId="191" fontId="28" fillId="12" borderId="196">
      <alignment vertical="center"/>
      <protection locked="0"/>
    </xf>
    <xf numFmtId="193" fontId="28" fillId="12" borderId="196">
      <alignment vertical="center"/>
      <protection locked="0"/>
    </xf>
    <xf numFmtId="186" fontId="28" fillId="12" borderId="196">
      <alignment vertical="center"/>
      <protection locked="0"/>
    </xf>
    <xf numFmtId="186" fontId="28" fillId="12" borderId="196">
      <alignment vertical="center"/>
      <protection locked="0"/>
    </xf>
    <xf numFmtId="193" fontId="28" fillId="12" borderId="196">
      <alignment vertical="center"/>
      <protection locked="0"/>
    </xf>
    <xf numFmtId="193" fontId="28" fillId="12" borderId="196">
      <alignment vertical="center"/>
      <protection locked="0"/>
    </xf>
    <xf numFmtId="186" fontId="28" fillId="12" borderId="196">
      <alignment vertical="center"/>
      <protection locked="0"/>
    </xf>
    <xf numFmtId="186" fontId="28" fillId="12" borderId="196">
      <alignment vertical="center"/>
      <protection locked="0"/>
    </xf>
    <xf numFmtId="193" fontId="28" fillId="12" borderId="196">
      <alignment vertical="center"/>
      <protection locked="0"/>
    </xf>
    <xf numFmtId="191" fontId="28" fillId="12" borderId="196">
      <alignment vertical="center"/>
      <protection locked="0"/>
    </xf>
    <xf numFmtId="191" fontId="28" fillId="12" borderId="196">
      <alignment vertical="center"/>
      <protection locked="0"/>
    </xf>
    <xf numFmtId="172" fontId="28" fillId="12" borderId="196">
      <alignment vertical="center"/>
      <protection locked="0"/>
    </xf>
    <xf numFmtId="172" fontId="28" fillId="12" borderId="196">
      <alignment vertical="center"/>
      <protection locked="0"/>
    </xf>
    <xf numFmtId="172" fontId="28" fillId="12" borderId="196">
      <alignment vertical="center"/>
      <protection locked="0"/>
    </xf>
    <xf numFmtId="172" fontId="28" fillId="12" borderId="196">
      <alignment vertical="center"/>
      <protection locked="0"/>
    </xf>
    <xf numFmtId="191" fontId="28" fillId="12" borderId="196">
      <alignment vertical="center"/>
      <protection locked="0"/>
    </xf>
    <xf numFmtId="191" fontId="28" fillId="50" borderId="196">
      <alignment vertical="center"/>
    </xf>
    <xf numFmtId="191" fontId="28" fillId="50" borderId="196">
      <alignment vertical="center"/>
    </xf>
    <xf numFmtId="193" fontId="28" fillId="50" borderId="196">
      <alignment vertical="center"/>
    </xf>
    <xf numFmtId="193" fontId="28" fillId="50" borderId="196">
      <alignment vertical="center"/>
    </xf>
    <xf numFmtId="193" fontId="28" fillId="50" borderId="196">
      <alignment vertical="center"/>
    </xf>
    <xf numFmtId="193" fontId="28" fillId="50" borderId="196">
      <alignment vertical="center"/>
    </xf>
    <xf numFmtId="188" fontId="28" fillId="50" borderId="196">
      <alignment vertical="center"/>
    </xf>
    <xf numFmtId="190" fontId="28" fillId="50" borderId="196">
      <alignment vertical="center"/>
    </xf>
    <xf numFmtId="186" fontId="28" fillId="50" borderId="196">
      <alignment vertical="center"/>
    </xf>
    <xf numFmtId="186" fontId="28" fillId="50" borderId="196">
      <alignment vertical="center"/>
    </xf>
    <xf numFmtId="186" fontId="28" fillId="50" borderId="196">
      <alignment vertical="center"/>
    </xf>
    <xf numFmtId="186" fontId="28" fillId="50" borderId="196">
      <alignment vertical="center"/>
    </xf>
    <xf numFmtId="191" fontId="28" fillId="50" borderId="196">
      <alignment vertical="center"/>
    </xf>
    <xf numFmtId="191" fontId="28" fillId="50" borderId="196">
      <alignment vertical="center"/>
    </xf>
    <xf numFmtId="191" fontId="28" fillId="50" borderId="196">
      <alignment vertical="center"/>
    </xf>
    <xf numFmtId="191" fontId="28" fillId="50" borderId="196">
      <alignment vertical="center"/>
    </xf>
    <xf numFmtId="191" fontId="28" fillId="51" borderId="196">
      <alignment horizontal="right" vertical="center"/>
      <protection locked="0"/>
    </xf>
    <xf numFmtId="186" fontId="28" fillId="51" borderId="196">
      <alignment horizontal="right" vertical="center"/>
      <protection locked="0"/>
    </xf>
    <xf numFmtId="186" fontId="28" fillId="51" borderId="196">
      <alignment horizontal="right" vertical="center"/>
      <protection locked="0"/>
    </xf>
    <xf numFmtId="190" fontId="28" fillId="51" borderId="196">
      <alignment horizontal="right" vertical="center"/>
      <protection locked="0"/>
    </xf>
    <xf numFmtId="188" fontId="28" fillId="51" borderId="196">
      <alignment horizontal="right" vertical="center"/>
      <protection locked="0"/>
    </xf>
    <xf numFmtId="190" fontId="28" fillId="51" borderId="196">
      <alignment horizontal="right" vertical="center"/>
      <protection locked="0"/>
    </xf>
    <xf numFmtId="191" fontId="28" fillId="51" borderId="196">
      <alignment horizontal="right" vertical="center"/>
      <protection locked="0"/>
    </xf>
    <xf numFmtId="191" fontId="28" fillId="51" borderId="196">
      <alignment horizontal="right" vertical="center"/>
      <protection locked="0"/>
    </xf>
    <xf numFmtId="191" fontId="28" fillId="51" borderId="196">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27" fillId="64" borderId="196" applyNumberFormat="0">
      <protection locked="0"/>
    </xf>
    <xf numFmtId="4" fontId="62" fillId="48" borderId="221" applyNumberFormat="0" applyProtection="0">
      <alignment vertical="center"/>
    </xf>
    <xf numFmtId="4" fontId="59" fillId="12" borderId="196"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186" fontId="56" fillId="67" borderId="196"/>
    <xf numFmtId="4" fontId="64" fillId="64" borderId="223" applyNumberFormat="0" applyProtection="0">
      <alignment horizontal="right" vertical="center"/>
    </xf>
    <xf numFmtId="194" fontId="33" fillId="0" borderId="220"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6">
      <alignment vertical="center"/>
    </xf>
    <xf numFmtId="188" fontId="5" fillId="13" borderId="196">
      <alignment vertical="center"/>
    </xf>
    <xf numFmtId="190" fontId="5" fillId="13" borderId="196">
      <alignment vertical="center"/>
    </xf>
    <xf numFmtId="191" fontId="5" fillId="7" borderId="196">
      <alignment vertical="center"/>
      <protection locked="0"/>
    </xf>
    <xf numFmtId="188" fontId="5" fillId="7" borderId="196">
      <alignment vertical="center"/>
      <protection locked="0"/>
    </xf>
    <xf numFmtId="196" fontId="5" fillId="69" borderId="196">
      <alignment vertical="center"/>
    </xf>
    <xf numFmtId="188" fontId="5" fillId="69" borderId="196">
      <alignment vertical="center"/>
    </xf>
    <xf numFmtId="190" fontId="5" fillId="69" borderId="196">
      <alignment vertical="center"/>
    </xf>
    <xf numFmtId="191" fontId="5" fillId="69" borderId="196">
      <alignment vertical="center"/>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94" fontId="33" fillId="0" borderId="220" applyFill="0"/>
    <xf numFmtId="164" fontId="5" fillId="0" borderId="0" applyFont="0" applyFill="0" applyBorder="0" applyAlignment="0" applyProtection="0"/>
    <xf numFmtId="191" fontId="5" fillId="69" borderId="196">
      <alignment vertical="center"/>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194" fontId="33" fillId="0" borderId="220" applyFill="0"/>
    <xf numFmtId="4" fontId="56" fillId="19" borderId="223" applyNumberFormat="0" applyProtection="0">
      <alignment horizontal="right" vertical="center"/>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94" fontId="33" fillId="0" borderId="220" applyFill="0"/>
    <xf numFmtId="186" fontId="3" fillId="0" borderId="0"/>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194" fontId="33" fillId="0" borderId="220" applyFill="0"/>
    <xf numFmtId="4" fontId="56" fillId="19" borderId="223" applyNumberFormat="0" applyProtection="0">
      <alignment horizontal="right" vertical="center"/>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3" fillId="0" borderId="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62" fillId="15" borderId="221" applyNumberFormat="0" applyProtection="0">
      <alignment horizontal="left" vertical="top" indent="1"/>
    </xf>
    <xf numFmtId="186" fontId="56" fillId="14" borderId="223" applyNumberFormat="0" applyProtection="0">
      <alignment horizontal="left" vertical="center" indent="1"/>
    </xf>
    <xf numFmtId="194" fontId="33" fillId="0" borderId="220" applyFill="0"/>
    <xf numFmtId="186" fontId="42" fillId="44" borderId="223" applyNumberFormat="0" applyAlignment="0" applyProtection="0"/>
    <xf numFmtId="186" fontId="42" fillId="44" borderId="223" applyNumberFormat="0" applyAlignment="0" applyProtection="0"/>
    <xf numFmtId="186" fontId="56" fillId="21" borderId="221" applyNumberFormat="0" applyProtection="0">
      <alignment horizontal="left" vertical="top" indent="1"/>
    </xf>
    <xf numFmtId="186" fontId="56" fillId="14" borderId="221" applyNumberFormat="0" applyProtection="0">
      <alignment horizontal="left" vertical="top" indent="1"/>
    </xf>
    <xf numFmtId="164" fontId="5" fillId="0" borderId="0" applyFont="0" applyFill="0" applyBorder="0" applyAlignment="0" applyProtection="0"/>
    <xf numFmtId="186" fontId="56" fillId="14" borderId="221" applyNumberFormat="0" applyProtection="0">
      <alignment horizontal="left" vertical="top" indent="1"/>
    </xf>
    <xf numFmtId="164" fontId="34" fillId="0" borderId="0" applyFont="0" applyFill="0" applyBorder="0" applyAlignment="0" applyProtection="0"/>
    <xf numFmtId="186" fontId="61" fillId="21" borderId="225" applyBorder="0"/>
    <xf numFmtId="4" fontId="56" fillId="58" borderId="223" applyNumberFormat="0" applyProtection="0">
      <alignment horizontal="right" vertical="center"/>
    </xf>
    <xf numFmtId="186" fontId="56" fillId="40" borderId="223" applyNumberFormat="0" applyFont="0" applyAlignment="0" applyProtection="0"/>
    <xf numFmtId="4" fontId="56" fillId="15" borderId="227" applyNumberFormat="0" applyProtection="0">
      <alignment horizontal="left" vertical="center" indent="1"/>
    </xf>
    <xf numFmtId="4" fontId="56" fillId="59" borderId="223" applyNumberFormat="0" applyProtection="0">
      <alignment horizontal="right" vertical="center"/>
    </xf>
    <xf numFmtId="186" fontId="56" fillId="11" borderId="223" applyNumberFormat="0" applyProtection="0">
      <alignment horizontal="left" vertical="center" indent="1"/>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94" fontId="33" fillId="0" borderId="220" applyFill="0"/>
    <xf numFmtId="186" fontId="56" fillId="62" borderId="223" applyNumberFormat="0" applyProtection="0">
      <alignment horizontal="left" vertical="center" indent="1"/>
    </xf>
    <xf numFmtId="4" fontId="56" fillId="23" borderId="223" applyNumberFormat="0" applyProtection="0">
      <alignment horizontal="right" vertical="center"/>
    </xf>
    <xf numFmtId="186" fontId="42" fillId="44" borderId="223" applyNumberForma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64" fontId="39" fillId="0" borderId="0" applyFont="0" applyFill="0" applyBorder="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4" fontId="56" fillId="0" borderId="22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4" fontId="56" fillId="19" borderId="223" applyNumberFormat="0" applyProtection="0">
      <alignment horizontal="right" vertical="center"/>
    </xf>
    <xf numFmtId="194" fontId="33" fillId="0" borderId="220" applyFill="0"/>
    <xf numFmtId="186" fontId="56" fillId="62" borderId="223" applyNumberFormat="0" applyProtection="0">
      <alignment horizontal="left" vertical="center" indent="1"/>
    </xf>
    <xf numFmtId="4" fontId="56" fillId="58" borderId="223" applyNumberFormat="0" applyProtection="0">
      <alignment horizontal="right" vertical="center"/>
    </xf>
    <xf numFmtId="4" fontId="56" fillId="23"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59"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94" fontId="33" fillId="0" borderId="220" applyFill="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4" fontId="56" fillId="16" borderId="223" applyNumberFormat="0" applyProtection="0">
      <alignment horizontal="right" vertical="center"/>
    </xf>
    <xf numFmtId="186" fontId="56" fillId="15" borderId="221" applyNumberFormat="0" applyProtection="0">
      <alignment horizontal="left" vertical="top" indent="1"/>
    </xf>
    <xf numFmtId="164" fontId="35" fillId="0" borderId="0" applyFont="0" applyFill="0" applyBorder="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4" borderId="223" applyNumberFormat="0" applyProtection="0">
      <alignment horizontal="left" vertical="center" indent="1"/>
    </xf>
    <xf numFmtId="4" fontId="56" fillId="60" borderId="223" applyNumberFormat="0" applyProtection="0">
      <alignment horizontal="right" vertical="center"/>
    </xf>
    <xf numFmtId="186" fontId="56" fillId="14" borderId="221" applyNumberFormat="0" applyProtection="0">
      <alignment horizontal="left" vertical="top" indent="1"/>
    </xf>
    <xf numFmtId="37" fontId="33" fillId="0" borderId="226" applyNumberFormat="0"/>
    <xf numFmtId="186" fontId="60" fillId="52" borderId="221" applyNumberFormat="0" applyProtection="0">
      <alignment horizontal="left" vertical="top" indent="1"/>
    </xf>
    <xf numFmtId="186" fontId="56" fillId="40" borderId="223" applyNumberFormat="0" applyFont="0" applyAlignment="0" applyProtection="0"/>
    <xf numFmtId="4" fontId="64" fillId="64" borderId="223" applyNumberFormat="0" applyProtection="0">
      <alignment horizontal="right" vertical="center"/>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4" fontId="56" fillId="59"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4" fontId="56" fillId="16" borderId="223" applyNumberFormat="0" applyProtection="0">
      <alignment horizontal="right" vertical="center"/>
    </xf>
    <xf numFmtId="4" fontId="56" fillId="59" borderId="223" applyNumberFormat="0" applyProtection="0">
      <alignment horizontal="right" vertical="center"/>
    </xf>
    <xf numFmtId="186" fontId="57" fillId="44" borderId="224" applyNumberFormat="0" applyAlignment="0" applyProtection="0"/>
    <xf numFmtId="186" fontId="56" fillId="11" borderId="223" applyNumberFormat="0" applyProtection="0">
      <alignment horizontal="left" vertical="center" indent="1"/>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6" borderId="223" applyNumberFormat="0" applyProtection="0">
      <alignment horizontal="right" vertical="center"/>
    </xf>
    <xf numFmtId="186" fontId="56" fillId="40" borderId="223" applyNumberFormat="0" applyFont="0" applyAlignment="0" applyProtection="0"/>
    <xf numFmtId="4" fontId="56" fillId="57" borderId="227"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4" fontId="56" fillId="55" borderId="223" applyNumberFormat="0" applyProtection="0">
      <alignment horizontal="right" vertical="center"/>
    </xf>
    <xf numFmtId="4" fontId="56" fillId="52" borderId="223" applyNumberFormat="0" applyProtection="0">
      <alignment vertical="center"/>
    </xf>
    <xf numFmtId="4" fontId="56" fillId="58" borderId="223" applyNumberFormat="0" applyProtection="0">
      <alignment horizontal="right" vertical="center"/>
    </xf>
    <xf numFmtId="4" fontId="59" fillId="53" borderId="223" applyNumberFormat="0" applyProtection="0">
      <alignment vertical="center"/>
    </xf>
    <xf numFmtId="164" fontId="35" fillId="0" borderId="0" applyFont="0" applyFill="0" applyBorder="0" applyAlignment="0" applyProtection="0"/>
    <xf numFmtId="186" fontId="50" fillId="41" borderId="223" applyNumberForma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0" fillId="41" borderId="223" applyNumberFormat="0" applyAlignment="0" applyProtection="0"/>
    <xf numFmtId="4" fontId="59" fillId="53" borderId="223" applyNumberFormat="0" applyProtection="0">
      <alignment vertical="center"/>
    </xf>
    <xf numFmtId="164" fontId="35" fillId="0" borderId="0" applyFont="0" applyFill="0" applyBorder="0" applyAlignment="0" applyProtection="0"/>
    <xf numFmtId="4" fontId="56" fillId="15" borderId="223" applyNumberFormat="0" applyProtection="0">
      <alignment horizontal="right" vertical="center"/>
    </xf>
    <xf numFmtId="4" fontId="56" fillId="52" borderId="223" applyNumberFormat="0" applyProtection="0">
      <alignment vertical="center"/>
    </xf>
    <xf numFmtId="4" fontId="56" fillId="52" borderId="223" applyNumberFormat="0" applyProtection="0">
      <alignment vertical="center"/>
    </xf>
    <xf numFmtId="4" fontId="56" fillId="15" borderId="223" applyNumberFormat="0" applyProtection="0">
      <alignment horizontal="right" vertical="center"/>
    </xf>
    <xf numFmtId="4" fontId="56" fillId="23"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4" fontId="56" fillId="56" borderId="223" applyNumberFormat="0" applyProtection="0">
      <alignment horizontal="right" vertical="center"/>
    </xf>
    <xf numFmtId="4" fontId="56" fillId="53" borderId="223" applyNumberFormat="0" applyProtection="0">
      <alignment horizontal="left" vertical="center" indent="1"/>
    </xf>
    <xf numFmtId="186" fontId="56" fillId="63" borderId="223" applyNumberFormat="0" applyProtection="0">
      <alignment horizontal="left" vertical="center" indent="1"/>
    </xf>
    <xf numFmtId="186" fontId="56" fillId="40" borderId="223" applyNumberFormat="0" applyFont="0" applyAlignment="0" applyProtection="0"/>
    <xf numFmtId="186" fontId="61" fillId="21" borderId="225" applyBorder="0"/>
    <xf numFmtId="186" fontId="44" fillId="0" borderId="228" applyNumberFormat="0" applyFill="0" applyAlignment="0" applyProtection="0"/>
    <xf numFmtId="164" fontId="35" fillId="0" borderId="0" applyFont="0" applyFill="0" applyBorder="0" applyAlignment="0" applyProtection="0"/>
    <xf numFmtId="186" fontId="42" fillId="44" borderId="223" applyNumberFormat="0" applyAlignment="0" applyProtection="0"/>
    <xf numFmtId="4" fontId="56" fillId="58" borderId="223" applyNumberFormat="0" applyProtection="0">
      <alignment horizontal="right" vertical="center"/>
    </xf>
    <xf numFmtId="186" fontId="56" fillId="40" borderId="223" applyNumberFormat="0" applyFont="0" applyAlignment="0" applyProtection="0"/>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62" fillId="15"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4" fontId="59" fillId="53" borderId="223" applyNumberFormat="0" applyProtection="0">
      <alignment vertical="center"/>
    </xf>
    <xf numFmtId="186" fontId="56" fillId="62" borderId="223"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1" borderId="223" applyNumberFormat="0" applyProtection="0">
      <alignment horizontal="left" vertical="center" indent="1"/>
    </xf>
    <xf numFmtId="4" fontId="56" fillId="60"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4" fontId="59" fillId="53" borderId="223" applyNumberFormat="0" applyProtection="0">
      <alignment vertical="center"/>
    </xf>
    <xf numFmtId="4" fontId="64" fillId="64"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4" fontId="56" fillId="54" borderId="223" applyNumberFormat="0" applyProtection="0">
      <alignment horizontal="left" vertical="center" indent="1"/>
    </xf>
    <xf numFmtId="4" fontId="62" fillId="11" borderId="221" applyNumberFormat="0" applyProtection="0">
      <alignment horizontal="left" vertical="center" indent="1"/>
    </xf>
    <xf numFmtId="4" fontId="56" fillId="19" borderId="223" applyNumberFormat="0" applyProtection="0">
      <alignment horizontal="right" vertical="center"/>
    </xf>
    <xf numFmtId="4" fontId="56" fillId="58" borderId="223" applyNumberFormat="0" applyProtection="0">
      <alignment horizontal="right" vertical="center"/>
    </xf>
    <xf numFmtId="186" fontId="42" fillId="44" borderId="223"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1" applyNumberFormat="0" applyProtection="0">
      <alignment horizontal="left" vertical="top" indent="1"/>
    </xf>
    <xf numFmtId="4" fontId="59" fillId="53" borderId="223" applyNumberFormat="0" applyProtection="0">
      <alignment vertical="center"/>
    </xf>
    <xf numFmtId="4" fontId="56" fillId="55" borderId="223" applyNumberFormat="0" applyProtection="0">
      <alignment horizontal="right" vertical="center"/>
    </xf>
    <xf numFmtId="186" fontId="56" fillId="11" borderId="223" applyNumberFormat="0" applyProtection="0">
      <alignment horizontal="left" vertical="center" indent="1"/>
    </xf>
    <xf numFmtId="4" fontId="56" fillId="60" borderId="223" applyNumberFormat="0" applyProtection="0">
      <alignment horizontal="right" vertical="center"/>
    </xf>
    <xf numFmtId="4" fontId="56" fillId="59" borderId="223" applyNumberFormat="0" applyProtection="0">
      <alignment horizontal="right" vertical="center"/>
    </xf>
    <xf numFmtId="4" fontId="56" fillId="56" borderId="223" applyNumberFormat="0" applyProtection="0">
      <alignment horizontal="right" vertical="center"/>
    </xf>
    <xf numFmtId="4" fontId="56" fillId="16" borderId="223" applyNumberFormat="0" applyProtection="0">
      <alignment horizontal="right" vertical="center"/>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57" fillId="44" borderId="224" applyNumberFormat="0" applyAlignment="0" applyProtection="0"/>
    <xf numFmtId="4" fontId="56" fillId="15" borderId="223" applyNumberFormat="0" applyProtection="0">
      <alignment horizontal="right" vertical="center"/>
    </xf>
    <xf numFmtId="164" fontId="5" fillId="0" borderId="0" applyFont="0" applyFill="0" applyBorder="0" applyAlignment="0" applyProtection="0"/>
    <xf numFmtId="4" fontId="56" fillId="23" borderId="223" applyNumberFormat="0" applyProtection="0">
      <alignment horizontal="right" vertical="center"/>
    </xf>
    <xf numFmtId="186" fontId="50" fillId="41" borderId="223" applyNumberFormat="0" applyAlignment="0" applyProtection="0"/>
    <xf numFmtId="186" fontId="44" fillId="0" borderId="228" applyNumberFormat="0" applyFill="0" applyAlignment="0" applyProtection="0"/>
    <xf numFmtId="186" fontId="27" fillId="14" borderId="221" applyNumberFormat="0" applyProtection="0">
      <alignment horizontal="left" vertical="top" indent="1"/>
    </xf>
    <xf numFmtId="4" fontId="59" fillId="65" borderId="223" applyNumberFormat="0" applyProtection="0">
      <alignment horizontal="right" vertical="center"/>
    </xf>
    <xf numFmtId="4" fontId="56" fillId="53" borderId="223" applyNumberFormat="0" applyProtection="0">
      <alignment horizontal="left" vertical="center"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7" fillId="44" borderId="224" applyNumberFormat="0" applyAlignment="0" applyProtection="0"/>
    <xf numFmtId="4" fontId="62" fillId="48" borderId="221" applyNumberFormat="0" applyProtection="0">
      <alignment vertical="center"/>
    </xf>
    <xf numFmtId="186" fontId="56" fillId="63"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4" fontId="56" fillId="0" borderId="223" applyNumberFormat="0" applyProtection="0">
      <alignment horizontal="right" vertical="center"/>
    </xf>
    <xf numFmtId="4" fontId="63" fillId="66" borderId="227" applyNumberFormat="0" applyProtection="0">
      <alignment horizontal="left" vertical="center" indent="1"/>
    </xf>
    <xf numFmtId="186" fontId="50" fillId="41" borderId="223" applyNumberFormat="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4" fontId="56" fillId="55" borderId="223" applyNumberFormat="0" applyProtection="0">
      <alignment horizontal="right" vertical="center"/>
    </xf>
    <xf numFmtId="4" fontId="56" fillId="0" borderId="223" applyNumberFormat="0" applyProtection="0">
      <alignment horizontal="right" vertical="center"/>
    </xf>
    <xf numFmtId="194" fontId="33" fillId="0" borderId="220" applyFill="0"/>
    <xf numFmtId="186" fontId="56" fillId="40" borderId="223" applyNumberFormat="0" applyFont="0" applyAlignment="0" applyProtection="0"/>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21" borderId="221" applyNumberFormat="0" applyProtection="0">
      <alignment horizontal="left" vertical="top" indent="1"/>
    </xf>
    <xf numFmtId="186" fontId="42" fillId="44" borderId="223" applyNumberFormat="0" applyAlignment="0" applyProtection="0"/>
    <xf numFmtId="4" fontId="62" fillId="11" borderId="221" applyNumberFormat="0" applyProtection="0">
      <alignment horizontal="left" vertical="center" indent="1"/>
    </xf>
    <xf numFmtId="186" fontId="44" fillId="0" borderId="228" applyNumberFormat="0" applyFill="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42" fillId="44" borderId="223" applyNumberFormat="0" applyAlignment="0" applyProtection="0"/>
    <xf numFmtId="4" fontId="64" fillId="64" borderId="223" applyNumberFormat="0" applyProtection="0">
      <alignment horizontal="right" vertical="center"/>
    </xf>
    <xf numFmtId="186" fontId="61" fillId="21" borderId="225" applyBorder="0"/>
    <xf numFmtId="186" fontId="56" fillId="40" borderId="223" applyNumberFormat="0" applyFont="0" applyAlignment="0" applyProtection="0"/>
    <xf numFmtId="4" fontId="56" fillId="54" borderId="223" applyNumberFormat="0" applyProtection="0">
      <alignment horizontal="left" vertical="center" indent="1"/>
    </xf>
    <xf numFmtId="186" fontId="27" fillId="15" borderId="221" applyNumberFormat="0" applyProtection="0">
      <alignment horizontal="left" vertical="top" indent="1"/>
    </xf>
    <xf numFmtId="186" fontId="56" fillId="40" borderId="223" applyNumberFormat="0" applyFont="0" applyAlignment="0" applyProtection="0"/>
    <xf numFmtId="4" fontId="56" fillId="55" borderId="223" applyNumberFormat="0" applyProtection="0">
      <alignment horizontal="right" vertical="center"/>
    </xf>
    <xf numFmtId="4" fontId="56" fillId="60" borderId="223" applyNumberFormat="0" applyProtection="0">
      <alignment horizontal="right" vertical="center"/>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56" fillId="19" borderId="223" applyNumberFormat="0" applyProtection="0">
      <alignment horizontal="right" vertical="center"/>
    </xf>
    <xf numFmtId="186" fontId="56" fillId="63" borderId="221" applyNumberFormat="0" applyProtection="0">
      <alignment horizontal="left" vertical="top" indent="1"/>
    </xf>
    <xf numFmtId="186" fontId="27" fillId="63" borderId="221" applyNumberFormat="0" applyProtection="0">
      <alignment horizontal="left" vertical="center" indent="1"/>
    </xf>
    <xf numFmtId="4" fontId="56" fillId="0" borderId="223" applyNumberFormat="0" applyProtection="0">
      <alignment horizontal="right" vertical="center"/>
    </xf>
    <xf numFmtId="186" fontId="42" fillId="44" borderId="223" applyNumberFormat="0" applyAlignment="0" applyProtection="0"/>
    <xf numFmtId="186" fontId="50" fillId="41" borderId="223" applyNumberFormat="0" applyAlignment="0" applyProtection="0"/>
    <xf numFmtId="4" fontId="56" fillId="53" borderId="223" applyNumberFormat="0" applyProtection="0">
      <alignment horizontal="left" vertical="center" indent="1"/>
    </xf>
    <xf numFmtId="4" fontId="62" fillId="11" borderId="221" applyNumberFormat="0" applyProtection="0">
      <alignment horizontal="left" vertical="center" indent="1"/>
    </xf>
    <xf numFmtId="4" fontId="56" fillId="60" borderId="223" applyNumberFormat="0" applyProtection="0">
      <alignment horizontal="right" vertical="center"/>
    </xf>
    <xf numFmtId="4" fontId="59" fillId="65"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64" fillId="64"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0" borderId="223" applyNumberFormat="0" applyProtection="0">
      <alignment horizontal="right" vertical="center"/>
    </xf>
    <xf numFmtId="164" fontId="35" fillId="0" borderId="0" applyFont="0" applyFill="0" applyBorder="0" applyAlignment="0" applyProtection="0"/>
    <xf numFmtId="186" fontId="56" fillId="40" borderId="223" applyNumberFormat="0" applyFon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14" borderId="221"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56" fillId="62" borderId="223" applyNumberFormat="0" applyProtection="0">
      <alignment horizontal="left" vertical="center" indent="1"/>
    </xf>
    <xf numFmtId="4" fontId="56" fillId="55" borderId="223" applyNumberFormat="0" applyProtection="0">
      <alignment horizontal="right" vertical="center"/>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186" fontId="56" fillId="63" borderId="223" applyNumberFormat="0" applyProtection="0">
      <alignment horizontal="left" vertical="center" indent="1"/>
    </xf>
    <xf numFmtId="186" fontId="56" fillId="14" borderId="221" applyNumberFormat="0" applyProtection="0">
      <alignment horizontal="left" vertical="top" indent="1"/>
    </xf>
    <xf numFmtId="4" fontId="56" fillId="15" borderId="223" applyNumberFormat="0" applyProtection="0">
      <alignment horizontal="right" vertical="center"/>
    </xf>
    <xf numFmtId="186" fontId="62" fillId="48"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42" fillId="44" borderId="223" applyNumberFormat="0" applyAlignment="0" applyProtection="0"/>
    <xf numFmtId="186" fontId="56" fillId="21" borderId="221" applyNumberFormat="0" applyProtection="0">
      <alignment horizontal="left" vertical="top" indent="1"/>
    </xf>
    <xf numFmtId="4" fontId="62" fillId="48" borderId="221" applyNumberFormat="0" applyProtection="0">
      <alignment vertical="center"/>
    </xf>
    <xf numFmtId="37" fontId="33" fillId="0" borderId="226" applyNumberFormat="0"/>
    <xf numFmtId="186" fontId="56" fillId="40" borderId="223" applyNumberFormat="0" applyFont="0" applyAlignment="0" applyProtection="0"/>
    <xf numFmtId="186" fontId="56" fillId="21" borderId="221" applyNumberFormat="0" applyProtection="0">
      <alignment horizontal="left" vertical="top" indent="1"/>
    </xf>
    <xf numFmtId="4" fontId="56" fillId="55" borderId="223" applyNumberFormat="0" applyProtection="0">
      <alignment horizontal="right" vertical="center"/>
    </xf>
    <xf numFmtId="186" fontId="50" fillId="41" borderId="223" applyNumberFormat="0" applyAlignment="0" applyProtection="0"/>
    <xf numFmtId="4" fontId="59" fillId="65" borderId="223" applyNumberFormat="0" applyProtection="0">
      <alignment horizontal="right" vertical="center"/>
    </xf>
    <xf numFmtId="4" fontId="63" fillId="66" borderId="227"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14" borderId="227" applyNumberFormat="0" applyProtection="0">
      <alignment horizontal="left" vertical="center" indent="1"/>
    </xf>
    <xf numFmtId="186" fontId="62" fillId="48" borderId="221" applyNumberFormat="0" applyProtection="0">
      <alignment horizontal="left" vertical="top" indent="1"/>
    </xf>
    <xf numFmtId="186" fontId="56" fillId="21" borderId="221" applyNumberFormat="0" applyProtection="0">
      <alignment horizontal="left" vertical="top" indent="1"/>
    </xf>
    <xf numFmtId="4" fontId="56" fillId="52" borderId="223" applyNumberFormat="0" applyProtection="0">
      <alignment vertical="center"/>
    </xf>
    <xf numFmtId="4" fontId="56" fillId="54" borderId="223" applyNumberFormat="0" applyProtection="0">
      <alignment horizontal="left" vertical="center" indent="1"/>
    </xf>
    <xf numFmtId="4" fontId="27" fillId="21"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4" fontId="62" fillId="11" borderId="221" applyNumberFormat="0" applyProtection="0">
      <alignment horizontal="left" vertical="center" indent="1"/>
    </xf>
    <xf numFmtId="4" fontId="59" fillId="65" borderId="223" applyNumberFormat="0" applyProtection="0">
      <alignment horizontal="right" vertical="center"/>
    </xf>
    <xf numFmtId="186" fontId="56" fillId="40" borderId="223" applyNumberFormat="0" applyFont="0" applyAlignment="0" applyProtection="0"/>
    <xf numFmtId="186" fontId="56" fillId="14"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40" borderId="223" applyNumberFormat="0" applyFont="0" applyAlignment="0" applyProtection="0"/>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62"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186" fontId="56" fillId="14" borderId="223" applyNumberFormat="0" applyProtection="0">
      <alignment horizontal="left" vertical="center" indent="1"/>
    </xf>
    <xf numFmtId="194" fontId="33" fillId="0" borderId="220" applyFill="0"/>
    <xf numFmtId="4" fontId="62" fillId="48" borderId="221" applyNumberFormat="0" applyProtection="0">
      <alignment vertical="center"/>
    </xf>
    <xf numFmtId="186" fontId="44" fillId="0" borderId="228" applyNumberFormat="0" applyFill="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2"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14" borderId="223" applyNumberFormat="0" applyProtection="0">
      <alignment horizontal="left" vertical="center" indent="1"/>
    </xf>
    <xf numFmtId="186" fontId="56" fillId="63" borderId="221" applyNumberFormat="0" applyProtection="0">
      <alignment horizontal="left" vertical="top" indent="1"/>
    </xf>
    <xf numFmtId="37" fontId="33" fillId="0" borderId="226" applyNumberFormat="0"/>
    <xf numFmtId="186" fontId="56" fillId="40" borderId="223" applyNumberFormat="0" applyFont="0" applyAlignment="0" applyProtection="0"/>
    <xf numFmtId="4" fontId="63" fillId="66" borderId="227" applyNumberFormat="0" applyProtection="0">
      <alignment horizontal="left" vertical="center" indent="1"/>
    </xf>
    <xf numFmtId="164" fontId="35" fillId="0" borderId="0" applyFont="0" applyFill="0" applyBorder="0" applyAlignment="0" applyProtection="0"/>
    <xf numFmtId="186" fontId="56" fillId="40" borderId="223" applyNumberFormat="0" applyFont="0" applyAlignment="0" applyProtection="0"/>
    <xf numFmtId="4" fontId="62" fillId="48" borderId="221" applyNumberFormat="0" applyProtection="0">
      <alignment vertical="center"/>
    </xf>
    <xf numFmtId="4" fontId="64" fillId="64" borderId="223" applyNumberFormat="0" applyProtection="0">
      <alignment horizontal="right" vertical="center"/>
    </xf>
    <xf numFmtId="186" fontId="44" fillId="0" borderId="228" applyNumberFormat="0" applyFill="0" applyAlignment="0" applyProtection="0"/>
    <xf numFmtId="186" fontId="27" fillId="14" borderId="221" applyNumberFormat="0" applyProtection="0">
      <alignment horizontal="left" vertical="top" indent="1"/>
    </xf>
    <xf numFmtId="4" fontId="56" fillId="19" borderId="223" applyNumberFormat="0" applyProtection="0">
      <alignment horizontal="right" vertical="center"/>
    </xf>
    <xf numFmtId="4" fontId="64" fillId="64" borderId="223" applyNumberFormat="0" applyProtection="0">
      <alignment horizontal="right" vertical="center"/>
    </xf>
    <xf numFmtId="186" fontId="44" fillId="0" borderId="228" applyNumberFormat="0" applyFill="0" applyAlignment="0" applyProtection="0"/>
    <xf numFmtId="186" fontId="27" fillId="14" borderId="221" applyNumberFormat="0" applyProtection="0">
      <alignment horizontal="left" vertical="center" indent="1"/>
    </xf>
    <xf numFmtId="186" fontId="56" fillId="15" borderId="221" applyNumberFormat="0" applyProtection="0">
      <alignment horizontal="left" vertical="top" indent="1"/>
    </xf>
    <xf numFmtId="186" fontId="42" fillId="44" borderId="223" applyNumberFormat="0" applyAlignment="0" applyProtection="0"/>
    <xf numFmtId="4" fontId="56" fillId="58" borderId="223" applyNumberFormat="0" applyProtection="0">
      <alignment horizontal="right" vertical="center"/>
    </xf>
    <xf numFmtId="194" fontId="33" fillId="0" borderId="220" applyFill="0"/>
    <xf numFmtId="186" fontId="56" fillId="40" borderId="223" applyNumberFormat="0" applyFont="0" applyAlignment="0" applyProtection="0"/>
    <xf numFmtId="186" fontId="62" fillId="48" borderId="221" applyNumberFormat="0" applyProtection="0">
      <alignment horizontal="left" vertical="top" indent="1"/>
    </xf>
    <xf numFmtId="4" fontId="62" fillId="48" borderId="221"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0" fillId="41" borderId="223" applyNumberFormat="0" applyAlignment="0" applyProtection="0"/>
    <xf numFmtId="37" fontId="33" fillId="0" borderId="226" applyNumberFormat="0"/>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61" borderId="227" applyNumberFormat="0" applyProtection="0">
      <alignment horizontal="left" vertical="center" indent="1"/>
    </xf>
    <xf numFmtId="186" fontId="50" fillId="41" borderId="223" applyNumberFormat="0" applyAlignment="0" applyProtection="0"/>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27" fillId="14" borderId="221" applyNumberFormat="0" applyProtection="0">
      <alignment horizontal="left" vertical="center" indent="1"/>
    </xf>
    <xf numFmtId="4" fontId="56" fillId="54" borderId="223" applyNumberFormat="0" applyProtection="0">
      <alignment horizontal="left" vertical="center" indent="1"/>
    </xf>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4" fontId="56" fillId="16" borderId="223" applyNumberFormat="0" applyProtection="0">
      <alignment horizontal="right" vertical="center"/>
    </xf>
    <xf numFmtId="4" fontId="56" fillId="14" borderId="227" applyNumberFormat="0" applyProtection="0">
      <alignment horizontal="left" vertical="center" indent="1"/>
    </xf>
    <xf numFmtId="4" fontId="56" fillId="54" borderId="223" applyNumberFormat="0" applyProtection="0">
      <alignment horizontal="left" vertical="center" indent="1"/>
    </xf>
    <xf numFmtId="4" fontId="56" fillId="16"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59" fillId="53" borderId="223" applyNumberFormat="0" applyProtection="0">
      <alignment vertical="center"/>
    </xf>
    <xf numFmtId="4" fontId="56" fillId="59" borderId="223" applyNumberFormat="0" applyProtection="0">
      <alignment horizontal="right" vertical="center"/>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64" fontId="35" fillId="0" borderId="0" applyFont="0" applyFill="0" applyBorder="0" applyAlignment="0" applyProtection="0"/>
    <xf numFmtId="4" fontId="56" fillId="23" borderId="223" applyNumberFormat="0" applyProtection="0">
      <alignment horizontal="right" vertical="center"/>
    </xf>
    <xf numFmtId="164" fontId="35" fillId="0" borderId="0" applyFont="0" applyFill="0" applyBorder="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9" borderId="223" applyNumberFormat="0" applyProtection="0">
      <alignment horizontal="right" vertical="center"/>
    </xf>
    <xf numFmtId="4" fontId="56" fillId="61" borderId="227" applyNumberFormat="0" applyProtection="0">
      <alignment horizontal="left" vertical="center" indent="1"/>
    </xf>
    <xf numFmtId="4" fontId="56" fillId="56"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94" fontId="33" fillId="0" borderId="220" applyFill="0"/>
    <xf numFmtId="186" fontId="56" fillId="63" borderId="221" applyNumberFormat="0" applyProtection="0">
      <alignment horizontal="left" vertical="top" indent="1"/>
    </xf>
    <xf numFmtId="4" fontId="56" fillId="15"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186" fontId="56" fillId="11" borderId="223"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16" borderId="223" applyNumberFormat="0" applyProtection="0">
      <alignment horizontal="right" vertical="center"/>
    </xf>
    <xf numFmtId="186" fontId="60" fillId="52" borderId="221" applyNumberFormat="0" applyProtection="0">
      <alignment horizontal="left" vertical="top" indent="1"/>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6" borderId="223" applyNumberFormat="0" applyProtection="0">
      <alignment horizontal="right" vertical="center"/>
    </xf>
    <xf numFmtId="4" fontId="56" fillId="53"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23" borderId="223" applyNumberFormat="0" applyProtection="0">
      <alignment horizontal="right" vertical="center"/>
    </xf>
    <xf numFmtId="186" fontId="56" fillId="21"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4" fontId="56" fillId="0" borderId="223" applyNumberFormat="0" applyProtection="0">
      <alignment horizontal="right" vertical="center"/>
    </xf>
    <xf numFmtId="186" fontId="44" fillId="0" borderId="228" applyNumberFormat="0" applyFill="0" applyAlignment="0" applyProtection="0"/>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94" fontId="33" fillId="0" borderId="220" applyFill="0"/>
    <xf numFmtId="186" fontId="56" fillId="14" borderId="221" applyNumberFormat="0" applyProtection="0">
      <alignment horizontal="left" vertical="top" indent="1"/>
    </xf>
    <xf numFmtId="4" fontId="56" fillId="16" borderId="223" applyNumberFormat="0" applyProtection="0">
      <alignment horizontal="right" vertical="center"/>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0" fillId="41" borderId="223" applyNumberFormat="0" applyAlignment="0" applyProtection="0"/>
    <xf numFmtId="186" fontId="27" fillId="63" borderId="221" applyNumberFormat="0" applyProtection="0">
      <alignment horizontal="left" vertical="top" indent="1"/>
    </xf>
    <xf numFmtId="186" fontId="50" fillId="41" borderId="223" applyNumberFormat="0" applyAlignment="0" applyProtection="0"/>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16" borderId="223" applyNumberFormat="0" applyProtection="0">
      <alignment horizontal="right" vertical="center"/>
    </xf>
    <xf numFmtId="4" fontId="56" fillId="55"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4" fontId="56" fillId="56" borderId="223" applyNumberFormat="0" applyProtection="0">
      <alignment horizontal="right" vertical="center"/>
    </xf>
    <xf numFmtId="186" fontId="56" fillId="14" borderId="221" applyNumberFormat="0" applyProtection="0">
      <alignment horizontal="left" vertical="top"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62" fillId="15" borderId="221" applyNumberFormat="0" applyProtection="0">
      <alignment horizontal="left" vertical="top" indent="1"/>
    </xf>
    <xf numFmtId="4" fontId="56" fillId="0" borderId="223" applyNumberFormat="0" applyProtection="0">
      <alignment horizontal="right" vertical="center"/>
    </xf>
    <xf numFmtId="186" fontId="27" fillId="63" borderId="221" applyNumberFormat="0" applyProtection="0">
      <alignment horizontal="left" vertical="top" indent="1"/>
    </xf>
    <xf numFmtId="37" fontId="33" fillId="0" borderId="226" applyNumberFormat="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57" borderId="227" applyNumberFormat="0" applyProtection="0">
      <alignment horizontal="right" vertical="center"/>
    </xf>
    <xf numFmtId="186" fontId="42" fillId="44" borderId="223" applyNumberForma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27" fillId="21" borderId="221" applyNumberFormat="0" applyProtection="0">
      <alignment horizontal="left" vertical="center"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0" borderId="223" applyNumberFormat="0" applyProtection="0">
      <alignment horizontal="right" vertical="center"/>
    </xf>
    <xf numFmtId="186" fontId="56" fillId="40" borderId="223" applyNumberFormat="0" applyFont="0" applyAlignment="0" applyProtection="0"/>
    <xf numFmtId="4" fontId="56" fillId="23" borderId="223" applyNumberFormat="0" applyProtection="0">
      <alignment horizontal="right" vertical="center"/>
    </xf>
    <xf numFmtId="4" fontId="56" fillId="23" borderId="223" applyNumberFormat="0" applyProtection="0">
      <alignment horizontal="right" vertical="center"/>
    </xf>
    <xf numFmtId="4" fontId="56" fillId="60" borderId="223"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5" borderId="223" applyNumberFormat="0" applyProtection="0">
      <alignment horizontal="right" vertical="center"/>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54" borderId="223" applyNumberFormat="0" applyProtection="0">
      <alignment horizontal="left" vertical="center"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64" fontId="35" fillId="0" borderId="0" applyFont="0" applyFill="0" applyBorder="0" applyAlignment="0" applyProtection="0"/>
    <xf numFmtId="186" fontId="60" fillId="52" borderId="221" applyNumberFormat="0" applyProtection="0">
      <alignment horizontal="left" vertical="top" indent="1"/>
    </xf>
    <xf numFmtId="4" fontId="56" fillId="16" borderId="223" applyNumberFormat="0" applyProtection="0">
      <alignment horizontal="right" vertical="center"/>
    </xf>
    <xf numFmtId="4" fontId="56" fillId="15" borderId="227" applyNumberFormat="0" applyProtection="0">
      <alignment horizontal="left" vertical="center"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6" borderId="223" applyNumberFormat="0" applyProtection="0">
      <alignment horizontal="right" vertical="center"/>
    </xf>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4" fontId="59" fillId="53" borderId="223" applyNumberFormat="0" applyProtection="0">
      <alignment vertical="center"/>
    </xf>
    <xf numFmtId="4" fontId="56" fillId="15" borderId="223" applyNumberFormat="0" applyProtection="0">
      <alignment horizontal="right" vertical="center"/>
    </xf>
    <xf numFmtId="4" fontId="56" fillId="56" borderId="223" applyNumberFormat="0" applyProtection="0">
      <alignment horizontal="right" vertical="center"/>
    </xf>
    <xf numFmtId="186" fontId="56" fillId="21" borderId="221" applyNumberFormat="0" applyProtection="0">
      <alignment horizontal="left" vertical="top" indent="1"/>
    </xf>
    <xf numFmtId="4" fontId="56" fillId="61" borderId="227" applyNumberFormat="0" applyProtection="0">
      <alignment horizontal="left" vertical="center" indent="1"/>
    </xf>
    <xf numFmtId="4" fontId="56" fillId="19" borderId="223" applyNumberFormat="0" applyProtection="0">
      <alignment horizontal="right" vertical="center"/>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2" fillId="48" borderId="221" applyNumberFormat="0" applyProtection="0">
      <alignment vertical="center"/>
    </xf>
    <xf numFmtId="4" fontId="63" fillId="66" borderId="227" applyNumberFormat="0" applyProtection="0">
      <alignment horizontal="left" vertical="center" indent="1"/>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56" fillId="0"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4" fontId="27" fillId="21"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23" borderId="223" applyNumberFormat="0" applyProtection="0">
      <alignment horizontal="right" vertical="center"/>
    </xf>
    <xf numFmtId="4" fontId="59" fillId="53" borderId="223" applyNumberFormat="0" applyProtection="0">
      <alignment vertical="center"/>
    </xf>
    <xf numFmtId="186" fontId="56" fillId="40" borderId="223" applyNumberFormat="0" applyFont="0" applyAlignment="0" applyProtection="0"/>
    <xf numFmtId="186" fontId="42" fillId="44" borderId="223" applyNumberFormat="0" applyAlignment="0" applyProtection="0"/>
    <xf numFmtId="4" fontId="56" fillId="56" borderId="223" applyNumberFormat="0" applyProtection="0">
      <alignment horizontal="right" vertical="center"/>
    </xf>
    <xf numFmtId="186" fontId="56" fillId="40" borderId="223" applyNumberFormat="0" applyFont="0" applyAlignment="0" applyProtection="0"/>
    <xf numFmtId="186" fontId="62" fillId="48" borderId="221" applyNumberFormat="0" applyProtection="0">
      <alignment horizontal="left" vertical="top" indent="1"/>
    </xf>
    <xf numFmtId="4" fontId="56" fillId="59" borderId="223" applyNumberFormat="0" applyProtection="0">
      <alignment horizontal="right" vertical="center"/>
    </xf>
    <xf numFmtId="4" fontId="27" fillId="21"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44" fillId="0" borderId="228" applyNumberFormat="0" applyFill="0" applyAlignment="0" applyProtection="0"/>
    <xf numFmtId="186" fontId="56" fillId="63" borderId="221" applyNumberFormat="0" applyProtection="0">
      <alignment horizontal="left" vertical="top" indent="1"/>
    </xf>
    <xf numFmtId="186" fontId="42" fillId="44" borderId="223" applyNumberFormat="0" applyAlignment="0" applyProtection="0"/>
    <xf numFmtId="4" fontId="56" fillId="0"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27" fillId="21" borderId="221" applyNumberFormat="0" applyProtection="0">
      <alignment horizontal="left" vertical="top" indent="1"/>
    </xf>
    <xf numFmtId="4" fontId="56" fillId="60" borderId="223" applyNumberFormat="0" applyProtection="0">
      <alignment horizontal="right" vertical="center"/>
    </xf>
    <xf numFmtId="186" fontId="60" fillId="52" borderId="221" applyNumberFormat="0" applyProtection="0">
      <alignment horizontal="left" vertical="top" indent="1"/>
    </xf>
    <xf numFmtId="186" fontId="61" fillId="21" borderId="225" applyBorder="0"/>
    <xf numFmtId="186" fontId="56" fillId="63" borderId="223" applyNumberFormat="0" applyProtection="0">
      <alignment horizontal="left" vertical="center" indent="1"/>
    </xf>
    <xf numFmtId="186" fontId="50" fillId="41" borderId="223" applyNumberFormat="0" applyAlignment="0" applyProtection="0"/>
    <xf numFmtId="4" fontId="62" fillId="11" borderId="221" applyNumberFormat="0" applyProtection="0">
      <alignment horizontal="left" vertical="center" indent="1"/>
    </xf>
    <xf numFmtId="186" fontId="56" fillId="40" borderId="223" applyNumberFormat="0" applyFont="0" applyAlignment="0" applyProtection="0"/>
    <xf numFmtId="186" fontId="42" fillId="44" borderId="223" applyNumberFormat="0" applyAlignment="0" applyProtection="0"/>
    <xf numFmtId="4" fontId="56" fillId="53" borderId="223" applyNumberFormat="0" applyProtection="0">
      <alignment horizontal="left" vertical="center" indent="1"/>
    </xf>
    <xf numFmtId="4" fontId="56" fillId="58" borderId="223" applyNumberFormat="0" applyProtection="0">
      <alignment horizontal="right" vertical="center"/>
    </xf>
    <xf numFmtId="4" fontId="27" fillId="21"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44" fillId="0" borderId="228" applyNumberFormat="0" applyFill="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62" fillId="48" borderId="221" applyNumberFormat="0" applyProtection="0">
      <alignment horizontal="left" vertical="top" indent="1"/>
    </xf>
    <xf numFmtId="186" fontId="56" fillId="63" borderId="221" applyNumberFormat="0" applyProtection="0">
      <alignment horizontal="left" vertical="top" indent="1"/>
    </xf>
    <xf numFmtId="186" fontId="62" fillId="15"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94" fontId="33" fillId="0" borderId="220" applyFill="0"/>
    <xf numFmtId="4" fontId="56" fillId="60" borderId="223" applyNumberFormat="0" applyProtection="0">
      <alignment horizontal="right" vertical="center"/>
    </xf>
    <xf numFmtId="4" fontId="56" fillId="15" borderId="227" applyNumberFormat="0" applyProtection="0">
      <alignment horizontal="left" vertical="center" indent="1"/>
    </xf>
    <xf numFmtId="4" fontId="56" fillId="55" borderId="223" applyNumberFormat="0" applyProtection="0">
      <alignment horizontal="right" vertical="center"/>
    </xf>
    <xf numFmtId="4" fontId="56" fillId="60"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56" fillId="52" borderId="223" applyNumberFormat="0" applyProtection="0">
      <alignment vertical="center"/>
    </xf>
    <xf numFmtId="4" fontId="56" fillId="58" borderId="223" applyNumberFormat="0" applyProtection="0">
      <alignment horizontal="right" vertical="center"/>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4" fontId="56" fillId="58" borderId="223" applyNumberFormat="0" applyProtection="0">
      <alignment horizontal="right" vertical="center"/>
    </xf>
    <xf numFmtId="4" fontId="56" fillId="52" borderId="223" applyNumberFormat="0" applyProtection="0">
      <alignmen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57" borderId="227" applyNumberFormat="0" applyProtection="0">
      <alignment horizontal="right" vertical="center"/>
    </xf>
    <xf numFmtId="4" fontId="56" fillId="14" borderId="227" applyNumberFormat="0" applyProtection="0">
      <alignment horizontal="left" vertical="center"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4" fontId="56" fillId="52" borderId="223" applyNumberFormat="0" applyProtection="0">
      <alignment vertical="center"/>
    </xf>
    <xf numFmtId="186" fontId="27" fillId="21" borderId="221" applyNumberFormat="0" applyProtection="0">
      <alignment horizontal="left" vertical="center" indent="1"/>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9" borderId="223" applyNumberFormat="0" applyProtection="0">
      <alignment horizontal="right" vertical="center"/>
    </xf>
    <xf numFmtId="4" fontId="56" fillId="53" borderId="223" applyNumberFormat="0" applyProtection="0">
      <alignment horizontal="left" vertical="center" indent="1"/>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9" borderId="223" applyNumberFormat="0" applyProtection="0">
      <alignment horizontal="right" vertical="center"/>
    </xf>
    <xf numFmtId="186" fontId="60" fillId="52" borderId="221" applyNumberFormat="0" applyProtection="0">
      <alignment horizontal="left" vertical="top" indent="1"/>
    </xf>
    <xf numFmtId="4" fontId="56" fillId="15" borderId="223" applyNumberFormat="0" applyProtection="0">
      <alignment horizontal="right" vertical="center"/>
    </xf>
    <xf numFmtId="4" fontId="56" fillId="19" borderId="223" applyNumberFormat="0" applyProtection="0">
      <alignment horizontal="righ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9" fillId="65" borderId="223" applyNumberFormat="0" applyProtection="0">
      <alignment horizontal="right" vertical="center"/>
    </xf>
    <xf numFmtId="186" fontId="44" fillId="0" borderId="228" applyNumberFormat="0" applyFill="0" applyAlignment="0" applyProtection="0"/>
    <xf numFmtId="4" fontId="62" fillId="48" borderId="221" applyNumberFormat="0" applyProtection="0">
      <alignment vertical="center"/>
    </xf>
    <xf numFmtId="186" fontId="56" fillId="14" borderId="221" applyNumberFormat="0" applyProtection="0">
      <alignment horizontal="left" vertical="top" indent="1"/>
    </xf>
    <xf numFmtId="186" fontId="61" fillId="21" borderId="225" applyBorder="0"/>
    <xf numFmtId="4" fontId="56" fillId="0" borderId="223" applyNumberFormat="0" applyProtection="0">
      <alignment horizontal="right" vertical="center"/>
    </xf>
    <xf numFmtId="186" fontId="56" fillId="14" borderId="221" applyNumberFormat="0" applyProtection="0">
      <alignment horizontal="left" vertical="top" indent="1"/>
    </xf>
    <xf numFmtId="4" fontId="56" fillId="60" borderId="223"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50" fillId="41" borderId="223" applyNumberFormat="0" applyAlignment="0" applyProtection="0"/>
    <xf numFmtId="186" fontId="56" fillId="63" borderId="221" applyNumberFormat="0" applyProtection="0">
      <alignment horizontal="left" vertical="top" indent="1"/>
    </xf>
    <xf numFmtId="186" fontId="50" fillId="41" borderId="223" applyNumberFormat="0" applyAlignment="0" applyProtection="0"/>
    <xf numFmtId="186" fontId="56" fillId="62" borderId="223" applyNumberFormat="0" applyProtection="0">
      <alignment horizontal="left" vertical="center"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9" borderId="223"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61" fillId="21" borderId="225" applyBorder="0"/>
    <xf numFmtId="4" fontId="56" fillId="57" borderId="227" applyNumberFormat="0" applyProtection="0">
      <alignment horizontal="right" vertical="center"/>
    </xf>
    <xf numFmtId="186" fontId="56" fillId="14" borderId="221" applyNumberFormat="0" applyProtection="0">
      <alignment horizontal="left" vertical="top" indent="1"/>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4" fontId="59" fillId="65" borderId="223" applyNumberFormat="0" applyProtection="0">
      <alignment horizontal="right" vertical="center"/>
    </xf>
    <xf numFmtId="186" fontId="56" fillId="40" borderId="223" applyNumberFormat="0" applyFont="0" applyAlignment="0" applyProtection="0"/>
    <xf numFmtId="4" fontId="64" fillId="64" borderId="223" applyNumberFormat="0" applyProtection="0">
      <alignment horizontal="righ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56" borderId="223" applyNumberFormat="0" applyProtection="0">
      <alignment horizontal="right" vertical="center"/>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9" fillId="65" borderId="223" applyNumberFormat="0" applyProtection="0">
      <alignment horizontal="right" vertical="center"/>
    </xf>
    <xf numFmtId="186" fontId="56" fillId="40" borderId="223" applyNumberFormat="0" applyFont="0" applyAlignment="0" applyProtection="0"/>
    <xf numFmtId="4" fontId="56" fillId="57" borderId="227" applyNumberFormat="0" applyProtection="0">
      <alignment horizontal="right" vertical="center"/>
    </xf>
    <xf numFmtId="4" fontId="56" fillId="58"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56" fillId="15" borderId="221" applyNumberFormat="0" applyProtection="0">
      <alignment horizontal="left" vertical="top"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186" fontId="27" fillId="63" borderId="221" applyNumberFormat="0" applyProtection="0">
      <alignment horizontal="left" vertical="center"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4" borderId="223"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4" fontId="59" fillId="65" borderId="223" applyNumberFormat="0" applyProtection="0">
      <alignment horizontal="right" vertical="center"/>
    </xf>
    <xf numFmtId="186" fontId="27" fillId="14" borderId="221" applyNumberFormat="0" applyProtection="0">
      <alignment horizontal="left" vertical="top" indent="1"/>
    </xf>
    <xf numFmtId="186" fontId="56" fillId="15" borderId="221" applyNumberFormat="0" applyProtection="0">
      <alignment horizontal="left" vertical="top" indent="1"/>
    </xf>
    <xf numFmtId="4" fontId="56" fillId="61" borderId="227" applyNumberFormat="0" applyProtection="0">
      <alignment horizontal="left" vertical="center" indent="1"/>
    </xf>
    <xf numFmtId="4" fontId="56" fillId="57" borderId="227" applyNumberFormat="0" applyProtection="0">
      <alignment horizontal="right" vertical="center"/>
    </xf>
    <xf numFmtId="4" fontId="62" fillId="11" borderId="221" applyNumberFormat="0" applyProtection="0">
      <alignment horizontal="left" vertical="center" indent="1"/>
    </xf>
    <xf numFmtId="186" fontId="44" fillId="0" borderId="228" applyNumberFormat="0" applyFill="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4" fontId="59" fillId="53" borderId="223" applyNumberFormat="0" applyProtection="0">
      <alignment vertical="center"/>
    </xf>
    <xf numFmtId="4" fontId="56" fillId="16"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62" fillId="48" borderId="221" applyNumberFormat="0" applyProtection="0">
      <alignment horizontal="left" vertical="top" indent="1"/>
    </xf>
    <xf numFmtId="186" fontId="44" fillId="0" borderId="228" applyNumberFormat="0" applyFill="0" applyAlignment="0" applyProtection="0"/>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4" fontId="27" fillId="21" borderId="227" applyNumberFormat="0" applyProtection="0">
      <alignment horizontal="left" vertical="center" indent="1"/>
    </xf>
    <xf numFmtId="4" fontId="56" fillId="19" borderId="223" applyNumberFormat="0" applyProtection="0">
      <alignment horizontal="right" vertical="center"/>
    </xf>
    <xf numFmtId="186" fontId="56" fillId="40" borderId="223" applyNumberFormat="0" applyFont="0" applyAlignment="0" applyProtection="0"/>
    <xf numFmtId="4" fontId="56" fillId="52" borderId="223" applyNumberFormat="0" applyProtection="0">
      <alignmen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27" fillId="15" borderId="221" applyNumberFormat="0" applyProtection="0">
      <alignment horizontal="left" vertical="top" indent="1"/>
    </xf>
    <xf numFmtId="186" fontId="56" fillId="40" borderId="223" applyNumberFormat="0" applyFont="0" applyAlignment="0" applyProtection="0"/>
    <xf numFmtId="194" fontId="33" fillId="0" borderId="220" applyFill="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3" borderId="223" applyNumberFormat="0" applyProtection="0">
      <alignment horizontal="left" vertical="center" indent="1"/>
    </xf>
    <xf numFmtId="4" fontId="59" fillId="65" borderId="223" applyNumberFormat="0" applyProtection="0">
      <alignment horizontal="right" vertical="center"/>
    </xf>
    <xf numFmtId="186" fontId="56" fillId="14" borderId="221" applyNumberFormat="0" applyProtection="0">
      <alignment horizontal="left" vertical="top" indent="1"/>
    </xf>
    <xf numFmtId="186" fontId="62" fillId="15" borderId="221" applyNumberFormat="0" applyProtection="0">
      <alignment horizontal="left" vertical="top" indent="1"/>
    </xf>
    <xf numFmtId="4" fontId="64" fillId="64" borderId="223" applyNumberFormat="0" applyProtection="0">
      <alignment horizontal="right" vertical="center"/>
    </xf>
    <xf numFmtId="4" fontId="62" fillId="11" borderId="221" applyNumberFormat="0" applyProtection="0">
      <alignment horizontal="left" vertical="center"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14" borderId="221" applyNumberFormat="0" applyProtection="0">
      <alignment horizontal="left" vertical="top" indent="1"/>
    </xf>
    <xf numFmtId="4" fontId="27" fillId="21" borderId="227" applyNumberFormat="0" applyProtection="0">
      <alignment horizontal="left" vertical="center" indent="1"/>
    </xf>
    <xf numFmtId="186" fontId="27" fillId="21" borderId="221" applyNumberFormat="0" applyProtection="0">
      <alignment horizontal="left" vertical="top" indent="1"/>
    </xf>
    <xf numFmtId="4" fontId="56" fillId="57" borderId="227" applyNumberFormat="0" applyProtection="0">
      <alignment horizontal="right" vertical="center"/>
    </xf>
    <xf numFmtId="186" fontId="56" fillId="11" borderId="223" applyNumberFormat="0" applyProtection="0">
      <alignment horizontal="left" vertical="center" indent="1"/>
    </xf>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40" borderId="223" applyNumberFormat="0" applyFont="0" applyAlignment="0" applyProtection="0"/>
    <xf numFmtId="4" fontId="56" fillId="55"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4" fontId="56" fillId="60" borderId="223" applyNumberFormat="0" applyProtection="0">
      <alignment horizontal="right" vertical="center"/>
    </xf>
    <xf numFmtId="4" fontId="56" fillId="16" borderId="223" applyNumberFormat="0" applyProtection="0">
      <alignment horizontal="right" vertical="center"/>
    </xf>
    <xf numFmtId="186" fontId="56" fillId="21" borderId="221" applyNumberFormat="0" applyProtection="0">
      <alignment horizontal="left" vertical="top" indent="1"/>
    </xf>
    <xf numFmtId="186" fontId="56" fillId="63"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14" borderId="223"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3" applyNumberFormat="0" applyAlignment="0" applyProtection="0"/>
    <xf numFmtId="4" fontId="59" fillId="65" borderId="223" applyNumberFormat="0" applyProtection="0">
      <alignment horizontal="right" vertical="center"/>
    </xf>
    <xf numFmtId="186" fontId="50" fillId="41" borderId="223" applyNumberFormat="0" applyAlignment="0" applyProtection="0"/>
    <xf numFmtId="164" fontId="35" fillId="0" borderId="0" applyFont="0" applyFill="0" applyBorder="0" applyAlignment="0" applyProtection="0"/>
    <xf numFmtId="186" fontId="42" fillId="44" borderId="223" applyNumberFormat="0" applyAlignment="0" applyProtection="0"/>
    <xf numFmtId="4" fontId="56" fillId="53" borderId="223" applyNumberFormat="0" applyProtection="0">
      <alignment horizontal="left" vertical="center" indent="1"/>
    </xf>
    <xf numFmtId="186" fontId="50" fillId="41" borderId="223" applyNumberFormat="0" applyAlignment="0" applyProtection="0"/>
    <xf numFmtId="4" fontId="56" fillId="54" borderId="223" applyNumberFormat="0" applyProtection="0">
      <alignment horizontal="left" vertical="center" indent="1"/>
    </xf>
    <xf numFmtId="4" fontId="56" fillId="19" borderId="223" applyNumberFormat="0" applyProtection="0">
      <alignment horizontal="right" vertical="center"/>
    </xf>
    <xf numFmtId="164" fontId="35" fillId="0" borderId="0" applyFont="0" applyFill="0" applyBorder="0" applyAlignment="0" applyProtection="0"/>
    <xf numFmtId="4" fontId="64" fillId="64" borderId="223" applyNumberFormat="0" applyProtection="0">
      <alignment horizontal="right" vertical="center"/>
    </xf>
    <xf numFmtId="4" fontId="56" fillId="23" borderId="223" applyNumberFormat="0" applyProtection="0">
      <alignment horizontal="right" vertical="center"/>
    </xf>
    <xf numFmtId="186" fontId="56" fillId="21" borderId="260" applyNumberFormat="0" applyProtection="0">
      <alignment horizontal="left" vertical="top" indent="1"/>
    </xf>
    <xf numFmtId="186" fontId="62" fillId="15"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4" fontId="56" fillId="61" borderId="266" applyNumberFormat="0" applyProtection="0">
      <alignment horizontal="left" vertical="center" indent="1"/>
    </xf>
    <xf numFmtId="186" fontId="56" fillId="40" borderId="262" applyNumberFormat="0" applyFont="0" applyAlignment="0" applyProtection="0"/>
    <xf numFmtId="186" fontId="56" fillId="21" borderId="260"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3" applyNumberFormat="0" applyAlignment="0" applyProtection="0"/>
    <xf numFmtId="186" fontId="56" fillId="63" borderId="251" applyNumberFormat="0" applyProtection="0">
      <alignment horizontal="left" vertical="top" indent="1"/>
    </xf>
    <xf numFmtId="191" fontId="5" fillId="70" borderId="258">
      <alignment horizontal="right" vertical="center"/>
      <protection locked="0"/>
    </xf>
    <xf numFmtId="4" fontId="59" fillId="65" borderId="262" applyNumberFormat="0" applyProtection="0">
      <alignment horizontal="right" vertical="center"/>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21" borderId="260" applyNumberFormat="0" applyProtection="0">
      <alignment horizontal="left" vertical="top" indent="1"/>
    </xf>
    <xf numFmtId="0" fontId="3" fillId="103" borderId="164" applyNumberFormat="0" applyFont="0" applyAlignment="0" applyProtection="0"/>
    <xf numFmtId="186" fontId="56" fillId="14" borderId="251" applyNumberFormat="0" applyProtection="0">
      <alignment horizontal="left" vertical="top" indent="1"/>
    </xf>
    <xf numFmtId="186" fontId="56" fillId="63" borderId="260"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0"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2" applyNumberFormat="0" applyProtection="0">
      <alignment horizontal="right" vertical="center"/>
    </xf>
    <xf numFmtId="4" fontId="74" fillId="87" borderId="243"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2" applyNumberFormat="0" applyProtection="0">
      <alignment vertical="center"/>
    </xf>
    <xf numFmtId="186" fontId="56" fillId="21" borderId="251"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0" applyNumberFormat="0" applyProtection="0">
      <alignment horizontal="left" vertical="top" indent="1"/>
    </xf>
    <xf numFmtId="4" fontId="72" fillId="50" borderId="243"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0" applyNumberFormat="0" applyProtection="0">
      <alignment horizontal="left" vertical="top" indent="1"/>
    </xf>
    <xf numFmtId="4" fontId="56" fillId="52" borderId="252"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0" applyNumberFormat="0" applyProtection="0">
      <alignment horizontal="left" vertical="top" indent="1"/>
    </xf>
    <xf numFmtId="186" fontId="62" fillId="15" borderId="243"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27" fillId="21" borderId="260" applyNumberFormat="0" applyProtection="0">
      <alignment horizontal="left" vertical="center" indent="1"/>
    </xf>
    <xf numFmtId="186" fontId="50" fillId="41" borderId="241" applyNumberFormat="0" applyAlignment="0" applyProtection="0"/>
    <xf numFmtId="186" fontId="56" fillId="63" borderId="260" applyNumberFormat="0" applyProtection="0">
      <alignment horizontal="left" vertical="top" indent="1"/>
    </xf>
    <xf numFmtId="4" fontId="59" fillId="53" borderId="262" applyNumberFormat="0" applyProtection="0">
      <alignment vertical="center"/>
    </xf>
    <xf numFmtId="4" fontId="63" fillId="66" borderId="266" applyNumberFormat="0" applyProtection="0">
      <alignment horizontal="left" vertical="center" indent="1"/>
    </xf>
    <xf numFmtId="186" fontId="56" fillId="63" borderId="260" applyNumberFormat="0" applyProtection="0">
      <alignment horizontal="left" vertical="top" indent="1"/>
    </xf>
    <xf numFmtId="4" fontId="56" fillId="57" borderId="266" applyNumberFormat="0" applyProtection="0">
      <alignment horizontal="righ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42" fillId="44" borderId="241" applyNumberFormat="0" applyAlignment="0" applyProtection="0"/>
    <xf numFmtId="0" fontId="27" fillId="21" borderId="243" applyNumberFormat="0" applyProtection="0">
      <alignment horizontal="left" vertical="center" indent="1"/>
    </xf>
    <xf numFmtId="4" fontId="72" fillId="49" borderId="243" applyNumberFormat="0" applyProtection="0">
      <alignment horizontal="right" vertical="center"/>
    </xf>
    <xf numFmtId="186" fontId="56" fillId="21" borderId="251" applyNumberFormat="0" applyProtection="0">
      <alignment horizontal="left" vertical="top" indent="1"/>
    </xf>
    <xf numFmtId="186" fontId="42" fillId="44" borderId="22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2"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3" applyNumberFormat="0" applyAlignment="0" applyProtection="0"/>
    <xf numFmtId="186" fontId="27" fillId="15" borderId="260" applyNumberFormat="0" applyProtection="0">
      <alignment horizontal="left" vertical="top" indent="1"/>
    </xf>
    <xf numFmtId="186" fontId="42" fillId="44" borderId="262" applyNumberFormat="0" applyAlignment="0" applyProtection="0"/>
    <xf numFmtId="186" fontId="56" fillId="62" borderId="241" applyNumberFormat="0" applyProtection="0">
      <alignment horizontal="left" vertical="center" indent="1"/>
    </xf>
    <xf numFmtId="186" fontId="56" fillId="40" borderId="223" applyNumberFormat="0" applyFont="0" applyAlignment="0" applyProtection="0"/>
    <xf numFmtId="0" fontId="3" fillId="0" borderId="0"/>
    <xf numFmtId="164" fontId="5" fillId="0" borderId="0" applyFont="0" applyFill="0" applyBorder="0" applyAlignment="0" applyProtection="0"/>
    <xf numFmtId="186" fontId="56" fillId="14" borderId="25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60" fillId="52" borderId="221" applyNumberFormat="0" applyProtection="0">
      <alignment horizontal="left" vertical="top" indent="1"/>
    </xf>
    <xf numFmtId="186" fontId="57" fillId="44" borderId="224" applyNumberFormat="0" applyAlignment="0" applyProtection="0"/>
    <xf numFmtId="186" fontId="57" fillId="44" borderId="224" applyNumberFormat="0" applyAlignment="0" applyProtection="0"/>
    <xf numFmtId="186" fontId="42" fillId="44" borderId="223" applyNumberFormat="0" applyAlignment="0" applyProtection="0"/>
    <xf numFmtId="186" fontId="42" fillId="44" borderId="223" applyNumberFormat="0" applyAlignment="0" applyProtection="0"/>
    <xf numFmtId="186" fontId="56" fillId="21" borderId="25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6" fillId="21" borderId="243" applyNumberFormat="0" applyProtection="0">
      <alignment horizontal="left" vertical="top" indent="1"/>
    </xf>
    <xf numFmtId="186" fontId="27" fillId="14" borderId="260"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94" fontId="33" fillId="0" borderId="220" applyFill="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0" applyFill="0"/>
    <xf numFmtId="164" fontId="5" fillId="0" borderId="0" applyFont="0" applyFill="0" applyBorder="0" applyAlignment="0" applyProtection="0"/>
    <xf numFmtId="186" fontId="56" fillId="14" borderId="223" applyNumberFormat="0" applyProtection="0">
      <alignment horizontal="left" vertical="center" indent="1"/>
    </xf>
    <xf numFmtId="186" fontId="56" fillId="63" borderId="223" applyNumberFormat="0" applyProtection="0">
      <alignment horizontal="left" vertical="center" indent="1"/>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3" borderId="223" applyNumberFormat="0" applyProtection="0">
      <alignment horizontal="left" vertical="center" indent="1"/>
    </xf>
    <xf numFmtId="186" fontId="61" fillId="21" borderId="225" applyBorder="0"/>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9" borderId="223" applyNumberFormat="0" applyProtection="0">
      <alignment horizontal="right" vertical="center"/>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56" fillId="63" borderId="223" applyNumberFormat="0" applyProtection="0">
      <alignment horizontal="left" vertical="center" indent="1"/>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56" fillId="63"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9" borderId="223" applyNumberFormat="0" applyProtection="0">
      <alignment horizontal="right" vertical="center"/>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3" applyNumberFormat="0" applyProtection="0">
      <alignment horizontal="left" vertical="center" indent="1"/>
    </xf>
    <xf numFmtId="186" fontId="56" fillId="40" borderId="223" applyNumberFormat="0" applyFont="0" applyAlignment="0" applyProtection="0"/>
    <xf numFmtId="186" fontId="42" fillId="44" borderId="223" applyNumberFormat="0" applyAlignment="0" applyProtection="0"/>
    <xf numFmtId="4" fontId="64" fillId="64" borderId="223" applyNumberFormat="0" applyProtection="0">
      <alignment horizontal="right" vertical="center"/>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14" borderId="223"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8">
      <alignment vertical="center"/>
      <protection locked="0"/>
    </xf>
    <xf numFmtId="186" fontId="56" fillId="63" borderId="241" applyNumberFormat="0" applyProtection="0">
      <alignment horizontal="left" vertical="center" indent="1"/>
    </xf>
    <xf numFmtId="4" fontId="59" fillId="53" borderId="241" applyNumberFormat="0" applyProtection="0">
      <alignment vertical="center"/>
    </xf>
    <xf numFmtId="186" fontId="62" fillId="48" borderId="243" applyNumberFormat="0" applyProtection="0">
      <alignment horizontal="left" vertical="top" indent="1"/>
    </xf>
    <xf numFmtId="186" fontId="57" fillId="44" borderId="242" applyNumberFormat="0" applyAlignment="0" applyProtection="0"/>
    <xf numFmtId="4" fontId="56" fillId="23" borderId="241" applyNumberFormat="0" applyProtection="0">
      <alignment horizontal="right" vertical="center"/>
    </xf>
    <xf numFmtId="186" fontId="56" fillId="14" borderId="243" applyNumberFormat="0" applyProtection="0">
      <alignment horizontal="left" vertical="top" indent="1"/>
    </xf>
    <xf numFmtId="4" fontId="63" fillId="66" borderId="244" applyNumberFormat="0" applyProtection="0">
      <alignment horizontal="left" vertical="center" indent="1"/>
    </xf>
    <xf numFmtId="0" fontId="5" fillId="13" borderId="248">
      <alignment vertical="center"/>
    </xf>
    <xf numFmtId="186" fontId="42" fillId="44" borderId="241" applyNumberFormat="0" applyAlignment="0" applyProtection="0"/>
    <xf numFmtId="37" fontId="33" fillId="0" borderId="246" applyNumberFormat="0"/>
    <xf numFmtId="191" fontId="28" fillId="50" borderId="258">
      <alignment vertical="center"/>
    </xf>
    <xf numFmtId="186" fontId="56" fillId="63" borderId="241" applyNumberFormat="0" applyProtection="0">
      <alignment horizontal="left" vertical="center" indent="1"/>
    </xf>
    <xf numFmtId="186" fontId="28" fillId="50" borderId="258">
      <alignment vertical="center"/>
    </xf>
    <xf numFmtId="4" fontId="56" fillId="60" borderId="252" applyNumberFormat="0" applyProtection="0">
      <alignment horizontal="right" vertical="center"/>
    </xf>
    <xf numFmtId="186" fontId="57" fillId="44" borderId="253" applyNumberFormat="0" applyAlignment="0" applyProtection="0"/>
    <xf numFmtId="4" fontId="56" fillId="54" borderId="252" applyNumberFormat="0" applyProtection="0">
      <alignment horizontal="left" vertical="center" indent="1"/>
    </xf>
    <xf numFmtId="186" fontId="56" fillId="40" borderId="252" applyNumberFormat="0" applyFont="0" applyAlignment="0" applyProtection="0"/>
    <xf numFmtId="186" fontId="27" fillId="15" borderId="243" applyNumberFormat="0" applyProtection="0">
      <alignment horizontal="left" vertical="top" indent="1"/>
    </xf>
    <xf numFmtId="4" fontId="56" fillId="53" borderId="252" applyNumberFormat="0" applyProtection="0">
      <alignment horizontal="left" vertical="center" indent="1"/>
    </xf>
    <xf numFmtId="186" fontId="56" fillId="14" borderId="251" applyNumberFormat="0" applyProtection="0">
      <alignment horizontal="left" vertical="top" indent="1"/>
    </xf>
    <xf numFmtId="172" fontId="28" fillId="12" borderId="258">
      <alignment vertical="center"/>
      <protection locked="0"/>
    </xf>
    <xf numFmtId="186" fontId="56" fillId="63" borderId="243" applyNumberFormat="0" applyProtection="0">
      <alignment horizontal="left" vertical="top" indent="1"/>
    </xf>
    <xf numFmtId="186" fontId="27" fillId="15" borderId="243" applyNumberFormat="0" applyProtection="0">
      <alignment horizontal="left" vertical="top" indent="1"/>
    </xf>
    <xf numFmtId="4" fontId="59" fillId="53" borderId="241" applyNumberFormat="0" applyProtection="0">
      <alignment vertical="center"/>
    </xf>
    <xf numFmtId="186" fontId="62" fillId="48" borderId="243" applyNumberFormat="0" applyProtection="0">
      <alignment horizontal="left" vertical="top" indent="1"/>
    </xf>
    <xf numFmtId="196" fontId="5" fillId="69" borderId="248">
      <alignment vertical="center"/>
    </xf>
    <xf numFmtId="4" fontId="56" fillId="16" borderId="252"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4" fontId="59" fillId="65" borderId="252" applyNumberFormat="0" applyProtection="0">
      <alignment horizontal="right" vertical="center"/>
    </xf>
    <xf numFmtId="186" fontId="56" fillId="21" borderId="251" applyNumberFormat="0" applyProtection="0">
      <alignment horizontal="left" vertical="top" indent="1"/>
    </xf>
    <xf numFmtId="0" fontId="5" fillId="70" borderId="8">
      <alignment horizontal="right" vertical="center"/>
      <protection locked="0"/>
    </xf>
    <xf numFmtId="193" fontId="28" fillId="12" borderId="258">
      <alignment vertical="center"/>
      <protection locked="0"/>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27" fillId="15" borderId="251" applyNumberFormat="0" applyProtection="0">
      <alignment horizontal="left" vertical="top" indent="1"/>
    </xf>
    <xf numFmtId="186" fontId="56" fillId="63" borderId="252" applyNumberFormat="0" applyProtection="0">
      <alignment horizontal="left" vertical="center" indent="1"/>
    </xf>
    <xf numFmtId="4" fontId="27" fillId="21" borderId="266" applyNumberFormat="0" applyProtection="0">
      <alignment horizontal="left" vertical="center" indent="1"/>
    </xf>
    <xf numFmtId="186" fontId="56" fillId="40" borderId="252" applyNumberFormat="0" applyFont="0" applyAlignment="0" applyProtection="0"/>
    <xf numFmtId="186" fontId="56" fillId="11" borderId="262" applyNumberFormat="0" applyProtection="0">
      <alignment horizontal="left" vertical="center" indent="1"/>
    </xf>
    <xf numFmtId="186" fontId="56" fillId="63" borderId="251" applyNumberFormat="0" applyProtection="0">
      <alignment horizontal="left" vertical="top" indent="1"/>
    </xf>
    <xf numFmtId="186" fontId="27" fillId="14" borderId="251" applyNumberFormat="0" applyProtection="0">
      <alignment horizontal="left" vertical="center" indent="1"/>
    </xf>
    <xf numFmtId="186" fontId="56" fillId="15" borderId="251" applyNumberFormat="0" applyProtection="0">
      <alignment horizontal="left" vertical="top" indent="1"/>
    </xf>
    <xf numFmtId="4" fontId="27" fillId="21" borderId="266" applyNumberFormat="0" applyProtection="0">
      <alignment horizontal="left" vertical="center" indent="1"/>
    </xf>
    <xf numFmtId="186" fontId="56" fillId="21" borderId="251"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93" fontId="28" fillId="12" borderId="268">
      <alignment vertical="center"/>
      <protection locked="0"/>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6" borderId="252" applyNumberFormat="0" applyProtection="0">
      <alignment horizontal="right" vertical="center"/>
    </xf>
    <xf numFmtId="186" fontId="62" fillId="15" borderId="260" applyNumberFormat="0" applyProtection="0">
      <alignment horizontal="left" vertical="top" indent="1"/>
    </xf>
    <xf numFmtId="4" fontId="56" fillId="57" borderId="266" applyNumberFormat="0" applyProtection="0">
      <alignment horizontal="right" vertical="center"/>
    </xf>
    <xf numFmtId="186" fontId="56" fillId="40" borderId="252" applyNumberFormat="0" applyFont="0" applyAlignment="0" applyProtection="0"/>
    <xf numFmtId="0" fontId="27" fillId="21" borderId="260" applyNumberFormat="0" applyProtection="0">
      <alignment horizontal="left" vertical="top" indent="1"/>
    </xf>
    <xf numFmtId="186" fontId="27" fillId="63" borderId="251" applyNumberFormat="0" applyProtection="0">
      <alignment horizontal="left" vertical="top" indent="1"/>
    </xf>
    <xf numFmtId="186" fontId="28" fillId="50" borderId="248">
      <alignment vertical="center"/>
    </xf>
    <xf numFmtId="186" fontId="27" fillId="63" borderId="243" applyNumberFormat="0" applyProtection="0">
      <alignment horizontal="left" vertical="center" indent="1"/>
    </xf>
    <xf numFmtId="186" fontId="27" fillId="14" borderId="260"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15" borderId="243" applyNumberFormat="0" applyProtection="0">
      <alignment horizontal="left" vertical="top" indent="1"/>
    </xf>
    <xf numFmtId="4" fontId="56" fillId="16" borderId="252" applyNumberFormat="0" applyProtection="0">
      <alignment horizontal="right" vertical="center"/>
    </xf>
    <xf numFmtId="4" fontId="59" fillId="53" borderId="241" applyNumberFormat="0" applyProtection="0">
      <alignment vertical="center"/>
    </xf>
    <xf numFmtId="191" fontId="28" fillId="50" borderId="248">
      <alignment vertical="center"/>
    </xf>
    <xf numFmtId="186" fontId="56" fillId="14" borderId="243" applyNumberFormat="0" applyProtection="0">
      <alignment horizontal="left" vertical="top" indent="1"/>
    </xf>
    <xf numFmtId="4" fontId="27" fillId="21" borderId="244" applyNumberFormat="0" applyProtection="0">
      <alignment horizontal="left" vertical="center" indent="1"/>
    </xf>
    <xf numFmtId="186" fontId="56" fillId="21" borderId="243" applyNumberFormat="0" applyProtection="0">
      <alignment horizontal="left" vertical="top" indent="1"/>
    </xf>
    <xf numFmtId="188" fontId="5" fillId="70" borderId="248">
      <alignment horizontal="right" vertical="center"/>
      <protection locked="0"/>
    </xf>
    <xf numFmtId="186" fontId="56" fillId="40" borderId="241" applyNumberFormat="0" applyFont="0" applyAlignment="0" applyProtection="0"/>
    <xf numFmtId="186" fontId="57" fillId="44" borderId="253" applyNumberFormat="0" applyAlignment="0" applyProtection="0"/>
    <xf numFmtId="4" fontId="56" fillId="0" borderId="241" applyNumberFormat="0" applyProtection="0">
      <alignment horizontal="right" vertical="center"/>
    </xf>
    <xf numFmtId="4" fontId="56" fillId="0" borderId="252" applyNumberFormat="0" applyProtection="0">
      <alignment horizontal="right" vertical="center"/>
    </xf>
    <xf numFmtId="186" fontId="56" fillId="40" borderId="262" applyNumberFormat="0" applyFont="0" applyAlignment="0" applyProtection="0"/>
    <xf numFmtId="4" fontId="56" fillId="52" borderId="252" applyNumberFormat="0" applyProtection="0">
      <alignment vertical="center"/>
    </xf>
    <xf numFmtId="186" fontId="27" fillId="15" borderId="251"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191" fontId="28" fillId="12" borderId="248">
      <alignment vertical="center"/>
      <protection locked="0"/>
    </xf>
    <xf numFmtId="191" fontId="5" fillId="70" borderId="248">
      <alignment horizontal="right" vertical="center"/>
      <protection locked="0"/>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27" fillId="21" borderId="244" applyNumberFormat="0" applyProtection="0">
      <alignment horizontal="left" vertical="center" indent="1"/>
    </xf>
    <xf numFmtId="186" fontId="56" fillId="21" borderId="251" applyNumberFormat="0" applyProtection="0">
      <alignment horizontal="left" vertical="top" indent="1"/>
    </xf>
    <xf numFmtId="196" fontId="5" fillId="69" borderId="8">
      <alignment vertical="center"/>
    </xf>
    <xf numFmtId="186" fontId="56" fillId="14" borderId="243" applyNumberFormat="0" applyProtection="0">
      <alignment horizontal="left" vertical="top" indent="1"/>
    </xf>
    <xf numFmtId="4" fontId="56" fillId="58" borderId="262" applyNumberFormat="0" applyProtection="0">
      <alignment horizontal="right" vertical="center"/>
    </xf>
    <xf numFmtId="4" fontId="27" fillId="21" borderId="256" applyNumberFormat="0" applyProtection="0">
      <alignment horizontal="left" vertical="center" indent="1"/>
    </xf>
    <xf numFmtId="4" fontId="56" fillId="0" borderId="252" applyNumberFormat="0" applyProtection="0">
      <alignment horizontal="right" vertical="center"/>
    </xf>
    <xf numFmtId="186" fontId="27" fillId="63" borderId="251" applyNumberFormat="0" applyProtection="0">
      <alignment horizontal="left" vertical="top" indent="1"/>
    </xf>
    <xf numFmtId="194" fontId="33" fillId="0" borderId="259" applyFill="0"/>
    <xf numFmtId="0" fontId="5" fillId="13" borderId="8">
      <alignment vertical="center"/>
    </xf>
    <xf numFmtId="4" fontId="72" fillId="53" borderId="251" applyNumberFormat="0" applyProtection="0">
      <alignment horizontal="left" vertical="center" indent="1"/>
    </xf>
    <xf numFmtId="186" fontId="27" fillId="14" borderId="260" applyNumberFormat="0" applyProtection="0">
      <alignment horizontal="left" vertical="center" indent="1"/>
    </xf>
    <xf numFmtId="186" fontId="56" fillId="11" borderId="262"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4" fontId="56" fillId="14" borderId="256" applyNumberFormat="0" applyProtection="0">
      <alignment horizontal="left" vertical="center" indent="1"/>
    </xf>
    <xf numFmtId="186" fontId="27" fillId="15" borderId="251" applyNumberFormat="0" applyProtection="0">
      <alignment horizontal="left" vertical="center" indent="1"/>
    </xf>
    <xf numFmtId="186" fontId="61" fillId="21" borderId="254" applyBorder="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4" fontId="62" fillId="48" borderId="260" applyNumberFormat="0" applyProtection="0">
      <alignment vertical="center"/>
    </xf>
    <xf numFmtId="186" fontId="56" fillId="21" borderId="251" applyNumberFormat="0" applyProtection="0">
      <alignment horizontal="left" vertical="top" indent="1"/>
    </xf>
    <xf numFmtId="4" fontId="63" fillId="66" borderId="266" applyNumberFormat="0" applyProtection="0">
      <alignment horizontal="left" vertical="center" indent="1"/>
    </xf>
    <xf numFmtId="4" fontId="62" fillId="11" borderId="260" applyNumberFormat="0" applyProtection="0">
      <alignment horizontal="left" vertical="center" indent="1"/>
    </xf>
    <xf numFmtId="4" fontId="56" fillId="54" borderId="252" applyNumberFormat="0" applyProtection="0">
      <alignment horizontal="left" vertical="center" indent="1"/>
    </xf>
    <xf numFmtId="186" fontId="27" fillId="14" borderId="243" applyNumberFormat="0" applyProtection="0">
      <alignment horizontal="left" vertical="center" indent="1"/>
    </xf>
    <xf numFmtId="186" fontId="56" fillId="15" borderId="251" applyNumberFormat="0" applyProtection="0">
      <alignment horizontal="left" vertical="top" indent="1"/>
    </xf>
    <xf numFmtId="186" fontId="56" fillId="40" borderId="241" applyNumberFormat="0" applyFont="0" applyAlignment="0" applyProtection="0"/>
    <xf numFmtId="194" fontId="33" fillId="0" borderId="259" applyFill="0"/>
    <xf numFmtId="4" fontId="59" fillId="65" borderId="262" applyNumberFormat="0" applyProtection="0">
      <alignment horizontal="right" vertical="center"/>
    </xf>
    <xf numFmtId="186" fontId="44" fillId="0" borderId="257" applyNumberFormat="0" applyFill="0" applyAlignment="0" applyProtection="0"/>
    <xf numFmtId="186" fontId="56" fillId="63" borderId="260" applyNumberFormat="0" applyProtection="0">
      <alignment horizontal="left" vertical="top" indent="1"/>
    </xf>
    <xf numFmtId="186" fontId="56" fillId="15" borderId="243" applyNumberFormat="0" applyProtection="0">
      <alignment horizontal="left" vertical="top" indent="1"/>
    </xf>
    <xf numFmtId="4" fontId="56" fillId="58" borderId="252" applyNumberFormat="0" applyProtection="0">
      <alignment horizontal="right" vertical="center"/>
    </xf>
    <xf numFmtId="186" fontId="56" fillId="14" borderId="243" applyNumberFormat="0" applyProtection="0">
      <alignment horizontal="left" vertical="top" indent="1"/>
    </xf>
    <xf numFmtId="172" fontId="28" fillId="12" borderId="248">
      <alignment vertical="center"/>
      <protection locked="0"/>
    </xf>
    <xf numFmtId="186" fontId="60" fillId="52" borderId="251" applyNumberFormat="0" applyProtection="0">
      <alignment horizontal="left" vertical="top" indent="1"/>
    </xf>
    <xf numFmtId="4" fontId="56" fillId="54" borderId="252" applyNumberFormat="0" applyProtection="0">
      <alignment horizontal="left" vertical="center" indent="1"/>
    </xf>
    <xf numFmtId="186" fontId="56" fillId="21" borderId="243" applyNumberFormat="0" applyProtection="0">
      <alignment horizontal="left" vertical="top" indent="1"/>
    </xf>
    <xf numFmtId="186" fontId="27" fillId="14" borderId="260" applyNumberFormat="0" applyProtection="0">
      <alignment horizontal="left" vertical="center" indent="1"/>
    </xf>
    <xf numFmtId="186" fontId="61" fillId="21" borderId="264" applyBorder="0"/>
    <xf numFmtId="4" fontId="56" fillId="55" borderId="262" applyNumberFormat="0" applyProtection="0">
      <alignment horizontal="right" vertical="center"/>
    </xf>
    <xf numFmtId="186" fontId="57" fillId="44" borderId="263" applyNumberFormat="0" applyAlignment="0" applyProtection="0"/>
    <xf numFmtId="186" fontId="27" fillId="21" borderId="260" applyNumberFormat="0" applyProtection="0">
      <alignment horizontal="left" vertical="center" indent="1"/>
    </xf>
    <xf numFmtId="186" fontId="28" fillId="49" borderId="8">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7" fillId="44" borderId="242" applyNumberFormat="0" applyAlignment="0" applyProtection="0"/>
    <xf numFmtId="186" fontId="57" fillId="44" borderId="253" applyNumberFormat="0" applyAlignment="0" applyProtection="0"/>
    <xf numFmtId="186" fontId="62" fillId="15" borderId="251" applyNumberFormat="0" applyProtection="0">
      <alignment horizontal="left" vertical="top" indent="1"/>
    </xf>
    <xf numFmtId="191" fontId="5" fillId="70" borderId="248">
      <alignment horizontal="right" vertical="center"/>
      <protection locked="0"/>
    </xf>
    <xf numFmtId="186" fontId="56" fillId="40" borderId="241" applyNumberFormat="0" applyFont="0" applyAlignment="0" applyProtection="0"/>
    <xf numFmtId="186" fontId="56" fillId="40" borderId="252" applyNumberFormat="0" applyFont="0" applyAlignment="0" applyProtection="0"/>
    <xf numFmtId="4" fontId="56" fillId="14" borderId="244" applyNumberFormat="0" applyProtection="0">
      <alignment horizontal="left" vertical="center" indent="1"/>
    </xf>
    <xf numFmtId="186" fontId="50" fillId="41" borderId="241" applyNumberFormat="0" applyAlignment="0" applyProtection="0"/>
    <xf numFmtId="186" fontId="42" fillId="44" borderId="252" applyNumberFormat="0" applyAlignment="0" applyProtection="0"/>
    <xf numFmtId="186" fontId="56" fillId="14" borderId="251"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27" fillId="15" borderId="243" applyNumberFormat="0" applyProtection="0">
      <alignment horizontal="left" vertical="top" indent="1"/>
    </xf>
    <xf numFmtId="186" fontId="56" fillId="15" borderId="243" applyNumberFormat="0" applyProtection="0">
      <alignment horizontal="left" vertical="top" indent="1"/>
    </xf>
    <xf numFmtId="4" fontId="56" fillId="52" borderId="252" applyNumberFormat="0" applyProtection="0">
      <alignment vertical="center"/>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14" borderId="256" applyNumberFormat="0" applyProtection="0">
      <alignment horizontal="left" vertical="center" indent="1"/>
    </xf>
    <xf numFmtId="4" fontId="56" fillId="16" borderId="252" applyNumberFormat="0" applyProtection="0">
      <alignment horizontal="right" vertical="center"/>
    </xf>
    <xf numFmtId="186" fontId="27" fillId="63" borderId="260" applyNumberFormat="0" applyProtection="0">
      <alignment horizontal="left" vertical="top" indent="1"/>
    </xf>
    <xf numFmtId="188" fontId="28" fillId="50" borderId="248">
      <alignment vertical="center"/>
    </xf>
    <xf numFmtId="4" fontId="27" fillId="21" borderId="256" applyNumberFormat="0" applyProtection="0">
      <alignment horizontal="left" vertical="center" indent="1"/>
    </xf>
    <xf numFmtId="186" fontId="56" fillId="14" borderId="243" applyNumberFormat="0" applyProtection="0">
      <alignment horizontal="left" vertical="top" indent="1"/>
    </xf>
    <xf numFmtId="186" fontId="57" fillId="44" borderId="242" applyNumberFormat="0" applyAlignment="0" applyProtection="0"/>
    <xf numFmtId="4" fontId="59" fillId="53" borderId="252" applyNumberFormat="0" applyProtection="0">
      <alignment vertical="center"/>
    </xf>
    <xf numFmtId="186" fontId="27" fillId="63" borderId="251" applyNumberFormat="0" applyProtection="0">
      <alignment horizontal="left" vertical="center" indent="1"/>
    </xf>
    <xf numFmtId="4" fontId="56" fillId="59" borderId="252" applyNumberFormat="0" applyProtection="0">
      <alignment horizontal="right" vertical="center"/>
    </xf>
    <xf numFmtId="186" fontId="56" fillId="63" borderId="243" applyNumberFormat="0" applyProtection="0">
      <alignment horizontal="left" vertical="top" indent="1"/>
    </xf>
    <xf numFmtId="0" fontId="5" fillId="13" borderId="248">
      <alignment vertical="center"/>
    </xf>
    <xf numFmtId="4" fontId="56" fillId="0" borderId="241" applyNumberFormat="0" applyProtection="0">
      <alignment horizontal="right" vertical="center"/>
    </xf>
    <xf numFmtId="186" fontId="56" fillId="21" borderId="260" applyNumberFormat="0" applyProtection="0">
      <alignment horizontal="left" vertical="top" indent="1"/>
    </xf>
    <xf numFmtId="188" fontId="28" fillId="49" borderId="248">
      <alignment vertical="center"/>
    </xf>
    <xf numFmtId="186" fontId="56" fillId="40" borderId="252" applyNumberFormat="0" applyFont="0" applyAlignment="0" applyProtection="0"/>
    <xf numFmtId="4" fontId="56" fillId="59" borderId="262" applyNumberFormat="0" applyProtection="0">
      <alignment horizontal="right" vertical="center"/>
    </xf>
    <xf numFmtId="191" fontId="28" fillId="50" borderId="258">
      <alignment vertical="center"/>
    </xf>
    <xf numFmtId="4" fontId="56" fillId="15" borderId="252" applyNumberFormat="0" applyProtection="0">
      <alignment horizontal="right" vertical="center"/>
    </xf>
    <xf numFmtId="196" fontId="5" fillId="69" borderId="258">
      <alignmen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188" fontId="28" fillId="51" borderId="248">
      <alignment horizontal="right" vertical="center"/>
      <protection locked="0"/>
    </xf>
    <xf numFmtId="186" fontId="56" fillId="63" borderId="241" applyNumberFormat="0" applyProtection="0">
      <alignment horizontal="left" vertical="center" indent="1"/>
    </xf>
    <xf numFmtId="4" fontId="56" fillId="57" borderId="266" applyNumberFormat="0" applyProtection="0">
      <alignment horizontal="right" vertical="center"/>
    </xf>
    <xf numFmtId="186" fontId="56" fillId="21" borderId="251" applyNumberFormat="0" applyProtection="0">
      <alignment horizontal="left" vertical="top" indent="1"/>
    </xf>
    <xf numFmtId="186" fontId="56" fillId="14" borderId="262" applyNumberFormat="0" applyProtection="0">
      <alignment horizontal="left" vertical="center" indent="1"/>
    </xf>
    <xf numFmtId="4" fontId="62" fillId="48" borderId="260" applyNumberFormat="0" applyProtection="0">
      <alignment vertical="center"/>
    </xf>
    <xf numFmtId="4" fontId="56" fillId="52" borderId="252" applyNumberFormat="0" applyProtection="0">
      <alignment vertical="center"/>
    </xf>
    <xf numFmtId="186" fontId="42" fillId="44" borderId="262" applyNumberFormat="0" applyAlignment="0" applyProtection="0"/>
    <xf numFmtId="186" fontId="56" fillId="21" borderId="260" applyNumberFormat="0" applyProtection="0">
      <alignment horizontal="left" vertical="top" indent="1"/>
    </xf>
    <xf numFmtId="186" fontId="62" fillId="15" borderId="260" applyNumberFormat="0" applyProtection="0">
      <alignment horizontal="left" vertical="top" indent="1"/>
    </xf>
    <xf numFmtId="186" fontId="27" fillId="15" borderId="260" applyNumberFormat="0" applyProtection="0">
      <alignment horizontal="left" vertical="center" indent="1"/>
    </xf>
    <xf numFmtId="4" fontId="62" fillId="48" borderId="260" applyNumberFormat="0" applyProtection="0">
      <alignment vertical="center"/>
    </xf>
    <xf numFmtId="186" fontId="27" fillId="14" borderId="251"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63" borderId="251" applyNumberFormat="0" applyProtection="0">
      <alignment horizontal="left" vertical="top" indent="1"/>
    </xf>
    <xf numFmtId="4" fontId="27" fillId="21" borderId="256" applyNumberFormat="0" applyProtection="0">
      <alignment horizontal="left" vertical="center" indent="1"/>
    </xf>
    <xf numFmtId="186" fontId="56" fillId="63" borderId="251" applyNumberFormat="0" applyProtection="0">
      <alignment horizontal="left" vertical="top" indent="1"/>
    </xf>
    <xf numFmtId="186" fontId="28" fillId="49" borderId="248">
      <alignment vertical="center"/>
    </xf>
    <xf numFmtId="186" fontId="56" fillId="15" borderId="251" applyNumberFormat="0" applyProtection="0">
      <alignment horizontal="left" vertical="top" indent="1"/>
    </xf>
    <xf numFmtId="186" fontId="62" fillId="48" borderId="260" applyNumberFormat="0" applyProtection="0">
      <alignment horizontal="left" vertical="top" indent="1"/>
    </xf>
    <xf numFmtId="186" fontId="27" fillId="15" borderId="260" applyNumberFormat="0" applyProtection="0">
      <alignment horizontal="left" vertical="center" indent="1"/>
    </xf>
    <xf numFmtId="4" fontId="56" fillId="61" borderId="266" applyNumberFormat="0" applyProtection="0">
      <alignment horizontal="left" vertical="center" indent="1"/>
    </xf>
    <xf numFmtId="188" fontId="5" fillId="13" borderId="258">
      <alignment vertical="center"/>
    </xf>
    <xf numFmtId="186" fontId="57" fillId="44" borderId="263" applyNumberFormat="0" applyAlignment="0" applyProtection="0"/>
    <xf numFmtId="4" fontId="56" fillId="56" borderId="262" applyNumberFormat="0" applyProtection="0">
      <alignment horizontal="right" vertical="center"/>
    </xf>
    <xf numFmtId="186" fontId="56" fillId="11" borderId="252" applyNumberFormat="0" applyProtection="0">
      <alignment horizontal="left" vertical="center" indent="1"/>
    </xf>
    <xf numFmtId="186" fontId="44" fillId="0" borderId="257" applyNumberFormat="0" applyFill="0" applyAlignment="0" applyProtection="0"/>
    <xf numFmtId="186" fontId="44" fillId="0" borderId="267" applyNumberFormat="0" applyFill="0" applyAlignment="0" applyProtection="0"/>
    <xf numFmtId="186" fontId="56" fillId="21" borderId="251" applyNumberFormat="0" applyProtection="0">
      <alignment horizontal="left" vertical="top" indent="1"/>
    </xf>
    <xf numFmtId="186" fontId="56" fillId="40" borderId="252" applyNumberFormat="0" applyFont="0" applyAlignment="0" applyProtection="0"/>
    <xf numFmtId="186" fontId="27" fillId="15" borderId="260" applyNumberFormat="0" applyProtection="0">
      <alignment horizontal="left" vertical="center" indent="1"/>
    </xf>
    <xf numFmtId="4" fontId="56" fillId="53" borderId="252" applyNumberFormat="0" applyProtection="0">
      <alignment horizontal="left" vertical="center" indent="1"/>
    </xf>
    <xf numFmtId="186" fontId="56" fillId="63" borderId="260" applyNumberFormat="0" applyProtection="0">
      <alignment horizontal="left" vertical="top" indent="1"/>
    </xf>
    <xf numFmtId="186" fontId="56" fillId="63" borderId="251" applyNumberFormat="0" applyProtection="0">
      <alignment horizontal="left" vertical="top" indent="1"/>
    </xf>
    <xf numFmtId="191" fontId="5" fillId="70" borderId="8">
      <alignment horizontal="right" vertical="center"/>
      <protection locked="0"/>
    </xf>
    <xf numFmtId="186" fontId="57" fillId="44" borderId="253" applyNumberFormat="0" applyAlignment="0" applyProtection="0"/>
    <xf numFmtId="4" fontId="56" fillId="23" borderId="241" applyNumberFormat="0" applyProtection="0">
      <alignment horizontal="right" vertical="center"/>
    </xf>
    <xf numFmtId="4" fontId="27" fillId="21" borderId="244" applyNumberFormat="0" applyProtection="0">
      <alignment horizontal="left" vertical="center" indent="1"/>
    </xf>
    <xf numFmtId="186" fontId="56" fillId="40" borderId="252" applyNumberFormat="0" applyFont="0" applyAlignment="0" applyProtection="0"/>
    <xf numFmtId="186" fontId="56" fillId="21" borderId="251" applyNumberFormat="0" applyProtection="0">
      <alignment horizontal="left" vertical="top" indent="1"/>
    </xf>
    <xf numFmtId="191" fontId="28" fillId="51" borderId="258">
      <alignment horizontal="right" vertical="center"/>
      <protection locked="0"/>
    </xf>
    <xf numFmtId="186" fontId="56" fillId="40" borderId="252" applyNumberFormat="0" applyFont="0" applyAlignment="0" applyProtection="0"/>
    <xf numFmtId="186" fontId="27" fillId="15" borderId="251" applyNumberFormat="0" applyProtection="0">
      <alignment horizontal="left" vertical="top" indent="1"/>
    </xf>
    <xf numFmtId="186" fontId="56" fillId="67" borderId="248"/>
    <xf numFmtId="186" fontId="44" fillId="0" borderId="247" applyNumberFormat="0" applyFill="0" applyAlignment="0" applyProtection="0"/>
    <xf numFmtId="193" fontId="28" fillId="12" borderId="248">
      <alignment vertical="center"/>
      <protection locked="0"/>
    </xf>
    <xf numFmtId="186" fontId="56" fillId="21" borderId="251" applyNumberFormat="0" applyProtection="0">
      <alignment horizontal="left" vertical="top" indent="1"/>
    </xf>
    <xf numFmtId="4" fontId="56" fillId="57" borderId="244" applyNumberFormat="0" applyProtection="0">
      <alignment horizontal="right" vertical="center"/>
    </xf>
    <xf numFmtId="186" fontId="56" fillId="21" borderId="260" applyNumberFormat="0" applyProtection="0">
      <alignment horizontal="left" vertical="top" indent="1"/>
    </xf>
    <xf numFmtId="186" fontId="27" fillId="15" borderId="251" applyNumberFormat="0" applyProtection="0">
      <alignment horizontal="left" vertical="center" indent="1"/>
    </xf>
    <xf numFmtId="186" fontId="56" fillId="21" borderId="260" applyNumberFormat="0" applyProtection="0">
      <alignment horizontal="left" vertical="top" indent="1"/>
    </xf>
    <xf numFmtId="4" fontId="70" fillId="53" borderId="260" applyNumberFormat="0" applyProtection="0">
      <alignment vertical="center"/>
    </xf>
    <xf numFmtId="186" fontId="56" fillId="63" borderId="252" applyNumberFormat="0" applyProtection="0">
      <alignment horizontal="left" vertical="center" indent="1"/>
    </xf>
    <xf numFmtId="186" fontId="56" fillId="40" borderId="252" applyNumberFormat="0" applyFont="0" applyAlignment="0" applyProtection="0"/>
    <xf numFmtId="4" fontId="75" fillId="88" borderId="250" applyNumberFormat="0" applyProtection="0">
      <alignment horizontal="left" vertical="center" indent="1"/>
    </xf>
    <xf numFmtId="0" fontId="27" fillId="15" borderId="251" applyNumberFormat="0" applyProtection="0">
      <alignment horizontal="left" vertical="center" indent="1"/>
    </xf>
    <xf numFmtId="188" fontId="5" fillId="7" borderId="258">
      <alignment vertical="center"/>
      <protection locked="0"/>
    </xf>
    <xf numFmtId="186" fontId="62" fillId="48" borderId="260" applyNumberFormat="0" applyProtection="0">
      <alignment horizontal="left" vertical="top" indent="1"/>
    </xf>
    <xf numFmtId="4" fontId="56" fillId="14" borderId="266" applyNumberFormat="0" applyProtection="0">
      <alignment horizontal="left" vertical="center" indent="1"/>
    </xf>
    <xf numFmtId="186" fontId="56" fillId="14" borderId="251" applyNumberFormat="0" applyProtection="0">
      <alignment horizontal="left" vertical="top" indent="1"/>
    </xf>
    <xf numFmtId="188" fontId="5" fillId="69" borderId="248">
      <alignment vertical="center"/>
    </xf>
    <xf numFmtId="186" fontId="56" fillId="14" borderId="243" applyNumberFormat="0" applyProtection="0">
      <alignment horizontal="left" vertical="top" indent="1"/>
    </xf>
    <xf numFmtId="186" fontId="27" fillId="14" borderId="251" applyNumberFormat="0" applyProtection="0">
      <alignment horizontal="left" vertical="center" indent="1"/>
    </xf>
    <xf numFmtId="186" fontId="44" fillId="0" borderId="257" applyNumberFormat="0" applyFill="0" applyAlignment="0" applyProtection="0"/>
    <xf numFmtId="188" fontId="5" fillId="13" borderId="248">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4" fontId="56" fillId="14" borderId="256" applyNumberFormat="0" applyProtection="0">
      <alignment horizontal="left" vertical="center"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72" fontId="28" fillId="12" borderId="258">
      <alignment vertical="center"/>
      <protection locked="0"/>
    </xf>
    <xf numFmtId="186" fontId="56" fillId="14" borderId="251"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186" fontId="56" fillId="21" borderId="251" applyNumberFormat="0" applyProtection="0">
      <alignment horizontal="left" vertical="top" indent="1"/>
    </xf>
    <xf numFmtId="186" fontId="27" fillId="15" borderId="251" applyNumberFormat="0" applyProtection="0">
      <alignment horizontal="left" vertical="top" indent="1"/>
    </xf>
    <xf numFmtId="0" fontId="5" fillId="13" borderId="258">
      <alignment vertical="center"/>
    </xf>
    <xf numFmtId="0" fontId="5" fillId="69" borderId="258">
      <alignment vertical="center"/>
    </xf>
    <xf numFmtId="0" fontId="5" fillId="7" borderId="258">
      <alignment vertical="center"/>
      <protection locked="0"/>
    </xf>
    <xf numFmtId="4" fontId="56" fillId="23" borderId="252" applyNumberFormat="0" applyProtection="0">
      <alignment horizontal="right" vertical="center"/>
    </xf>
    <xf numFmtId="186" fontId="56" fillId="40" borderId="262" applyNumberFormat="0" applyFont="0" applyAlignment="0" applyProtection="0"/>
    <xf numFmtId="186" fontId="56" fillId="40" borderId="252" applyNumberFormat="0" applyFont="0" applyAlignment="0" applyProtection="0"/>
    <xf numFmtId="186" fontId="56" fillId="40" borderId="252" applyNumberFormat="0" applyFont="0" applyAlignment="0" applyProtection="0"/>
    <xf numFmtId="191" fontId="5" fillId="69" borderId="248">
      <alignment vertical="center"/>
    </xf>
    <xf numFmtId="0" fontId="27" fillId="15" borderId="260" applyNumberFormat="0" applyProtection="0">
      <alignment horizontal="left" vertical="center" indent="1"/>
    </xf>
    <xf numFmtId="186" fontId="42" fillId="44" borderId="252" applyNumberFormat="0" applyAlignment="0" applyProtection="0"/>
    <xf numFmtId="186" fontId="56" fillId="62" borderId="252" applyNumberFormat="0" applyProtection="0">
      <alignment horizontal="left" vertical="center" indent="1"/>
    </xf>
    <xf numFmtId="186" fontId="27" fillId="14" borderId="251" applyNumberFormat="0" applyProtection="0">
      <alignment horizontal="left" vertical="center" indent="1"/>
    </xf>
    <xf numFmtId="186" fontId="28" fillId="12" borderId="258">
      <alignment vertical="center"/>
      <protection locked="0"/>
    </xf>
    <xf numFmtId="186" fontId="27" fillId="21" borderId="251" applyNumberFormat="0" applyProtection="0">
      <alignment horizontal="left" vertical="top" indent="1"/>
    </xf>
    <xf numFmtId="186" fontId="56" fillId="40" borderId="241" applyNumberFormat="0" applyFont="0" applyAlignment="0" applyProtection="0"/>
    <xf numFmtId="4" fontId="56" fillId="53" borderId="241" applyNumberFormat="0" applyProtection="0">
      <alignment horizontal="left" vertical="center" indent="1"/>
    </xf>
    <xf numFmtId="186" fontId="56" fillId="15" borderId="251" applyNumberFormat="0" applyProtection="0">
      <alignment horizontal="left" vertical="top" indent="1"/>
    </xf>
    <xf numFmtId="4" fontId="27" fillId="21" borderId="256" applyNumberFormat="0" applyProtection="0">
      <alignment horizontal="left" vertical="center" indent="1"/>
    </xf>
    <xf numFmtId="186" fontId="56" fillId="15" borderId="251" applyNumberFormat="0" applyProtection="0">
      <alignment horizontal="left" vertical="top" indent="1"/>
    </xf>
    <xf numFmtId="186" fontId="60" fillId="52" borderId="260"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62" fillId="48" borderId="251" applyNumberFormat="0" applyProtection="0">
      <alignment horizontal="left" vertical="top" indent="1"/>
    </xf>
    <xf numFmtId="186" fontId="28" fillId="12" borderId="258">
      <alignment vertical="center"/>
      <protection locked="0"/>
    </xf>
    <xf numFmtId="4" fontId="56" fillId="52" borderId="252" applyNumberFormat="0" applyProtection="0">
      <alignmen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88" fontId="5" fillId="70" borderId="248">
      <alignment horizontal="right" vertical="center"/>
      <protection locked="0"/>
    </xf>
    <xf numFmtId="186" fontId="50" fillId="41" borderId="262" applyNumberFormat="0" applyAlignment="0" applyProtection="0"/>
    <xf numFmtId="4" fontId="56" fillId="15" borderId="262" applyNumberFormat="0" applyProtection="0">
      <alignment horizontal="right" vertical="center"/>
    </xf>
    <xf numFmtId="196" fontId="5" fillId="13" borderId="8">
      <alignment vertical="center"/>
    </xf>
    <xf numFmtId="4" fontId="70" fillId="86" borderId="251" applyNumberFormat="0" applyProtection="0">
      <alignment horizontal="left" vertical="center" indent="1"/>
    </xf>
    <xf numFmtId="191" fontId="5" fillId="70" borderId="258">
      <alignment horizontal="right" vertical="center"/>
      <protection locked="0"/>
    </xf>
    <xf numFmtId="186" fontId="27" fillId="21" borderId="260" applyNumberFormat="0" applyProtection="0">
      <alignment horizontal="left" vertical="center" indent="1"/>
    </xf>
    <xf numFmtId="186" fontId="56" fillId="14" borderId="260" applyNumberFormat="0" applyProtection="0">
      <alignment horizontal="left" vertical="top" indent="1"/>
    </xf>
    <xf numFmtId="4" fontId="56" fillId="53" borderId="252" applyNumberFormat="0" applyProtection="0">
      <alignment horizontal="left" vertical="center" indent="1"/>
    </xf>
    <xf numFmtId="186" fontId="56" fillId="15" borderId="251" applyNumberFormat="0" applyProtection="0">
      <alignment horizontal="left" vertical="top" indent="1"/>
    </xf>
    <xf numFmtId="4" fontId="56" fillId="16" borderId="252" applyNumberFormat="0" applyProtection="0">
      <alignment horizontal="right" vertical="center"/>
    </xf>
    <xf numFmtId="186" fontId="56" fillId="40" borderId="252" applyNumberFormat="0" applyFont="0" applyAlignment="0" applyProtection="0"/>
    <xf numFmtId="0" fontId="27" fillId="63" borderId="251" applyNumberFormat="0" applyProtection="0">
      <alignment horizontal="left" vertical="center" indent="1"/>
    </xf>
    <xf numFmtId="4" fontId="64" fillId="64" borderId="252" applyNumberFormat="0" applyProtection="0">
      <alignment horizontal="right" vertical="center"/>
    </xf>
    <xf numFmtId="188" fontId="5" fillId="69" borderId="258">
      <alignment vertical="center"/>
    </xf>
    <xf numFmtId="0" fontId="5" fillId="70" borderId="258">
      <alignment horizontal="right" vertical="center"/>
      <protection locked="0"/>
    </xf>
    <xf numFmtId="186" fontId="56" fillId="40" borderId="252" applyNumberFormat="0" applyFont="0" applyAlignment="0" applyProtection="0"/>
    <xf numFmtId="4" fontId="56" fillId="53" borderId="262" applyNumberFormat="0" applyProtection="0">
      <alignment horizontal="left" vertical="center" indent="1"/>
    </xf>
    <xf numFmtId="4" fontId="56" fillId="59" borderId="262" applyNumberFormat="0" applyProtection="0">
      <alignment horizontal="right" vertical="center"/>
    </xf>
    <xf numFmtId="186" fontId="27" fillId="14" borderId="260" applyNumberFormat="0" applyProtection="0">
      <alignment horizontal="left" vertical="top" indent="1"/>
    </xf>
    <xf numFmtId="186" fontId="56" fillId="21" borderId="260" applyNumberFormat="0" applyProtection="0">
      <alignment horizontal="left" vertical="top" indent="1"/>
    </xf>
    <xf numFmtId="186" fontId="27" fillId="63"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6" borderId="252" applyNumberFormat="0" applyProtection="0">
      <alignment horizontal="right" vertical="center"/>
    </xf>
    <xf numFmtId="191" fontId="5" fillId="13" borderId="8">
      <alignment vertical="center"/>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28" fillId="51" borderId="258">
      <alignment horizontal="right" vertical="center"/>
      <protection locked="0"/>
    </xf>
    <xf numFmtId="186" fontId="50" fillId="41" borderId="252" applyNumberFormat="0" applyAlignment="0" applyProtection="0"/>
    <xf numFmtId="186" fontId="56" fillId="14" borderId="251" applyNumberFormat="0" applyProtection="0">
      <alignment horizontal="left" vertical="top" indent="1"/>
    </xf>
    <xf numFmtId="190" fontId="28" fillId="51" borderId="258">
      <alignment horizontal="right" vertical="center"/>
      <protection locked="0"/>
    </xf>
    <xf numFmtId="4" fontId="62" fillId="11" borderId="243" applyNumberFormat="0" applyProtection="0">
      <alignment horizontal="left" vertical="center" indent="1"/>
    </xf>
    <xf numFmtId="0" fontId="5" fillId="70" borderId="248">
      <alignment horizontal="right" vertical="center"/>
      <protection locked="0"/>
    </xf>
    <xf numFmtId="4" fontId="56" fillId="60" borderId="241" applyNumberFormat="0" applyProtection="0">
      <alignment horizontal="right" vertical="center"/>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44" fillId="0" borderId="267" applyNumberFormat="0" applyFill="0" applyAlignment="0" applyProtection="0"/>
    <xf numFmtId="4" fontId="63" fillId="66" borderId="266" applyNumberFormat="0" applyProtection="0">
      <alignment horizontal="left" vertical="center" indent="1"/>
    </xf>
    <xf numFmtId="186" fontId="56" fillId="15" borderId="251" applyNumberFormat="0" applyProtection="0">
      <alignment horizontal="left" vertical="top" indent="1"/>
    </xf>
    <xf numFmtId="186" fontId="28" fillId="12" borderId="258">
      <alignment vertical="center"/>
      <protection locked="0"/>
    </xf>
    <xf numFmtId="4" fontId="56" fillId="16" borderId="262" applyNumberFormat="0" applyProtection="0">
      <alignment horizontal="right" vertical="center"/>
    </xf>
    <xf numFmtId="186" fontId="50" fillId="41" borderId="252" applyNumberFormat="0" applyAlignment="0" applyProtection="0"/>
    <xf numFmtId="186" fontId="42" fillId="44" borderId="252" applyNumberFormat="0" applyAlignment="0" applyProtection="0"/>
    <xf numFmtId="186" fontId="56" fillId="21" borderId="243" applyNumberFormat="0" applyProtection="0">
      <alignment horizontal="left" vertical="top" indent="1"/>
    </xf>
    <xf numFmtId="190" fontId="28" fillId="49" borderId="248">
      <alignment vertical="center"/>
    </xf>
    <xf numFmtId="186" fontId="42" fillId="44" borderId="252" applyNumberFormat="0" applyAlignment="0" applyProtection="0"/>
    <xf numFmtId="4" fontId="56" fillId="0" borderId="252" applyNumberFormat="0" applyProtection="0">
      <alignment horizontal="right" vertical="center"/>
    </xf>
    <xf numFmtId="186" fontId="27" fillId="15" borderId="243" applyNumberFormat="0" applyProtection="0">
      <alignment horizontal="left" vertical="center" indent="1"/>
    </xf>
    <xf numFmtId="186" fontId="56" fillId="40" borderId="252" applyNumberFormat="0" applyFont="0" applyAlignment="0" applyProtection="0"/>
    <xf numFmtId="4" fontId="62" fillId="11" borderId="251" applyNumberFormat="0" applyProtection="0">
      <alignment horizontal="left" vertical="center" indent="1"/>
    </xf>
    <xf numFmtId="186" fontId="50" fillId="41" borderId="252" applyNumberFormat="0" applyAlignment="0" applyProtection="0"/>
    <xf numFmtId="186" fontId="27" fillId="15" borderId="251" applyNumberFormat="0" applyProtection="0">
      <alignment horizontal="left" vertical="center"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93" fontId="28" fillId="12" borderId="258">
      <alignment vertical="center"/>
      <protection locked="0"/>
    </xf>
    <xf numFmtId="186" fontId="61" fillId="21" borderId="245" applyBorder="0"/>
    <xf numFmtId="0" fontId="5" fillId="69" borderId="248">
      <alignment vertical="center"/>
    </xf>
    <xf numFmtId="4" fontId="56" fillId="54" borderId="241" applyNumberFormat="0" applyProtection="0">
      <alignment horizontal="left" vertical="center" indent="1"/>
    </xf>
    <xf numFmtId="186" fontId="56" fillId="14" borderId="243" applyNumberFormat="0" applyProtection="0">
      <alignment horizontal="left" vertical="top" indent="1"/>
    </xf>
    <xf numFmtId="186" fontId="56" fillId="40" borderId="241" applyNumberFormat="0" applyFont="0" applyAlignment="0" applyProtection="0"/>
    <xf numFmtId="186" fontId="56" fillId="14" borderId="260" applyNumberFormat="0" applyProtection="0">
      <alignment horizontal="left" vertical="top" indent="1"/>
    </xf>
    <xf numFmtId="186" fontId="56" fillId="63" borderId="260" applyNumberFormat="0" applyProtection="0">
      <alignment horizontal="left" vertical="top" indent="1"/>
    </xf>
    <xf numFmtId="4" fontId="27" fillId="21" borderId="256" applyNumberFormat="0" applyProtection="0">
      <alignment horizontal="left" vertical="center" indent="1"/>
    </xf>
    <xf numFmtId="186" fontId="27" fillId="14" borderId="260" applyNumberFormat="0" applyProtection="0">
      <alignment horizontal="left" vertical="center" indent="1"/>
    </xf>
    <xf numFmtId="186" fontId="27" fillId="15" borderId="260" applyNumberFormat="0" applyProtection="0">
      <alignment horizontal="left" vertical="top" indent="1"/>
    </xf>
    <xf numFmtId="186" fontId="56" fillId="63" borderId="252" applyNumberFormat="0" applyProtection="0">
      <alignment horizontal="left" vertical="center" indent="1"/>
    </xf>
    <xf numFmtId="186" fontId="42" fillId="44" borderId="241" applyNumberFormat="0" applyAlignment="0" applyProtection="0"/>
    <xf numFmtId="4" fontId="63" fillId="66" borderId="256" applyNumberFormat="0" applyProtection="0">
      <alignment horizontal="left" vertical="center" indent="1"/>
    </xf>
    <xf numFmtId="191" fontId="28" fillId="49" borderId="8">
      <alignment vertical="center"/>
    </xf>
    <xf numFmtId="186" fontId="27" fillId="63" borderId="243" applyNumberFormat="0" applyProtection="0">
      <alignment horizontal="left" vertical="center" indent="1"/>
    </xf>
    <xf numFmtId="4" fontId="56" fillId="15" borderId="266" applyNumberFormat="0" applyProtection="0">
      <alignment horizontal="left" vertical="center"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4" fontId="56" fillId="15" borderId="252" applyNumberFormat="0" applyProtection="0">
      <alignment horizontal="right" vertical="center"/>
    </xf>
    <xf numFmtId="4" fontId="56" fillId="15" borderId="266" applyNumberFormat="0" applyProtection="0">
      <alignment horizontal="left" vertical="center" indent="1"/>
    </xf>
    <xf numFmtId="186" fontId="56" fillId="21" borderId="260" applyNumberFormat="0" applyProtection="0">
      <alignment horizontal="left" vertical="top" indent="1"/>
    </xf>
    <xf numFmtId="4" fontId="72" fillId="53" borderId="260" applyNumberFormat="0" applyProtection="0">
      <alignment horizontal="left" vertical="center" indent="1"/>
    </xf>
    <xf numFmtId="4" fontId="62" fillId="48" borderId="260" applyNumberFormat="0" applyProtection="0">
      <alignment vertical="center"/>
    </xf>
    <xf numFmtId="186" fontId="56" fillId="63" borderId="251" applyNumberFormat="0" applyProtection="0">
      <alignment horizontal="left" vertical="top" indent="1"/>
    </xf>
    <xf numFmtId="191" fontId="28" fillId="50" borderId="268">
      <alignment vertical="center"/>
    </xf>
    <xf numFmtId="186" fontId="56" fillId="40" borderId="252" applyNumberFormat="0" applyFont="0" applyAlignment="0" applyProtection="0"/>
    <xf numFmtId="186" fontId="56" fillId="63" borderId="251" applyNumberFormat="0" applyProtection="0">
      <alignment horizontal="left" vertical="top" indent="1"/>
    </xf>
    <xf numFmtId="4" fontId="56" fillId="19" borderId="252" applyNumberFormat="0" applyProtection="0">
      <alignment horizontal="right" vertical="center"/>
    </xf>
    <xf numFmtId="4" fontId="56" fillId="60" borderId="262" applyNumberFormat="0" applyProtection="0">
      <alignment horizontal="right" vertical="center"/>
    </xf>
    <xf numFmtId="191" fontId="28" fillId="50" borderId="268">
      <alignment vertical="center"/>
    </xf>
    <xf numFmtId="4" fontId="76" fillId="87" borderId="251" applyNumberFormat="0" applyProtection="0">
      <alignment horizontal="right" vertical="center"/>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56" fillId="21" borderId="251" applyNumberFormat="0" applyProtection="0">
      <alignment horizontal="left" vertical="top" indent="1"/>
    </xf>
    <xf numFmtId="4" fontId="56" fillId="52" borderId="262" applyNumberFormat="0" applyProtection="0">
      <alignment vertical="center"/>
    </xf>
    <xf numFmtId="4" fontId="56" fillId="56" borderId="252" applyNumberFormat="0" applyProtection="0">
      <alignment horizontal="right" vertical="center"/>
    </xf>
    <xf numFmtId="186" fontId="56" fillId="21" borderId="251" applyNumberFormat="0" applyProtection="0">
      <alignment horizontal="left" vertical="top" indent="1"/>
    </xf>
    <xf numFmtId="186" fontId="50" fillId="41" borderId="262" applyNumberFormat="0" applyAlignment="0" applyProtection="0"/>
    <xf numFmtId="186" fontId="56" fillId="40" borderId="241" applyNumberFormat="0" applyFont="0" applyAlignment="0" applyProtection="0"/>
    <xf numFmtId="4" fontId="72" fillId="49" borderId="260" applyNumberFormat="0" applyProtection="0">
      <alignment horizontal="right" vertical="center"/>
    </xf>
    <xf numFmtId="186" fontId="56" fillId="14" borderId="251" applyNumberFormat="0" applyProtection="0">
      <alignment horizontal="left" vertical="top" indent="1"/>
    </xf>
    <xf numFmtId="4" fontId="56" fillId="57" borderId="244" applyNumberFormat="0" applyProtection="0">
      <alignment horizontal="right" vertical="center"/>
    </xf>
    <xf numFmtId="186" fontId="27" fillId="63" borderId="25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40" borderId="241" applyNumberFormat="0" applyFont="0" applyAlignment="0" applyProtection="0"/>
    <xf numFmtId="193" fontId="28" fillId="12" borderId="258">
      <alignment vertical="center"/>
      <protection locked="0"/>
    </xf>
    <xf numFmtId="186" fontId="56" fillId="14" borderId="251"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93" fontId="5" fillId="7" borderId="8">
      <alignment vertical="center"/>
      <protection locked="0"/>
    </xf>
    <xf numFmtId="4" fontId="56" fillId="54" borderId="25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72" fillId="81" borderId="251" applyNumberFormat="0" applyProtection="0">
      <alignment horizontal="right" vertical="center"/>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5" fillId="88" borderId="261" applyNumberFormat="0" applyProtection="0">
      <alignment horizontal="left" vertical="center" indent="1"/>
    </xf>
    <xf numFmtId="186" fontId="27" fillId="63" borderId="260" applyNumberFormat="0" applyProtection="0">
      <alignment horizontal="left" vertical="top" indent="1"/>
    </xf>
    <xf numFmtId="186" fontId="44" fillId="0" borderId="257" applyNumberFormat="0" applyFill="0" applyAlignment="0" applyProtection="0"/>
    <xf numFmtId="186" fontId="56" fillId="15" borderId="243" applyNumberFormat="0" applyProtection="0">
      <alignment horizontal="left" vertical="top" indent="1"/>
    </xf>
    <xf numFmtId="4" fontId="27" fillId="21" borderId="256" applyNumberFormat="0" applyProtection="0">
      <alignment horizontal="left" vertical="center" indent="1"/>
    </xf>
    <xf numFmtId="4" fontId="56" fillId="54" borderId="252" applyNumberFormat="0" applyProtection="0">
      <alignment horizontal="left" vertical="center" indent="1"/>
    </xf>
    <xf numFmtId="4" fontId="56" fillId="52" borderId="241" applyNumberFormat="0" applyProtection="0">
      <alignment vertical="center"/>
    </xf>
    <xf numFmtId="186" fontId="27" fillId="14" borderId="243" applyNumberFormat="0" applyProtection="0">
      <alignment horizontal="left" vertical="center" indent="1"/>
    </xf>
    <xf numFmtId="186" fontId="56" fillId="15" borderId="260" applyNumberFormat="0" applyProtection="0">
      <alignment horizontal="left" vertical="top" indent="1"/>
    </xf>
    <xf numFmtId="186" fontId="56" fillId="63" borderId="243" applyNumberFormat="0" applyProtection="0">
      <alignment horizontal="left" vertical="top" indent="1"/>
    </xf>
    <xf numFmtId="4" fontId="56" fillId="52" borderId="252" applyNumberFormat="0" applyProtection="0">
      <alignment vertical="center"/>
    </xf>
    <xf numFmtId="188" fontId="28" fillId="49" borderId="258">
      <alignment vertical="center"/>
    </xf>
    <xf numFmtId="188" fontId="5" fillId="7" borderId="258">
      <alignment vertical="center"/>
      <protection locked="0"/>
    </xf>
    <xf numFmtId="4" fontId="56" fillId="15" borderId="252" applyNumberFormat="0" applyProtection="0">
      <alignment horizontal="right" vertical="center"/>
    </xf>
    <xf numFmtId="186" fontId="56" fillId="15" borderId="251" applyNumberFormat="0" applyProtection="0">
      <alignment horizontal="left" vertical="top" indent="1"/>
    </xf>
    <xf numFmtId="4" fontId="56" fillId="58" borderId="241" applyNumberFormat="0" applyProtection="0">
      <alignment horizontal="right" vertical="center"/>
    </xf>
    <xf numFmtId="4" fontId="56" fillId="60" borderId="252" applyNumberFormat="0" applyProtection="0">
      <alignment horizontal="right" vertical="center"/>
    </xf>
    <xf numFmtId="186" fontId="56" fillId="15" borderId="243" applyNumberFormat="0" applyProtection="0">
      <alignment horizontal="left" vertical="top" indent="1"/>
    </xf>
    <xf numFmtId="4" fontId="72" fillId="80" borderId="243" applyNumberFormat="0" applyProtection="0">
      <alignment horizontal="right" vertical="center"/>
    </xf>
    <xf numFmtId="191" fontId="5" fillId="7" borderId="248">
      <alignment vertical="center"/>
      <protection locked="0"/>
    </xf>
    <xf numFmtId="186" fontId="56" fillId="62" borderId="241" applyNumberFormat="0" applyProtection="0">
      <alignment horizontal="left" vertical="center" indent="1"/>
    </xf>
    <xf numFmtId="186" fontId="56" fillId="15" borderId="243" applyNumberFormat="0" applyProtection="0">
      <alignment horizontal="left" vertical="top" indent="1"/>
    </xf>
    <xf numFmtId="186" fontId="56" fillId="67" borderId="248"/>
    <xf numFmtId="186" fontId="56" fillId="40" borderId="241" applyNumberFormat="0" applyFont="0" applyAlignment="0" applyProtection="0"/>
    <xf numFmtId="186" fontId="56" fillId="14" borderId="251" applyNumberFormat="0" applyProtection="0">
      <alignment horizontal="left" vertical="top" indent="1"/>
    </xf>
    <xf numFmtId="4" fontId="56" fillId="53" borderId="252" applyNumberFormat="0" applyProtection="0">
      <alignment horizontal="left" vertical="center" indent="1"/>
    </xf>
    <xf numFmtId="4" fontId="59" fillId="65" borderId="252" applyNumberFormat="0" applyProtection="0">
      <alignment horizontal="right" vertical="center"/>
    </xf>
    <xf numFmtId="186" fontId="56" fillId="14" borderId="260"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9" fillId="12" borderId="258" applyNumberFormat="0" applyProtection="0">
      <alignment vertical="center"/>
    </xf>
    <xf numFmtId="186" fontId="56" fillId="14" borderId="251" applyNumberFormat="0" applyProtection="0">
      <alignment horizontal="left" vertical="top" indent="1"/>
    </xf>
    <xf numFmtId="4" fontId="56" fillId="61" borderId="256" applyNumberFormat="0" applyProtection="0">
      <alignment horizontal="left" vertical="center" indent="1"/>
    </xf>
    <xf numFmtId="4" fontId="63" fillId="66" borderId="256" applyNumberFormat="0" applyProtection="0">
      <alignment horizontal="left" vertical="center" indent="1"/>
    </xf>
    <xf numFmtId="186" fontId="61" fillId="21" borderId="254" applyBorder="0"/>
    <xf numFmtId="4" fontId="56" fillId="53" borderId="252" applyNumberFormat="0" applyProtection="0">
      <alignment horizontal="left" vertical="center" indent="1"/>
    </xf>
    <xf numFmtId="186" fontId="56" fillId="21" borderId="251" applyNumberFormat="0" applyProtection="0">
      <alignment horizontal="left" vertical="top" indent="1"/>
    </xf>
    <xf numFmtId="188" fontId="5" fillId="13" borderId="8">
      <alignment vertical="center"/>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57" fillId="44" borderId="253" applyNumberFormat="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90" fontId="28" fillId="50" borderId="258">
      <alignment vertical="center"/>
    </xf>
    <xf numFmtId="191" fontId="5" fillId="70" borderId="248">
      <alignment horizontal="right" vertical="center"/>
      <protection locked="0"/>
    </xf>
    <xf numFmtId="186" fontId="44" fillId="0" borderId="257" applyNumberFormat="0" applyFill="0" applyAlignment="0" applyProtection="0"/>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60" fillId="52" borderId="243" applyNumberFormat="0" applyProtection="0">
      <alignment horizontal="left" vertical="top" indent="1"/>
    </xf>
    <xf numFmtId="186" fontId="62" fillId="15" borderId="243"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28" fillId="50" borderId="248">
      <alignment vertical="center"/>
    </xf>
    <xf numFmtId="186" fontId="27" fillId="14" borderId="251" applyNumberFormat="0" applyProtection="0">
      <alignment horizontal="left" vertical="center"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27" fillId="15" borderId="251" applyNumberFormat="0" applyProtection="0">
      <alignment horizontal="left" vertical="center" indent="1"/>
    </xf>
    <xf numFmtId="186" fontId="28" fillId="12" borderId="8">
      <alignment vertical="center"/>
      <protection locked="0"/>
    </xf>
    <xf numFmtId="186" fontId="56" fillId="14" borderId="252"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0" fontId="5" fillId="7" borderId="248">
      <alignment vertical="center"/>
      <protection locked="0"/>
    </xf>
    <xf numFmtId="186" fontId="44" fillId="0" borderId="247" applyNumberFormat="0" applyFill="0" applyAlignment="0" applyProtection="0"/>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27" fillId="15" borderId="243" applyNumberFormat="0" applyProtection="0">
      <alignment horizontal="left" vertical="center" indent="1"/>
    </xf>
    <xf numFmtId="186" fontId="56" fillId="40" borderId="241" applyNumberFormat="0" applyFont="0" applyAlignment="0" applyProtection="0"/>
    <xf numFmtId="186" fontId="56" fillId="21" borderId="243" applyNumberFormat="0" applyProtection="0">
      <alignment horizontal="left" vertical="top" indent="1"/>
    </xf>
    <xf numFmtId="186" fontId="56" fillId="14" borderId="243" applyNumberFormat="0" applyProtection="0">
      <alignment horizontal="left" vertical="top" indent="1"/>
    </xf>
    <xf numFmtId="191" fontId="28" fillId="51" borderId="248">
      <alignment horizontal="right" vertical="center"/>
      <protection locked="0"/>
    </xf>
    <xf numFmtId="186" fontId="56" fillId="63" borderId="251" applyNumberFormat="0" applyProtection="0">
      <alignment horizontal="left" vertical="top" indent="1"/>
    </xf>
    <xf numFmtId="186" fontId="56" fillId="15" borderId="251" applyNumberFormat="0" applyProtection="0">
      <alignment horizontal="left" vertical="top" indent="1"/>
    </xf>
    <xf numFmtId="4" fontId="56" fillId="16" borderId="252" applyNumberFormat="0" applyProtection="0">
      <alignment horizontal="right" vertical="center"/>
    </xf>
    <xf numFmtId="188" fontId="5" fillId="69" borderId="8">
      <alignment vertical="center"/>
    </xf>
    <xf numFmtId="186" fontId="56" fillId="14" borderId="251" applyNumberFormat="0" applyProtection="0">
      <alignment horizontal="left" vertical="top" indent="1"/>
    </xf>
    <xf numFmtId="186" fontId="50" fillId="41" borderId="252" applyNumberFormat="0" applyAlignment="0" applyProtection="0"/>
    <xf numFmtId="194" fontId="33" fillId="0" borderId="259" applyFill="0"/>
    <xf numFmtId="186" fontId="56" fillId="40" borderId="252" applyNumberFormat="0" applyFont="0" applyAlignment="0" applyProtection="0"/>
    <xf numFmtId="186" fontId="56" fillId="14" borderId="251" applyNumberFormat="0" applyProtection="0">
      <alignment horizontal="left" vertical="top" indent="1"/>
    </xf>
    <xf numFmtId="186" fontId="44" fillId="0" borderId="257" applyNumberFormat="0" applyFill="0" applyAlignment="0" applyProtection="0"/>
    <xf numFmtId="186" fontId="56" fillId="14" borderId="260" applyNumberFormat="0" applyProtection="0">
      <alignment horizontal="left" vertical="top" indent="1"/>
    </xf>
    <xf numFmtId="0" fontId="5" fillId="7" borderId="248">
      <alignment vertical="center"/>
      <protection locked="0"/>
    </xf>
    <xf numFmtId="186" fontId="56" fillId="21" borderId="251"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1" applyNumberFormat="0" applyProtection="0">
      <alignment horizontal="right" vertical="center"/>
    </xf>
    <xf numFmtId="37" fontId="33" fillId="0" borderId="246" applyNumberFormat="0"/>
    <xf numFmtId="186" fontId="56" fillId="40" borderId="252" applyNumberFormat="0" applyFont="0" applyAlignment="0" applyProtection="0"/>
    <xf numFmtId="186" fontId="56" fillId="21" borderId="260" applyNumberFormat="0" applyProtection="0">
      <alignment horizontal="left" vertical="top" indent="1"/>
    </xf>
    <xf numFmtId="186" fontId="56" fillId="40" borderId="241" applyNumberFormat="0" applyFont="0" applyAlignment="0" applyProtection="0"/>
    <xf numFmtId="4" fontId="62" fillId="11" borderId="251" applyNumberFormat="0" applyProtection="0">
      <alignment horizontal="left" vertical="center" indent="1"/>
    </xf>
    <xf numFmtId="4" fontId="56" fillId="60" borderId="252" applyNumberFormat="0" applyProtection="0">
      <alignment horizontal="right" vertical="center"/>
    </xf>
    <xf numFmtId="186" fontId="27" fillId="63" borderId="243" applyNumberFormat="0" applyProtection="0">
      <alignment horizontal="left" vertical="top" indent="1"/>
    </xf>
    <xf numFmtId="186" fontId="62" fillId="15" borderId="243" applyNumberFormat="0" applyProtection="0">
      <alignment horizontal="left" vertical="top" indent="1"/>
    </xf>
    <xf numFmtId="186" fontId="56" fillId="14" borderId="243" applyNumberFormat="0" applyProtection="0">
      <alignment horizontal="left" vertical="top" indent="1"/>
    </xf>
    <xf numFmtId="186" fontId="56" fillId="21" borderId="260" applyNumberFormat="0" applyProtection="0">
      <alignment horizontal="left" vertical="top" indent="1"/>
    </xf>
    <xf numFmtId="193" fontId="5" fillId="69" borderId="248">
      <alignment vertical="center"/>
    </xf>
    <xf numFmtId="0" fontId="5" fillId="7" borderId="248">
      <alignment vertical="center"/>
      <protection locked="0"/>
    </xf>
    <xf numFmtId="186" fontId="62" fillId="48" borderId="260" applyNumberFormat="0" applyProtection="0">
      <alignment horizontal="left" vertical="top"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40" borderId="262" applyNumberFormat="0" applyFont="0" applyAlignment="0" applyProtection="0"/>
    <xf numFmtId="186" fontId="57" fillId="44" borderId="253" applyNumberFormat="0" applyAlignment="0" applyProtection="0"/>
    <xf numFmtId="186" fontId="28" fillId="49" borderId="248">
      <alignment vertical="center"/>
    </xf>
    <xf numFmtId="186" fontId="56" fillId="14" borderId="251" applyNumberFormat="0" applyProtection="0">
      <alignment horizontal="left" vertical="top" indent="1"/>
    </xf>
    <xf numFmtId="186" fontId="56" fillId="63" borderId="260" applyNumberFormat="0" applyProtection="0">
      <alignment horizontal="left" vertical="top" indent="1"/>
    </xf>
    <xf numFmtId="4" fontId="56" fillId="23" borderId="252" applyNumberFormat="0" applyProtection="0">
      <alignment horizontal="right" vertical="center"/>
    </xf>
    <xf numFmtId="186" fontId="56" fillId="14" borderId="251" applyNumberFormat="0" applyProtection="0">
      <alignment horizontal="left" vertical="top" indent="1"/>
    </xf>
    <xf numFmtId="191" fontId="28" fillId="51" borderId="248">
      <alignment horizontal="right" vertical="center"/>
      <protection locked="0"/>
    </xf>
    <xf numFmtId="186" fontId="56" fillId="40" borderId="252" applyNumberFormat="0" applyFont="0" applyAlignment="0" applyProtection="0"/>
    <xf numFmtId="4" fontId="56" fillId="53" borderId="241" applyNumberFormat="0" applyProtection="0">
      <alignment horizontal="left" vertical="center" indent="1"/>
    </xf>
    <xf numFmtId="186" fontId="56" fillId="63" borderId="243" applyNumberFormat="0" applyProtection="0">
      <alignment horizontal="left" vertical="top" indent="1"/>
    </xf>
    <xf numFmtId="4" fontId="56" fillId="58" borderId="241" applyNumberFormat="0" applyProtection="0">
      <alignment horizontal="right" vertical="center"/>
    </xf>
    <xf numFmtId="186" fontId="28" fillId="12" borderId="8">
      <alignment vertical="center"/>
      <protection locked="0"/>
    </xf>
    <xf numFmtId="186" fontId="57" fillId="44" borderId="253" applyNumberFormat="0" applyAlignment="0" applyProtection="0"/>
    <xf numFmtId="186" fontId="56" fillId="15" borderId="251" applyNumberFormat="0" applyProtection="0">
      <alignment horizontal="left" vertical="top" indent="1"/>
    </xf>
    <xf numFmtId="186" fontId="56" fillId="15" borderId="260" applyNumberFormat="0" applyProtection="0">
      <alignment horizontal="left" vertical="top" indent="1"/>
    </xf>
    <xf numFmtId="4" fontId="56" fillId="59" borderId="262" applyNumberFormat="0" applyProtection="0">
      <alignment horizontal="right" vertical="center"/>
    </xf>
    <xf numFmtId="186" fontId="56" fillId="14" borderId="251" applyNumberFormat="0" applyProtection="0">
      <alignment horizontal="left" vertical="top" indent="1"/>
    </xf>
    <xf numFmtId="186" fontId="27" fillId="21" borderId="260" applyNumberFormat="0" applyProtection="0">
      <alignment horizontal="left" vertical="center" indent="1"/>
    </xf>
    <xf numFmtId="186" fontId="56" fillId="40" borderId="262" applyNumberFormat="0" applyFont="0" applyAlignment="0" applyProtection="0"/>
    <xf numFmtId="186" fontId="27" fillId="21" borderId="251" applyNumberFormat="0" applyProtection="0">
      <alignment horizontal="left" vertical="top" indent="1"/>
    </xf>
    <xf numFmtId="186" fontId="56" fillId="21" borderId="260" applyNumberFormat="0" applyProtection="0">
      <alignment horizontal="left" vertical="top" indent="1"/>
    </xf>
    <xf numFmtId="4" fontId="56" fillId="58" borderId="252" applyNumberFormat="0" applyProtection="0">
      <alignment horizontal="right" vertical="center"/>
    </xf>
    <xf numFmtId="186" fontId="61" fillId="21" borderId="254" applyBorder="0"/>
    <xf numFmtId="186" fontId="27" fillId="14" borderId="260"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center" indent="1"/>
    </xf>
    <xf numFmtId="186" fontId="56" fillId="21" borderId="260" applyNumberFormat="0" applyProtection="0">
      <alignment horizontal="left" vertical="top" indent="1"/>
    </xf>
    <xf numFmtId="191" fontId="5" fillId="70" borderId="248">
      <alignment horizontal="right" vertical="center"/>
      <protection locked="0"/>
    </xf>
    <xf numFmtId="186" fontId="56" fillId="40" borderId="25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62" borderId="252" applyNumberFormat="0" applyProtection="0">
      <alignment horizontal="left" vertical="center" indent="1"/>
    </xf>
    <xf numFmtId="186" fontId="56" fillId="40" borderId="252" applyNumberFormat="0" applyFont="0" applyAlignment="0" applyProtection="0"/>
    <xf numFmtId="196" fontId="5" fillId="13" borderId="248">
      <alignmen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27" fillId="21" borderId="256" applyNumberFormat="0" applyProtection="0">
      <alignment horizontal="left" vertical="center" indent="1"/>
    </xf>
    <xf numFmtId="191" fontId="5" fillId="13" borderId="258">
      <alignment vertical="center"/>
    </xf>
    <xf numFmtId="186" fontId="56" fillId="40" borderId="262" applyNumberFormat="0" applyFont="0" applyAlignment="0" applyProtection="0"/>
    <xf numFmtId="186" fontId="56" fillId="14" borderId="260" applyNumberFormat="0" applyProtection="0">
      <alignment horizontal="left" vertical="top" indent="1"/>
    </xf>
    <xf numFmtId="4" fontId="59" fillId="65" borderId="241" applyNumberFormat="0" applyProtection="0">
      <alignment horizontal="right" vertical="center"/>
    </xf>
    <xf numFmtId="4" fontId="62" fillId="11" borderId="251" applyNumberFormat="0" applyProtection="0">
      <alignment horizontal="left" vertical="center" indent="1"/>
    </xf>
    <xf numFmtId="186" fontId="56" fillId="63" borderId="251" applyNumberFormat="0" applyProtection="0">
      <alignment horizontal="left" vertical="top" indent="1"/>
    </xf>
    <xf numFmtId="186" fontId="57" fillId="44" borderId="263" applyNumberFormat="0" applyAlignment="0" applyProtection="0"/>
    <xf numFmtId="186" fontId="56" fillId="62" borderId="262" applyNumberFormat="0" applyProtection="0">
      <alignment horizontal="left" vertical="center"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186" fontId="28" fillId="12" borderId="258">
      <alignment vertical="center"/>
      <protection locked="0"/>
    </xf>
    <xf numFmtId="4" fontId="56" fillId="16" borderId="262" applyNumberFormat="0" applyProtection="0">
      <alignment horizontal="right" vertical="center"/>
    </xf>
    <xf numFmtId="186" fontId="27" fillId="15" borderId="243" applyNumberFormat="0" applyProtection="0">
      <alignment horizontal="left" vertical="top" indent="1"/>
    </xf>
    <xf numFmtId="4" fontId="70" fillId="86" borderId="260" applyNumberFormat="0" applyProtection="0">
      <alignment horizontal="left" vertical="center" indent="1"/>
    </xf>
    <xf numFmtId="4" fontId="72" fillId="49" borderId="251" applyNumberFormat="0" applyProtection="0">
      <alignment horizontal="right" vertical="center"/>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4" fontId="56" fillId="59" borderId="262" applyNumberFormat="0" applyProtection="0">
      <alignment horizontal="right" vertical="center"/>
    </xf>
    <xf numFmtId="186" fontId="56" fillId="14"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93" fontId="5" fillId="7" borderId="258">
      <alignment vertical="center"/>
      <protection locked="0"/>
    </xf>
    <xf numFmtId="186" fontId="27" fillId="63" borderId="243" applyNumberFormat="0" applyProtection="0">
      <alignment horizontal="left" vertical="top" indent="1"/>
    </xf>
    <xf numFmtId="186" fontId="56" fillId="15" borderId="260" applyNumberFormat="0" applyProtection="0">
      <alignment horizontal="left" vertical="top" indent="1"/>
    </xf>
    <xf numFmtId="191" fontId="5" fillId="70" borderId="8">
      <alignment horizontal="right" vertical="center"/>
      <protection locked="0"/>
    </xf>
    <xf numFmtId="37" fontId="33" fillId="0" borderId="255" applyNumberFormat="0"/>
    <xf numFmtId="191" fontId="28" fillId="51" borderId="258">
      <alignment horizontal="right" vertical="center"/>
      <protection locked="0"/>
    </xf>
    <xf numFmtId="4" fontId="56" fillId="15" borderId="262" applyNumberFormat="0" applyProtection="0">
      <alignment horizontal="right" vertical="center"/>
    </xf>
    <xf numFmtId="186" fontId="56" fillId="15" borderId="260" applyNumberFormat="0" applyProtection="0">
      <alignment horizontal="left" vertical="top" indent="1"/>
    </xf>
    <xf numFmtId="193" fontId="5" fillId="7" borderId="248">
      <alignment vertical="center"/>
      <protection locked="0"/>
    </xf>
    <xf numFmtId="4" fontId="59" fillId="53" borderId="262" applyNumberFormat="0" applyProtection="0">
      <alignment vertical="center"/>
    </xf>
    <xf numFmtId="186" fontId="56" fillId="15" borderId="260" applyNumberFormat="0" applyProtection="0">
      <alignment horizontal="left" vertical="top" indent="1"/>
    </xf>
    <xf numFmtId="186" fontId="56" fillId="63" borderId="252" applyNumberFormat="0" applyProtection="0">
      <alignment horizontal="left" vertical="center" indent="1"/>
    </xf>
    <xf numFmtId="4" fontId="56" fillId="55" borderId="252" applyNumberFormat="0" applyProtection="0">
      <alignment horizontal="right" vertical="center"/>
    </xf>
    <xf numFmtId="4" fontId="56" fillId="60" borderId="252" applyNumberFormat="0" applyProtection="0">
      <alignment horizontal="right" vertical="center"/>
    </xf>
    <xf numFmtId="186" fontId="27" fillId="21" borderId="243" applyNumberFormat="0" applyProtection="0">
      <alignment horizontal="left" vertical="center" indent="1"/>
    </xf>
    <xf numFmtId="186" fontId="28" fillId="50" borderId="258">
      <alignment vertical="center"/>
    </xf>
    <xf numFmtId="4" fontId="56" fillId="23" borderId="262" applyNumberFormat="0" applyProtection="0">
      <alignment horizontal="righ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4" fontId="56" fillId="23" borderId="262" applyNumberFormat="0" applyProtection="0">
      <alignment horizontal="right" vertical="center"/>
    </xf>
    <xf numFmtId="186" fontId="56" fillId="15" borderId="260" applyNumberFormat="0" applyProtection="0">
      <alignment horizontal="left" vertical="top" indent="1"/>
    </xf>
    <xf numFmtId="191" fontId="5" fillId="13" borderId="8">
      <alignment vertical="center"/>
    </xf>
    <xf numFmtId="186" fontId="57" fillId="44" borderId="263" applyNumberFormat="0" applyAlignment="0" applyProtection="0"/>
    <xf numFmtId="186" fontId="56" fillId="14" borderId="260" applyNumberFormat="0" applyProtection="0">
      <alignment horizontal="left" vertical="top" indent="1"/>
    </xf>
    <xf numFmtId="186" fontId="56" fillId="21" borderId="251" applyNumberFormat="0" applyProtection="0">
      <alignment horizontal="left" vertical="top" indent="1"/>
    </xf>
    <xf numFmtId="4" fontId="63" fillId="66" borderId="266" applyNumberFormat="0" applyProtection="0">
      <alignment horizontal="left" vertical="center" indent="1"/>
    </xf>
    <xf numFmtId="4" fontId="56" fillId="58" borderId="252" applyNumberFormat="0" applyProtection="0">
      <alignment horizontal="right" vertical="center"/>
    </xf>
    <xf numFmtId="186" fontId="57" fillId="44" borderId="253" applyNumberFormat="0" applyAlignment="0" applyProtection="0"/>
    <xf numFmtId="186" fontId="57" fillId="44" borderId="263" applyNumberFormat="0" applyAlignment="0" applyProtection="0"/>
    <xf numFmtId="37" fontId="33" fillId="0" borderId="265" applyNumberFormat="0"/>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28" fillId="51" borderId="258">
      <alignment horizontal="right" vertical="center"/>
      <protection locked="0"/>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44" fillId="0" borderId="257" applyNumberFormat="0" applyFill="0" applyAlignment="0" applyProtection="0"/>
    <xf numFmtId="4" fontId="56" fillId="60" borderId="252" applyNumberFormat="0" applyProtection="0">
      <alignment horizontal="righ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4" fontId="56" fillId="15" borderId="266" applyNumberFormat="0" applyProtection="0">
      <alignment horizontal="left" vertical="center" indent="1"/>
    </xf>
    <xf numFmtId="4" fontId="72" fillId="82" borderId="251" applyNumberFormat="0" applyProtection="0">
      <alignment horizontal="right" vertical="center"/>
    </xf>
    <xf numFmtId="4" fontId="56" fillId="57" borderId="266" applyNumberFormat="0" applyProtection="0">
      <alignment horizontal="right" vertical="center"/>
    </xf>
    <xf numFmtId="193" fontId="28" fillId="50" borderId="258">
      <alignment vertical="center"/>
    </xf>
    <xf numFmtId="0" fontId="27" fillId="63" borderId="251" applyNumberFormat="0" applyProtection="0">
      <alignment horizontal="left" vertical="top" indent="1"/>
    </xf>
    <xf numFmtId="186" fontId="56" fillId="67" borderId="268"/>
    <xf numFmtId="188" fontId="5" fillId="69" borderId="258">
      <alignment vertical="center"/>
    </xf>
    <xf numFmtId="196" fontId="5" fillId="70" borderId="258">
      <alignment horizontal="right" vertical="center"/>
      <protection locked="0"/>
    </xf>
    <xf numFmtId="172" fontId="5" fillId="7" borderId="258">
      <alignment vertical="center"/>
      <protection locked="0"/>
    </xf>
    <xf numFmtId="191" fontId="28" fillId="49" borderId="258">
      <alignment vertical="center"/>
    </xf>
    <xf numFmtId="186" fontId="56" fillId="40" borderId="252" applyNumberFormat="0" applyFont="0" applyAlignment="0" applyProtection="0"/>
    <xf numFmtId="186" fontId="60" fillId="52" borderId="251" applyNumberFormat="0" applyProtection="0">
      <alignment horizontal="left" vertical="top" indent="1"/>
    </xf>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91" fontId="28" fillId="49" borderId="258">
      <alignment vertical="center"/>
    </xf>
    <xf numFmtId="186" fontId="60" fillId="52" borderId="260" applyNumberFormat="0" applyProtection="0">
      <alignment horizontal="left" vertical="top" indent="1"/>
    </xf>
    <xf numFmtId="4" fontId="59" fillId="65" borderId="252" applyNumberFormat="0" applyProtection="0">
      <alignment horizontal="right" vertical="center"/>
    </xf>
    <xf numFmtId="186" fontId="27" fillId="14" borderId="251" applyNumberFormat="0" applyProtection="0">
      <alignment horizontal="left" vertical="center"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4" fontId="56" fillId="61" borderId="25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186" fontId="27" fillId="63" borderId="251" applyNumberFormat="0" applyProtection="0">
      <alignment horizontal="left" vertical="top" indent="1"/>
    </xf>
    <xf numFmtId="193" fontId="28" fillId="50" borderId="8">
      <alignment vertical="center"/>
    </xf>
    <xf numFmtId="186" fontId="57" fillId="44" borderId="253" applyNumberFormat="0" applyAlignment="0" applyProtection="0"/>
    <xf numFmtId="4" fontId="27" fillId="21" borderId="266" applyNumberFormat="0" applyProtection="0">
      <alignment horizontal="left" vertical="center" indent="1"/>
    </xf>
    <xf numFmtId="4" fontId="72" fillId="87" borderId="260" applyNumberFormat="0" applyProtection="0">
      <alignment horizontal="right" vertical="center"/>
    </xf>
    <xf numFmtId="4" fontId="70" fillId="53" borderId="260" applyNumberFormat="0" applyProtection="0">
      <alignment vertical="center"/>
    </xf>
    <xf numFmtId="4" fontId="56" fillId="55" borderId="252" applyNumberFormat="0" applyProtection="0">
      <alignment horizontal="right" vertical="center"/>
    </xf>
    <xf numFmtId="186" fontId="27" fillId="15" borderId="251" applyNumberFormat="0" applyProtection="0">
      <alignment horizontal="left" vertical="center" indent="1"/>
    </xf>
    <xf numFmtId="186" fontId="56" fillId="67" borderId="258"/>
    <xf numFmtId="4" fontId="59" fillId="53" borderId="252" applyNumberFormat="0" applyProtection="0">
      <alignment vertical="center"/>
    </xf>
    <xf numFmtId="186" fontId="27" fillId="14" borderId="251"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5" borderId="251" applyNumberFormat="0" applyProtection="0">
      <alignment horizontal="left" vertical="top" indent="1"/>
    </xf>
    <xf numFmtId="4" fontId="56" fillId="56" borderId="252" applyNumberFormat="0" applyProtection="0">
      <alignment horizontal="right" vertical="center"/>
    </xf>
    <xf numFmtId="186" fontId="57" fillId="44" borderId="263" applyNumberFormat="0" applyAlignment="0" applyProtection="0"/>
    <xf numFmtId="186" fontId="56" fillId="63" borderId="260" applyNumberFormat="0" applyProtection="0">
      <alignment horizontal="left" vertical="top" indent="1"/>
    </xf>
    <xf numFmtId="4" fontId="56" fillId="16" borderId="252" applyNumberFormat="0" applyProtection="0">
      <alignment horizontal="right" vertical="center"/>
    </xf>
    <xf numFmtId="186" fontId="56" fillId="14" borderId="252" applyNumberFormat="0" applyProtection="0">
      <alignment horizontal="left" vertical="center" indent="1"/>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0" fillId="41" borderId="252" applyNumberFormat="0" applyAlignment="0" applyProtection="0"/>
    <xf numFmtId="4" fontId="72" fillId="79" borderId="251" applyNumberFormat="0" applyProtection="0">
      <alignment horizontal="right" vertical="center"/>
    </xf>
    <xf numFmtId="191" fontId="5" fillId="13" borderId="8">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42" fillId="44" borderId="262" applyNumberFormat="0" applyAlignment="0" applyProtection="0"/>
    <xf numFmtId="4" fontId="63" fillId="66" borderId="256" applyNumberFormat="0" applyProtection="0">
      <alignment horizontal="left" vertical="center" indent="1"/>
    </xf>
    <xf numFmtId="186" fontId="56" fillId="40" borderId="252" applyNumberFormat="0" applyFont="0" applyAlignment="0" applyProtection="0"/>
    <xf numFmtId="186" fontId="56" fillId="11" borderId="252" applyNumberFormat="0" applyProtection="0">
      <alignment horizontal="left" vertical="center" indent="1"/>
    </xf>
    <xf numFmtId="186" fontId="27" fillId="63" borderId="243" applyNumberFormat="0" applyProtection="0">
      <alignment horizontal="left" vertical="center" indent="1"/>
    </xf>
    <xf numFmtId="4" fontId="56" fillId="23" borderId="252" applyNumberFormat="0" applyProtection="0">
      <alignment horizontal="right" vertical="center"/>
    </xf>
    <xf numFmtId="186" fontId="56" fillId="14" borderId="243" applyNumberFormat="0" applyProtection="0">
      <alignment horizontal="left" vertical="top" indent="1"/>
    </xf>
    <xf numFmtId="4" fontId="56" fillId="23" borderId="252" applyNumberFormat="0" applyProtection="0">
      <alignment horizontal="right" vertical="center"/>
    </xf>
    <xf numFmtId="188" fontId="5" fillId="70" borderId="248">
      <alignment horizontal="right" vertical="center"/>
      <protection locked="0"/>
    </xf>
    <xf numFmtId="186" fontId="56" fillId="14" borderId="251" applyNumberFormat="0" applyProtection="0">
      <alignment horizontal="left" vertical="top" indent="1"/>
    </xf>
    <xf numFmtId="186" fontId="28" fillId="50" borderId="258">
      <alignment vertical="center"/>
    </xf>
    <xf numFmtId="4" fontId="56" fillId="15" borderId="244" applyNumberFormat="0" applyProtection="0">
      <alignment horizontal="left" vertical="center"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4" fontId="56" fillId="0" borderId="241" applyNumberFormat="0" applyProtection="0">
      <alignment horizontal="right" vertical="center"/>
    </xf>
    <xf numFmtId="186" fontId="27" fillId="21" borderId="251" applyNumberFormat="0" applyProtection="0">
      <alignment horizontal="left" vertical="center" indent="1"/>
    </xf>
    <xf numFmtId="186" fontId="27" fillId="63" borderId="260" applyNumberFormat="0" applyProtection="0">
      <alignment horizontal="left" vertical="top" indent="1"/>
    </xf>
    <xf numFmtId="186" fontId="56" fillId="40" borderId="241" applyNumberFormat="0" applyFont="0" applyAlignment="0" applyProtection="0"/>
    <xf numFmtId="193" fontId="28" fillId="12" borderId="8">
      <alignment vertical="center"/>
      <protection locked="0"/>
    </xf>
    <xf numFmtId="193" fontId="28" fillId="50" borderId="248">
      <alignment vertical="center"/>
    </xf>
    <xf numFmtId="191" fontId="5" fillId="69" borderId="268">
      <alignment vertical="center"/>
    </xf>
    <xf numFmtId="186" fontId="50" fillId="41" borderId="252" applyNumberFormat="0" applyAlignment="0" applyProtection="0"/>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56" fillId="40" borderId="241" applyNumberFormat="0" applyFont="0" applyAlignment="0" applyProtection="0"/>
    <xf numFmtId="4" fontId="27" fillId="21" borderId="256" applyNumberFormat="0" applyProtection="0">
      <alignment horizontal="left" vertical="center" indent="1"/>
    </xf>
    <xf numFmtId="186" fontId="56" fillId="15" borderId="251" applyNumberFormat="0" applyProtection="0">
      <alignment horizontal="left" vertical="top" indent="1"/>
    </xf>
    <xf numFmtId="37" fontId="33" fillId="0" borderId="255" applyNumberFormat="0"/>
    <xf numFmtId="186" fontId="56" fillId="14" borderId="243" applyNumberFormat="0" applyProtection="0">
      <alignment horizontal="left" vertical="top" indent="1"/>
    </xf>
    <xf numFmtId="4" fontId="62" fillId="48" borderId="251" applyNumberFormat="0" applyProtection="0">
      <alignment vertical="center"/>
    </xf>
    <xf numFmtId="4" fontId="63" fillId="66" borderId="244" applyNumberFormat="0" applyProtection="0">
      <alignment horizontal="left" vertical="center" indent="1"/>
    </xf>
    <xf numFmtId="186" fontId="56" fillId="21" borderId="251" applyNumberFormat="0" applyProtection="0">
      <alignment horizontal="left" vertical="top" indent="1"/>
    </xf>
    <xf numFmtId="191" fontId="28" fillId="50" borderId="248">
      <alignment vertical="center"/>
    </xf>
    <xf numFmtId="186" fontId="61" fillId="21" borderId="245" applyBorder="0"/>
    <xf numFmtId="186" fontId="56" fillId="21" borderId="243" applyNumberFormat="0" applyProtection="0">
      <alignment horizontal="left" vertical="top" indent="1"/>
    </xf>
    <xf numFmtId="4" fontId="56" fillId="15" borderId="244" applyNumberFormat="0" applyProtection="0">
      <alignment horizontal="left" vertical="center" indent="1"/>
    </xf>
    <xf numFmtId="186" fontId="56" fillId="14" borderId="243" applyNumberFormat="0" applyProtection="0">
      <alignment horizontal="left" vertical="top" indent="1"/>
    </xf>
    <xf numFmtId="186" fontId="28" fillId="51" borderId="248">
      <alignment horizontal="right" vertical="center"/>
      <protection locked="0"/>
    </xf>
    <xf numFmtId="4" fontId="56" fillId="15" borderId="244" applyNumberFormat="0" applyProtection="0">
      <alignment horizontal="left" vertical="center" indent="1"/>
    </xf>
    <xf numFmtId="186" fontId="42" fillId="44" borderId="241" applyNumberFormat="0" applyAlignment="0" applyProtection="0"/>
    <xf numFmtId="194" fontId="33" fillId="0" borderId="249" applyFill="0"/>
    <xf numFmtId="186" fontId="56" fillId="15" borderId="243" applyNumberFormat="0" applyProtection="0">
      <alignment horizontal="left" vertical="top" indent="1"/>
    </xf>
    <xf numFmtId="4" fontId="27" fillId="21" borderId="256" applyNumberFormat="0" applyProtection="0">
      <alignment horizontal="left" vertical="center" indent="1"/>
    </xf>
    <xf numFmtId="186" fontId="56" fillId="63" borderId="260" applyNumberFormat="0" applyProtection="0">
      <alignment horizontal="left" vertical="top" indent="1"/>
    </xf>
    <xf numFmtId="191" fontId="28" fillId="12" borderId="258">
      <alignment vertical="center"/>
      <protection locked="0"/>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91" fontId="28" fillId="51" borderId="258">
      <alignment horizontal="right" vertical="center"/>
      <protection locked="0"/>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52" applyNumberFormat="0" applyFont="0" applyAlignment="0" applyProtection="0"/>
    <xf numFmtId="186" fontId="27" fillId="64" borderId="8" applyNumberFormat="0">
      <protection locked="0"/>
    </xf>
    <xf numFmtId="4" fontId="72" fillId="83" borderId="260" applyNumberFormat="0" applyProtection="0">
      <alignment horizontal="right" vertical="center"/>
    </xf>
    <xf numFmtId="186" fontId="56" fillId="63" borderId="251" applyNumberFormat="0" applyProtection="0">
      <alignment horizontal="left" vertical="top" indent="1"/>
    </xf>
    <xf numFmtId="186" fontId="62" fillId="48" borderId="260" applyNumberFormat="0" applyProtection="0">
      <alignment horizontal="left" vertical="top" indent="1"/>
    </xf>
    <xf numFmtId="4" fontId="56" fillId="16" borderId="262" applyNumberFormat="0" applyProtection="0">
      <alignment horizontal="right" vertical="center"/>
    </xf>
    <xf numFmtId="4" fontId="56" fillId="59" borderId="262" applyNumberFormat="0" applyProtection="0">
      <alignment horizontal="right" vertical="center"/>
    </xf>
    <xf numFmtId="4" fontId="56" fillId="19" borderId="252" applyNumberFormat="0" applyProtection="0">
      <alignment horizontal="right" vertical="center"/>
    </xf>
    <xf numFmtId="4" fontId="62" fillId="11" borderId="251" applyNumberFormat="0" applyProtection="0">
      <alignment horizontal="left" vertical="center" indent="1"/>
    </xf>
    <xf numFmtId="186" fontId="56" fillId="14" borderId="260" applyNumberFormat="0" applyProtection="0">
      <alignment horizontal="left" vertical="top" indent="1"/>
    </xf>
    <xf numFmtId="4" fontId="56" fillId="59" borderId="252" applyNumberFormat="0" applyProtection="0">
      <alignment horizontal="righ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90" fontId="5" fillId="13" borderId="8">
      <alignment vertical="center"/>
    </xf>
    <xf numFmtId="186" fontId="56" fillId="15" borderId="251" applyNumberFormat="0" applyProtection="0">
      <alignment horizontal="left" vertical="top" indent="1"/>
    </xf>
    <xf numFmtId="188" fontId="5" fillId="13" borderId="8">
      <alignment vertical="center"/>
    </xf>
    <xf numFmtId="186" fontId="56" fillId="63" borderId="251" applyNumberFormat="0" applyProtection="0">
      <alignment horizontal="left" vertical="top" indent="1"/>
    </xf>
    <xf numFmtId="4" fontId="62" fillId="48" borderId="260" applyNumberFormat="0" applyProtection="0">
      <alignment vertical="center"/>
    </xf>
    <xf numFmtId="186" fontId="56" fillId="21" borderId="260" applyNumberFormat="0" applyProtection="0">
      <alignment horizontal="left" vertical="top" indent="1"/>
    </xf>
    <xf numFmtId="186" fontId="56" fillId="62" borderId="262" applyNumberFormat="0" applyProtection="0">
      <alignment horizontal="left" vertical="center"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186" fontId="56" fillId="63" borderId="251" applyNumberFormat="0" applyProtection="0">
      <alignment horizontal="left" vertical="top" indent="1"/>
    </xf>
    <xf numFmtId="191" fontId="28" fillId="12" borderId="258">
      <alignment vertical="center"/>
      <protection locked="0"/>
    </xf>
    <xf numFmtId="188" fontId="5" fillId="70" borderId="8">
      <alignment horizontal="right" vertical="center"/>
      <protection locked="0"/>
    </xf>
    <xf numFmtId="4" fontId="59" fillId="65" borderId="252" applyNumberFormat="0" applyProtection="0">
      <alignment horizontal="right" vertical="center"/>
    </xf>
    <xf numFmtId="4" fontId="27" fillId="21" borderId="266" applyNumberFormat="0" applyProtection="0">
      <alignment horizontal="left" vertical="center" indent="1"/>
    </xf>
    <xf numFmtId="186" fontId="56" fillId="15" borderId="251" applyNumberFormat="0" applyProtection="0">
      <alignment horizontal="left" vertical="top" indent="1"/>
    </xf>
    <xf numFmtId="186" fontId="56" fillId="14" borderId="252" applyNumberFormat="0" applyProtection="0">
      <alignment horizontal="left" vertical="center" indent="1"/>
    </xf>
    <xf numFmtId="4" fontId="56" fillId="57" borderId="256" applyNumberFormat="0" applyProtection="0">
      <alignment horizontal="right" vertical="center"/>
    </xf>
    <xf numFmtId="4" fontId="56" fillId="56" borderId="252" applyNumberFormat="0" applyProtection="0">
      <alignment horizontal="right" vertical="center"/>
    </xf>
    <xf numFmtId="186" fontId="56" fillId="21" borderId="243" applyNumberFormat="0" applyProtection="0">
      <alignment horizontal="left" vertical="top" indent="1"/>
    </xf>
    <xf numFmtId="4" fontId="56" fillId="61" borderId="256"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0" fontId="5" fillId="69" borderId="248">
      <alignment vertical="center"/>
    </xf>
    <xf numFmtId="186" fontId="56" fillId="40" borderId="262" applyNumberFormat="0" applyFont="0" applyAlignment="0" applyProtection="0"/>
    <xf numFmtId="186" fontId="62" fillId="15" borderId="243" applyNumberFormat="0" applyProtection="0">
      <alignment horizontal="left" vertical="top" indent="1"/>
    </xf>
    <xf numFmtId="4" fontId="56" fillId="55" borderId="241" applyNumberFormat="0" applyProtection="0">
      <alignment horizontal="right" vertical="center"/>
    </xf>
    <xf numFmtId="186" fontId="44" fillId="0" borderId="257" applyNumberFormat="0" applyFill="0" applyAlignment="0" applyProtection="0"/>
    <xf numFmtId="186" fontId="56" fillId="15" borderId="243" applyNumberFormat="0" applyProtection="0">
      <alignment horizontal="left" vertical="top" indent="1"/>
    </xf>
    <xf numFmtId="186" fontId="56" fillId="14" borderId="241" applyNumberFormat="0" applyProtection="0">
      <alignment horizontal="left" vertical="center" indent="1"/>
    </xf>
    <xf numFmtId="186" fontId="42" fillId="44" borderId="252" applyNumberFormat="0" applyAlignment="0" applyProtection="0"/>
    <xf numFmtId="186" fontId="56" fillId="40" borderId="252" applyNumberFormat="0" applyFont="0" applyAlignment="0" applyProtection="0"/>
    <xf numFmtId="188" fontId="5" fillId="13" borderId="248">
      <alignment vertical="center"/>
    </xf>
    <xf numFmtId="186" fontId="56" fillId="15" borderId="243" applyNumberFormat="0" applyProtection="0">
      <alignment horizontal="left" vertical="top" indent="1"/>
    </xf>
    <xf numFmtId="193" fontId="28" fillId="12" borderId="248">
      <alignment vertical="center"/>
      <protection locked="0"/>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44" fillId="0" borderId="257" applyNumberFormat="0" applyFill="0" applyAlignment="0" applyProtection="0"/>
    <xf numFmtId="193" fontId="28" fillId="12" borderId="258">
      <alignment vertical="center"/>
      <protection locked="0"/>
    </xf>
    <xf numFmtId="186" fontId="42" fillId="44" borderId="252" applyNumberFormat="0" applyAlignment="0" applyProtection="0"/>
    <xf numFmtId="186" fontId="44" fillId="0" borderId="257" applyNumberFormat="0" applyFill="0" applyAlignment="0" applyProtection="0"/>
    <xf numFmtId="186" fontId="56" fillId="63" borderId="243"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14" borderId="243" applyNumberFormat="0" applyProtection="0">
      <alignment horizontal="left" vertical="top" indent="1"/>
    </xf>
    <xf numFmtId="4" fontId="56" fillId="16" borderId="241" applyNumberFormat="0" applyProtection="0">
      <alignment horizontal="right" vertical="center"/>
    </xf>
    <xf numFmtId="186" fontId="56" fillId="21" borderId="243" applyNumberFormat="0" applyProtection="0">
      <alignment horizontal="left" vertical="top" indent="1"/>
    </xf>
    <xf numFmtId="186" fontId="62" fillId="15" borderId="243" applyNumberFormat="0" applyProtection="0">
      <alignment horizontal="left" vertical="top" indent="1"/>
    </xf>
    <xf numFmtId="4" fontId="56" fillId="55" borderId="241" applyNumberFormat="0" applyProtection="0">
      <alignment horizontal="right" vertical="center"/>
    </xf>
    <xf numFmtId="186" fontId="56" fillId="63" borderId="243" applyNumberFormat="0" applyProtection="0">
      <alignment horizontal="left" vertical="top" indent="1"/>
    </xf>
    <xf numFmtId="193" fontId="28" fillId="50" borderId="248">
      <alignment vertical="center"/>
    </xf>
    <xf numFmtId="188" fontId="5" fillId="13" borderId="248">
      <alignment vertical="center"/>
    </xf>
    <xf numFmtId="186" fontId="56" fillId="63" borderId="260" applyNumberFormat="0" applyProtection="0">
      <alignment horizontal="left" vertical="top" indent="1"/>
    </xf>
    <xf numFmtId="4" fontId="56" fillId="16" borderId="252" applyNumberFormat="0" applyProtection="0">
      <alignment horizontal="right" vertical="center"/>
    </xf>
    <xf numFmtId="186" fontId="27" fillId="21" borderId="251" applyNumberFormat="0" applyProtection="0">
      <alignment horizontal="left" vertical="top" indent="1"/>
    </xf>
    <xf numFmtId="186" fontId="56" fillId="40" borderId="241" applyNumberFormat="0" applyFont="0" applyAlignment="0" applyProtection="0"/>
    <xf numFmtId="0" fontId="27" fillId="14" borderId="260" applyNumberFormat="0" applyProtection="0">
      <alignment horizontal="left" vertical="top" indent="1"/>
    </xf>
    <xf numFmtId="186" fontId="56" fillId="63" borderId="260"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27" fillId="14" borderId="251" applyNumberFormat="0" applyProtection="0">
      <alignment horizontal="left" vertical="center" indent="1"/>
    </xf>
    <xf numFmtId="186" fontId="57" fillId="44" borderId="253" applyNumberFormat="0" applyAlignment="0" applyProtection="0"/>
    <xf numFmtId="186" fontId="56" fillId="21" borderId="251" applyNumberFormat="0" applyProtection="0">
      <alignment horizontal="left" vertical="top" indent="1"/>
    </xf>
    <xf numFmtId="186" fontId="56" fillId="40" borderId="241" applyNumberFormat="0" applyFon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4" fontId="63" fillId="66" borderId="256" applyNumberFormat="0" applyProtection="0">
      <alignment horizontal="left" vertical="center" indent="1"/>
    </xf>
    <xf numFmtId="186" fontId="56" fillId="15" borderId="251" applyNumberFormat="0" applyProtection="0">
      <alignment horizontal="left" vertical="top" indent="1"/>
    </xf>
    <xf numFmtId="4" fontId="56" fillId="54" borderId="252" applyNumberFormat="0" applyProtection="0">
      <alignment horizontal="left" vertical="center" indent="1"/>
    </xf>
    <xf numFmtId="191" fontId="5" fillId="13" borderId="8">
      <alignment vertical="center"/>
    </xf>
    <xf numFmtId="186" fontId="56" fillId="14" borderId="260" applyNumberFormat="0" applyProtection="0">
      <alignment horizontal="left" vertical="top" indent="1"/>
    </xf>
    <xf numFmtId="186" fontId="56" fillId="40" borderId="252" applyNumberFormat="0" applyFont="0" applyAlignment="0" applyProtection="0"/>
    <xf numFmtId="4" fontId="56" fillId="54" borderId="241" applyNumberFormat="0" applyProtection="0">
      <alignment horizontal="left" vertical="center" indent="1"/>
    </xf>
    <xf numFmtId="4" fontId="56" fillId="52" borderId="262" applyNumberFormat="0" applyProtection="0">
      <alignment vertical="center"/>
    </xf>
    <xf numFmtId="186" fontId="56" fillId="63" borderId="260" applyNumberFormat="0" applyProtection="0">
      <alignment horizontal="left" vertical="top" indent="1"/>
    </xf>
    <xf numFmtId="4" fontId="27" fillId="21" borderId="256" applyNumberFormat="0" applyProtection="0">
      <alignment horizontal="left" vertical="center" indent="1"/>
    </xf>
    <xf numFmtId="186" fontId="56" fillId="14" borderId="252" applyNumberFormat="0" applyProtection="0">
      <alignment horizontal="left" vertical="center" indent="1"/>
    </xf>
    <xf numFmtId="186" fontId="56" fillId="40" borderId="252" applyNumberFormat="0" applyFont="0" applyAlignment="0" applyProtection="0"/>
    <xf numFmtId="4" fontId="62" fillId="48" borderId="251" applyNumberFormat="0" applyProtection="0">
      <alignment vertical="center"/>
    </xf>
    <xf numFmtId="4" fontId="59" fillId="65" borderId="262" applyNumberFormat="0" applyProtection="0">
      <alignment horizontal="right" vertical="center"/>
    </xf>
    <xf numFmtId="4" fontId="56" fillId="53" borderId="252" applyNumberFormat="0" applyProtection="0">
      <alignment horizontal="left" vertical="center" indent="1"/>
    </xf>
    <xf numFmtId="186" fontId="56" fillId="40" borderId="252" applyNumberFormat="0" applyFont="0" applyAlignment="0" applyProtection="0"/>
    <xf numFmtId="186" fontId="42" fillId="44" borderId="252" applyNumberFormat="0" applyAlignment="0" applyProtection="0"/>
    <xf numFmtId="186" fontId="56" fillId="40" borderId="262" applyNumberFormat="0" applyFont="0" applyAlignment="0" applyProtection="0"/>
    <xf numFmtId="191" fontId="28" fillId="49" borderId="258">
      <alignment vertical="center"/>
    </xf>
    <xf numFmtId="193" fontId="28" fillId="12" borderId="8">
      <alignment vertical="center"/>
      <protection locked="0"/>
    </xf>
    <xf numFmtId="186" fontId="56" fillId="62" borderId="252" applyNumberFormat="0" applyProtection="0">
      <alignment horizontal="left" vertical="center" indent="1"/>
    </xf>
    <xf numFmtId="4" fontId="56" fillId="52" borderId="262" applyNumberFormat="0" applyProtection="0">
      <alignment vertical="center"/>
    </xf>
    <xf numFmtId="4" fontId="56" fillId="55" borderId="252" applyNumberFormat="0" applyProtection="0">
      <alignment horizontal="right" vertical="center"/>
    </xf>
    <xf numFmtId="186" fontId="28" fillId="51" borderId="8">
      <alignment horizontal="right" vertical="center"/>
      <protection locked="0"/>
    </xf>
    <xf numFmtId="186" fontId="44" fillId="0" borderId="247" applyNumberFormat="0" applyFill="0" applyAlignment="0" applyProtection="0"/>
    <xf numFmtId="4" fontId="56" fillId="57" borderId="256"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93" fontId="5" fillId="7" borderId="8">
      <alignment vertical="center"/>
      <protection locked="0"/>
    </xf>
    <xf numFmtId="4" fontId="56" fillId="56" borderId="262" applyNumberFormat="0" applyProtection="0">
      <alignment horizontal="right" vertical="center"/>
    </xf>
    <xf numFmtId="186" fontId="57" fillId="44" borderId="253" applyNumberFormat="0" applyAlignment="0" applyProtection="0"/>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4" fontId="56" fillId="57" borderId="266" applyNumberFormat="0" applyProtection="0">
      <alignment horizontal="right" vertical="center"/>
    </xf>
    <xf numFmtId="186" fontId="44" fillId="0" borderId="267" applyNumberFormat="0" applyFill="0" applyAlignment="0" applyProtection="0"/>
    <xf numFmtId="4" fontId="56" fillId="0" borderId="252" applyNumberFormat="0" applyProtection="0">
      <alignment horizontal="right" vertical="center"/>
    </xf>
    <xf numFmtId="186" fontId="56" fillId="40" borderId="262" applyNumberFormat="0" applyFont="0" applyAlignment="0" applyProtection="0"/>
    <xf numFmtId="186" fontId="57" fillId="44" borderId="253" applyNumberFormat="0" applyAlignment="0" applyProtection="0"/>
    <xf numFmtId="186" fontId="56" fillId="40" borderId="241" applyNumberFormat="0" applyFont="0" applyAlignment="0" applyProtection="0"/>
    <xf numFmtId="4" fontId="56" fillId="16" borderId="262" applyNumberFormat="0" applyProtection="0">
      <alignment horizontal="right" vertical="center"/>
    </xf>
    <xf numFmtId="4" fontId="56" fillId="56" borderId="252" applyNumberFormat="0" applyProtection="0">
      <alignment horizontal="right" vertical="center"/>
    </xf>
    <xf numFmtId="186" fontId="27" fillId="14" borderId="251" applyNumberFormat="0" applyProtection="0">
      <alignment horizontal="left" vertical="top" indent="1"/>
    </xf>
    <xf numFmtId="172" fontId="28" fillId="12" borderId="268">
      <alignment vertical="center"/>
      <protection locked="0"/>
    </xf>
    <xf numFmtId="193" fontId="28" fillId="12" borderId="8">
      <alignment vertical="center"/>
      <protection locked="0"/>
    </xf>
    <xf numFmtId="186" fontId="56" fillId="63" borderId="260" applyNumberFormat="0" applyProtection="0">
      <alignment horizontal="left" vertical="top" indent="1"/>
    </xf>
    <xf numFmtId="186" fontId="60" fillId="52" borderId="251" applyNumberFormat="0" applyProtection="0">
      <alignment horizontal="left" vertical="top" indent="1"/>
    </xf>
    <xf numFmtId="4" fontId="76" fillId="87" borderId="251" applyNumberFormat="0" applyProtection="0">
      <alignment horizontal="right" vertical="center"/>
    </xf>
    <xf numFmtId="172" fontId="28" fillId="12" borderId="258">
      <alignment vertical="center"/>
      <protection locked="0"/>
    </xf>
    <xf numFmtId="186" fontId="27" fillId="21" borderId="260" applyNumberFormat="0" applyProtection="0">
      <alignment horizontal="left" vertical="top" indent="1"/>
    </xf>
    <xf numFmtId="186" fontId="56" fillId="63" borderId="251" applyNumberFormat="0" applyProtection="0">
      <alignment horizontal="left" vertical="top" indent="1"/>
    </xf>
    <xf numFmtId="37" fontId="33" fillId="0" borderId="255" applyNumberFormat="0"/>
    <xf numFmtId="4" fontId="56" fillId="58" borderId="262" applyNumberFormat="0" applyProtection="0">
      <alignment horizontal="right" vertical="center"/>
    </xf>
    <xf numFmtId="186" fontId="56" fillId="21" borderId="251" applyNumberFormat="0" applyProtection="0">
      <alignment horizontal="left" vertical="top" indent="1"/>
    </xf>
    <xf numFmtId="4" fontId="62" fillId="11" borderId="251" applyNumberFormat="0" applyProtection="0">
      <alignment horizontal="left" vertical="center" indent="1"/>
    </xf>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2" borderId="262" applyNumberFormat="0" applyProtection="0">
      <alignment vertical="center"/>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42" fillId="44" borderId="252" applyNumberFormat="0" applyAlignment="0" applyProtection="0"/>
    <xf numFmtId="191" fontId="5" fillId="7" borderId="8">
      <alignment vertical="center"/>
      <protection locked="0"/>
    </xf>
    <xf numFmtId="4" fontId="59" fillId="65" borderId="252" applyNumberFormat="0" applyProtection="0">
      <alignment horizontal="right" vertical="center"/>
    </xf>
    <xf numFmtId="186" fontId="61" fillId="21" borderId="254" applyBorder="0"/>
    <xf numFmtId="186" fontId="56" fillId="40" borderId="252" applyNumberFormat="0" applyFon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44" fillId="0" borderId="267" applyNumberFormat="0" applyFill="0" applyAlignment="0" applyProtection="0"/>
    <xf numFmtId="4" fontId="72" fillId="84" borderId="251"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186" fontId="62" fillId="48" borderId="251" applyNumberFormat="0" applyProtection="0">
      <alignment horizontal="left" vertical="top" indent="1"/>
    </xf>
    <xf numFmtId="186" fontId="42" fillId="44" borderId="262" applyNumberForma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6" fontId="60" fillId="52" borderId="260" applyNumberFormat="0" applyProtection="0">
      <alignment horizontal="left" vertical="top" indent="1"/>
    </xf>
    <xf numFmtId="4" fontId="56" fillId="16" borderId="252" applyNumberFormat="0" applyProtection="0">
      <alignment horizontal="right" vertical="center"/>
    </xf>
    <xf numFmtId="186" fontId="56" fillId="63" borderId="251" applyNumberFormat="0" applyProtection="0">
      <alignment horizontal="left" vertical="top" indent="1"/>
    </xf>
    <xf numFmtId="186" fontId="56" fillId="15" borderId="243" applyNumberFormat="0" applyProtection="0">
      <alignment horizontal="left" vertical="top" indent="1"/>
    </xf>
    <xf numFmtId="4" fontId="59" fillId="65" borderId="252" applyNumberFormat="0" applyProtection="0">
      <alignment horizontal="right" vertical="center"/>
    </xf>
    <xf numFmtId="186" fontId="56" fillId="21" borderId="251" applyNumberFormat="0" applyProtection="0">
      <alignment horizontal="left" vertical="top" indent="1"/>
    </xf>
    <xf numFmtId="186" fontId="60" fillId="52" borderId="243" applyNumberFormat="0" applyProtection="0">
      <alignment horizontal="left" vertical="top" indent="1"/>
    </xf>
    <xf numFmtId="186" fontId="56" fillId="40" borderId="241" applyNumberFormat="0" applyFont="0" applyAlignment="0" applyProtection="0"/>
    <xf numFmtId="186" fontId="56" fillId="40" borderId="252" applyNumberFormat="0" applyFont="0" applyAlignment="0" applyProtection="0"/>
    <xf numFmtId="186" fontId="56" fillId="63" borderId="243" applyNumberFormat="0" applyProtection="0">
      <alignment horizontal="left" vertical="top" indent="1"/>
    </xf>
    <xf numFmtId="4" fontId="56" fillId="52" borderId="241" applyNumberFormat="0" applyProtection="0">
      <alignment vertical="center"/>
    </xf>
    <xf numFmtId="186" fontId="27" fillId="15" borderId="251" applyNumberFormat="0" applyProtection="0">
      <alignment horizontal="left" vertical="top" indent="1"/>
    </xf>
    <xf numFmtId="4" fontId="56" fillId="61" borderId="256" applyNumberFormat="0" applyProtection="0">
      <alignment horizontal="left" vertical="center" indent="1"/>
    </xf>
    <xf numFmtId="4" fontId="56" fillId="55" borderId="241" applyNumberFormat="0" applyProtection="0">
      <alignment horizontal="right" vertical="center"/>
    </xf>
    <xf numFmtId="186" fontId="56" fillId="15"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63" fillId="66" borderId="256" applyNumberFormat="0" applyProtection="0">
      <alignment horizontal="left" vertical="center" indent="1"/>
    </xf>
    <xf numFmtId="4" fontId="56" fillId="16" borderId="241" applyNumberFormat="0" applyProtection="0">
      <alignment horizontal="right" vertical="center"/>
    </xf>
    <xf numFmtId="194" fontId="33" fillId="0" borderId="249" applyFill="0"/>
    <xf numFmtId="186" fontId="56" fillId="15" borderId="243" applyNumberFormat="0" applyProtection="0">
      <alignment horizontal="left" vertical="top" indent="1"/>
    </xf>
    <xf numFmtId="4" fontId="72" fillId="81" borderId="243" applyNumberFormat="0" applyProtection="0">
      <alignment horizontal="right" vertical="center"/>
    </xf>
    <xf numFmtId="172" fontId="5" fillId="7" borderId="248">
      <alignment vertical="center"/>
      <protection locked="0"/>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56" fillId="16" borderId="241" applyNumberFormat="0" applyProtection="0">
      <alignment horizontal="right" vertical="center"/>
    </xf>
    <xf numFmtId="186" fontId="56" fillId="40" borderId="241" applyNumberFormat="0" applyFont="0" applyAlignment="0" applyProtection="0"/>
    <xf numFmtId="186" fontId="27" fillId="63" borderId="260" applyNumberFormat="0" applyProtection="0">
      <alignment horizontal="left" vertical="center" indent="1"/>
    </xf>
    <xf numFmtId="186" fontId="56" fillId="21" borderId="251" applyNumberFormat="0" applyProtection="0">
      <alignment horizontal="left" vertical="top" indent="1"/>
    </xf>
    <xf numFmtId="186" fontId="28" fillId="49" borderId="8">
      <alignment vertical="center"/>
    </xf>
    <xf numFmtId="186" fontId="56" fillId="15"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42" fillId="44" borderId="252" applyNumberFormat="0" applyAlignment="0" applyProtection="0"/>
    <xf numFmtId="186" fontId="27" fillId="14" borderId="260" applyNumberFormat="0" applyProtection="0">
      <alignment horizontal="left" vertical="top" indent="1"/>
    </xf>
    <xf numFmtId="186" fontId="56" fillId="21" borderId="251" applyNumberFormat="0" applyProtection="0">
      <alignment horizontal="left" vertical="top" indent="1"/>
    </xf>
    <xf numFmtId="186" fontId="28" fillId="12" borderId="258">
      <alignment vertical="center"/>
      <protection locked="0"/>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62" fillId="48" borderId="251" applyNumberFormat="0" applyProtection="0">
      <alignment vertical="center"/>
    </xf>
    <xf numFmtId="0" fontId="5" fillId="69" borderId="8">
      <alignment vertical="center"/>
    </xf>
    <xf numFmtId="191" fontId="28" fillId="12" borderId="8">
      <alignment vertical="center"/>
      <protection locked="0"/>
    </xf>
    <xf numFmtId="186" fontId="56" fillId="11" borderId="252" applyNumberFormat="0" applyProtection="0">
      <alignment horizontal="left" vertical="center" indent="1"/>
    </xf>
    <xf numFmtId="186" fontId="56" fillId="11" borderId="252" applyNumberFormat="0" applyProtection="0">
      <alignment horizontal="left" vertical="center" indent="1"/>
    </xf>
    <xf numFmtId="191" fontId="28" fillId="51" borderId="258">
      <alignment horizontal="right" vertical="center"/>
      <protection locked="0"/>
    </xf>
    <xf numFmtId="186" fontId="27" fillId="14" borderId="251" applyNumberFormat="0" applyProtection="0">
      <alignment horizontal="left" vertical="top" indent="1"/>
    </xf>
    <xf numFmtId="186" fontId="27" fillId="21" borderId="251" applyNumberFormat="0" applyProtection="0">
      <alignment horizontal="left" vertical="center" indent="1"/>
    </xf>
    <xf numFmtId="4" fontId="62" fillId="48" borderId="251" applyNumberFormat="0" applyProtection="0">
      <alignment vertical="center"/>
    </xf>
    <xf numFmtId="186" fontId="56" fillId="21" borderId="243" applyNumberFormat="0" applyProtection="0">
      <alignment horizontal="left" vertical="top" indent="1"/>
    </xf>
    <xf numFmtId="4" fontId="56" fillId="56" borderId="252" applyNumberFormat="0" applyProtection="0">
      <alignment horizontal="right" vertical="center"/>
    </xf>
    <xf numFmtId="186" fontId="56" fillId="40" borderId="252" applyNumberFormat="0" applyFont="0" applyAlignment="0" applyProtection="0"/>
    <xf numFmtId="4" fontId="70" fillId="86" borderId="251" applyNumberFormat="0" applyProtection="0">
      <alignment horizontal="left" vertical="center" indent="1"/>
    </xf>
    <xf numFmtId="191" fontId="5" fillId="7" borderId="248">
      <alignment vertical="center"/>
      <protection locked="0"/>
    </xf>
    <xf numFmtId="191" fontId="28" fillId="50" borderId="258">
      <alignment vertical="center"/>
    </xf>
    <xf numFmtId="186" fontId="56" fillId="14" borderId="243" applyNumberFormat="0" applyProtection="0">
      <alignment horizontal="left" vertical="top" indent="1"/>
    </xf>
    <xf numFmtId="4" fontId="56" fillId="54" borderId="252"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27" fillId="15" borderId="251" applyNumberFormat="0" applyProtection="0">
      <alignment horizontal="left" vertical="center" indent="1"/>
    </xf>
    <xf numFmtId="4" fontId="56" fillId="56" borderId="252" applyNumberFormat="0" applyProtection="0">
      <alignment horizontal="right" vertical="center"/>
    </xf>
    <xf numFmtId="4" fontId="56" fillId="54" borderId="241" applyNumberFormat="0" applyProtection="0">
      <alignment horizontal="left" vertical="center" indent="1"/>
    </xf>
    <xf numFmtId="186" fontId="56" fillId="21" borderId="243" applyNumberFormat="0" applyProtection="0">
      <alignment horizontal="left" vertical="top" indent="1"/>
    </xf>
    <xf numFmtId="191" fontId="28" fillId="49" borderId="248">
      <alignment vertical="center"/>
    </xf>
    <xf numFmtId="193" fontId="28" fillId="12" borderId="8">
      <alignment vertical="center"/>
      <protection locked="0"/>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7" fillId="44" borderId="253" applyNumberFormat="0" applyAlignment="0" applyProtection="0"/>
    <xf numFmtId="186" fontId="56" fillId="63" borderId="251" applyNumberFormat="0" applyProtection="0">
      <alignment horizontal="left" vertical="top" indent="1"/>
    </xf>
    <xf numFmtId="186" fontId="56" fillId="63" borderId="252" applyNumberFormat="0" applyProtection="0">
      <alignment horizontal="left" vertical="center" indent="1"/>
    </xf>
    <xf numFmtId="4" fontId="56" fillId="56" borderId="252" applyNumberFormat="0" applyProtection="0">
      <alignment horizontal="right" vertical="center"/>
    </xf>
    <xf numFmtId="186" fontId="56" fillId="40" borderId="252" applyNumberFormat="0" applyFont="0" applyAlignment="0" applyProtection="0"/>
    <xf numFmtId="186" fontId="56" fillId="15" borderId="243" applyNumberFormat="0" applyProtection="0">
      <alignment horizontal="left" vertical="top" indent="1"/>
    </xf>
    <xf numFmtId="4" fontId="56" fillId="0" borderId="262" applyNumberFormat="0" applyProtection="0">
      <alignment horizontal="right" vertical="center"/>
    </xf>
    <xf numFmtId="186" fontId="27" fillId="14" borderId="251" applyNumberFormat="0" applyProtection="0">
      <alignment horizontal="left" vertical="center" indent="1"/>
    </xf>
    <xf numFmtId="186" fontId="56" fillId="15" borderId="260" applyNumberFormat="0" applyProtection="0">
      <alignment horizontal="left" vertical="top" indent="1"/>
    </xf>
    <xf numFmtId="0" fontId="37" fillId="48" borderId="243" applyNumberFormat="0" applyProtection="0">
      <alignment horizontal="left" vertical="top" indent="1"/>
    </xf>
    <xf numFmtId="186" fontId="56" fillId="63" borderId="243" applyNumberFormat="0" applyProtection="0">
      <alignment horizontal="left" vertical="top" indent="1"/>
    </xf>
    <xf numFmtId="186" fontId="44" fillId="0" borderId="247" applyNumberFormat="0" applyFill="0" applyAlignment="0" applyProtection="0"/>
    <xf numFmtId="186" fontId="56" fillId="21" borderId="243" applyNumberFormat="0" applyProtection="0">
      <alignment horizontal="left" vertical="top" indent="1"/>
    </xf>
    <xf numFmtId="186" fontId="56" fillId="14" borderId="243" applyNumberFormat="0" applyProtection="0">
      <alignment horizontal="left" vertical="top" indent="1"/>
    </xf>
    <xf numFmtId="186" fontId="56" fillId="40" borderId="241" applyNumberFormat="0" applyFont="0" applyAlignment="0" applyProtection="0"/>
    <xf numFmtId="186" fontId="56" fillId="15" borderId="243" applyNumberFormat="0" applyProtection="0">
      <alignment horizontal="left" vertical="top" indent="1"/>
    </xf>
    <xf numFmtId="193" fontId="28" fillId="12" borderId="248">
      <alignment vertical="center"/>
      <protection locked="0"/>
    </xf>
    <xf numFmtId="186" fontId="56" fillId="63" borderId="251" applyNumberFormat="0" applyProtection="0">
      <alignment horizontal="left" vertical="top" indent="1"/>
    </xf>
    <xf numFmtId="186" fontId="56" fillId="40" borderId="241" applyNumberFormat="0" applyFont="0" applyAlignment="0" applyProtection="0"/>
    <xf numFmtId="4" fontId="56" fillId="57" borderId="266" applyNumberFormat="0" applyProtection="0">
      <alignment horizontal="right" vertical="center"/>
    </xf>
    <xf numFmtId="4" fontId="56" fillId="14" borderId="256" applyNumberFormat="0" applyProtection="0">
      <alignment horizontal="left" vertical="center" indent="1"/>
    </xf>
    <xf numFmtId="186" fontId="56" fillId="21" borderId="251" applyNumberFormat="0" applyProtection="0">
      <alignment horizontal="left" vertical="top" indent="1"/>
    </xf>
    <xf numFmtId="4" fontId="27" fillId="21" borderId="244" applyNumberFormat="0" applyProtection="0">
      <alignment horizontal="left" vertical="center" indent="1"/>
    </xf>
    <xf numFmtId="4" fontId="70" fillId="86" borderId="250" applyNumberFormat="0" applyProtection="0">
      <alignment horizontal="left" vertical="center" indent="1"/>
    </xf>
    <xf numFmtId="186" fontId="27" fillId="14" borderId="243" applyNumberFormat="0" applyProtection="0">
      <alignment horizontal="left" vertical="center" indent="1"/>
    </xf>
    <xf numFmtId="186" fontId="27" fillId="64" borderId="268" applyNumberFormat="0">
      <protection locked="0"/>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53" borderId="252" applyNumberFormat="0" applyProtection="0">
      <alignment horizontal="left" vertical="center" indent="1"/>
    </xf>
    <xf numFmtId="172" fontId="28" fillId="12" borderId="258">
      <alignment vertical="center"/>
      <protection locked="0"/>
    </xf>
    <xf numFmtId="4" fontId="59" fillId="53" borderId="262" applyNumberFormat="0" applyProtection="0">
      <alignment vertical="center"/>
    </xf>
    <xf numFmtId="4" fontId="56" fillId="19" borderId="252" applyNumberFormat="0" applyProtection="0">
      <alignment horizontal="right" vertical="center"/>
    </xf>
    <xf numFmtId="186" fontId="56" fillId="40" borderId="252" applyNumberFormat="0" applyFont="0" applyAlignment="0" applyProtection="0"/>
    <xf numFmtId="186" fontId="27" fillId="63" borderId="260" applyNumberFormat="0" applyProtection="0">
      <alignment horizontal="left" vertical="top" indent="1"/>
    </xf>
    <xf numFmtId="191" fontId="5" fillId="13" borderId="248">
      <alignment vertical="center"/>
    </xf>
    <xf numFmtId="186" fontId="28" fillId="12" borderId="258">
      <alignment vertical="center"/>
      <protection locked="0"/>
    </xf>
    <xf numFmtId="186" fontId="57" fillId="44" borderId="253" applyNumberFormat="0" applyAlignment="0" applyProtection="0"/>
    <xf numFmtId="186" fontId="27" fillId="15" borderId="251" applyNumberFormat="0" applyProtection="0">
      <alignment horizontal="left" vertical="top" indent="1"/>
    </xf>
    <xf numFmtId="0" fontId="5" fillId="69" borderId="248">
      <alignment vertical="center"/>
    </xf>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50" fillId="41" borderId="252" applyNumberFormat="0" applyAlignment="0" applyProtection="0"/>
    <xf numFmtId="172" fontId="28" fillId="12" borderId="268">
      <alignment vertical="center"/>
      <protection locked="0"/>
    </xf>
    <xf numFmtId="186" fontId="44" fillId="0" borderId="267" applyNumberFormat="0" applyFill="0" applyAlignment="0" applyProtection="0"/>
    <xf numFmtId="186" fontId="27" fillId="14" borderId="251" applyNumberFormat="0" applyProtection="0">
      <alignment horizontal="left" vertical="center" indent="1"/>
    </xf>
    <xf numFmtId="186" fontId="27" fillId="15" borderId="243" applyNumberFormat="0" applyProtection="0">
      <alignment horizontal="left" vertical="top" indent="1"/>
    </xf>
    <xf numFmtId="186" fontId="56" fillId="14" borderId="251" applyNumberFormat="0" applyProtection="0">
      <alignment horizontal="left" vertical="top" indent="1"/>
    </xf>
    <xf numFmtId="186" fontId="56" fillId="40" borderId="241" applyNumberFormat="0" applyFont="0" applyAlignment="0" applyProtection="0"/>
    <xf numFmtId="186" fontId="56" fillId="15" borderId="260" applyNumberFormat="0" applyProtection="0">
      <alignment horizontal="left" vertical="top" indent="1"/>
    </xf>
    <xf numFmtId="4" fontId="62" fillId="11" borderId="260" applyNumberFormat="0" applyProtection="0">
      <alignment horizontal="left" vertical="center" indent="1"/>
    </xf>
    <xf numFmtId="186" fontId="28" fillId="50" borderId="258">
      <alignment vertical="center"/>
    </xf>
    <xf numFmtId="190" fontId="28" fillId="50" borderId="8">
      <alignment vertical="center"/>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91" fontId="5" fillId="7" borderId="258">
      <alignment vertical="center"/>
      <protection locked="0"/>
    </xf>
    <xf numFmtId="186" fontId="56" fillId="63" borderId="260" applyNumberFormat="0" applyProtection="0">
      <alignment horizontal="left" vertical="top" indent="1"/>
    </xf>
    <xf numFmtId="186" fontId="56" fillId="14" borderId="241" applyNumberFormat="0" applyProtection="0">
      <alignment horizontal="left" vertical="center" indent="1"/>
    </xf>
    <xf numFmtId="186" fontId="56" fillId="14" borderId="251" applyNumberFormat="0" applyProtection="0">
      <alignment horizontal="left" vertical="top" indent="1"/>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0" fillId="41" borderId="252" applyNumberFormat="0" applyAlignment="0" applyProtection="0"/>
    <xf numFmtId="4" fontId="56" fillId="59" borderId="252" applyNumberFormat="0" applyProtection="0">
      <alignment horizontal="right" vertical="center"/>
    </xf>
    <xf numFmtId="186" fontId="27" fillId="14" borderId="251" applyNumberFormat="0" applyProtection="0">
      <alignment horizontal="left" vertical="center" indent="1"/>
    </xf>
    <xf numFmtId="4" fontId="56" fillId="0" borderId="262" applyNumberFormat="0" applyProtection="0">
      <alignment horizontal="right" vertical="center"/>
    </xf>
    <xf numFmtId="186" fontId="56" fillId="21" borderId="243" applyNumberFormat="0" applyProtection="0">
      <alignment horizontal="left" vertical="top" indent="1"/>
    </xf>
    <xf numFmtId="186" fontId="56" fillId="63" borderId="251" applyNumberFormat="0" applyProtection="0">
      <alignment horizontal="left" vertical="top" indent="1"/>
    </xf>
    <xf numFmtId="4" fontId="64" fillId="64" borderId="241" applyNumberFormat="0" applyProtection="0">
      <alignment horizontal="right" vertical="center"/>
    </xf>
    <xf numFmtId="186" fontId="56" fillId="21" borderId="251" applyNumberFormat="0" applyProtection="0">
      <alignment horizontal="left" vertical="top" indent="1"/>
    </xf>
    <xf numFmtId="186" fontId="56" fillId="40" borderId="241" applyNumberFormat="0" applyFont="0" applyAlignment="0" applyProtection="0"/>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61" fillId="21" borderId="254" applyBorder="0"/>
    <xf numFmtId="4" fontId="27" fillId="21" borderId="256" applyNumberFormat="0" applyProtection="0">
      <alignment horizontal="left" vertical="center" indent="1"/>
    </xf>
    <xf numFmtId="186" fontId="56" fillId="21" borderId="260" applyNumberFormat="0" applyProtection="0">
      <alignment horizontal="left" vertical="top" indent="1"/>
    </xf>
    <xf numFmtId="186" fontId="56" fillId="21" borderId="243" applyNumberFormat="0" applyProtection="0">
      <alignment horizontal="left" vertical="top" indent="1"/>
    </xf>
    <xf numFmtId="4" fontId="56" fillId="14" borderId="256" applyNumberFormat="0" applyProtection="0">
      <alignment horizontal="left" vertical="center" indent="1"/>
    </xf>
    <xf numFmtId="186" fontId="27" fillId="63"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42" fillId="44" borderId="252" applyNumberFormat="0" applyAlignment="0" applyProtection="0"/>
    <xf numFmtId="4" fontId="56" fillId="0" borderId="262" applyNumberFormat="0" applyProtection="0">
      <alignment horizontal="right" vertical="center"/>
    </xf>
    <xf numFmtId="4" fontId="27" fillId="21" borderId="266" applyNumberFormat="0" applyProtection="0">
      <alignment horizontal="left" vertical="center" indent="1"/>
    </xf>
    <xf numFmtId="186" fontId="27" fillId="14" borderId="260"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4" fontId="56" fillId="0" borderId="252" applyNumberFormat="0" applyProtection="0">
      <alignment horizontal="right" vertical="center"/>
    </xf>
    <xf numFmtId="4" fontId="59" fillId="53" borderId="252" applyNumberFormat="0" applyProtection="0">
      <alignment vertical="center"/>
    </xf>
    <xf numFmtId="186" fontId="56" fillId="14" borderId="260" applyNumberFormat="0" applyProtection="0">
      <alignment horizontal="left" vertical="top" indent="1"/>
    </xf>
    <xf numFmtId="4" fontId="56" fillId="58" borderId="252" applyNumberFormat="0" applyProtection="0">
      <alignment horizontal="right" vertical="center"/>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186" fontId="56" fillId="21" borderId="251" applyNumberFormat="0" applyProtection="0">
      <alignment horizontal="left" vertical="top" indent="1"/>
    </xf>
    <xf numFmtId="186" fontId="57" fillId="44" borderId="263" applyNumberFormat="0" applyAlignment="0" applyProtection="0"/>
    <xf numFmtId="186" fontId="56" fillId="11" borderId="262" applyNumberFormat="0" applyProtection="0">
      <alignment horizontal="left" vertical="center" indent="1"/>
    </xf>
    <xf numFmtId="186" fontId="56" fillId="15" borderId="260" applyNumberFormat="0" applyProtection="0">
      <alignment horizontal="left" vertical="top" indent="1"/>
    </xf>
    <xf numFmtId="4" fontId="56" fillId="23" borderId="252" applyNumberFormat="0" applyProtection="0">
      <alignment horizontal="right" vertical="center"/>
    </xf>
    <xf numFmtId="186" fontId="56" fillId="63"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4" fontId="75" fillId="88" borderId="250" applyNumberFormat="0" applyProtection="0">
      <alignment horizontal="left" vertical="center" indent="1"/>
    </xf>
    <xf numFmtId="193" fontId="5" fillId="69" borderId="8">
      <alignment vertical="center"/>
    </xf>
    <xf numFmtId="4" fontId="56" fillId="57" borderId="256" applyNumberFormat="0" applyProtection="0">
      <alignment horizontal="right" vertical="center"/>
    </xf>
    <xf numFmtId="37" fontId="33" fillId="0" borderId="255" applyNumberFormat="0"/>
    <xf numFmtId="4" fontId="56" fillId="54" borderId="252" applyNumberFormat="0" applyProtection="0">
      <alignment horizontal="left" vertical="center" indent="1"/>
    </xf>
    <xf numFmtId="186" fontId="56" fillId="14" borderId="252" applyNumberFormat="0" applyProtection="0">
      <alignment horizontal="left" vertical="center" indent="1"/>
    </xf>
    <xf numFmtId="186" fontId="56" fillId="63" borderId="251" applyNumberFormat="0" applyProtection="0">
      <alignment horizontal="left" vertical="top" indent="1"/>
    </xf>
    <xf numFmtId="186" fontId="27" fillId="63" borderId="260" applyNumberFormat="0" applyProtection="0">
      <alignment horizontal="left" vertical="top" indent="1"/>
    </xf>
    <xf numFmtId="186" fontId="56" fillId="14" borderId="251" applyNumberFormat="0" applyProtection="0">
      <alignment horizontal="left" vertical="top" indent="1"/>
    </xf>
    <xf numFmtId="186" fontId="42" fillId="44" borderId="241" applyNumberFormat="0" applyAlignment="0" applyProtection="0"/>
    <xf numFmtId="186" fontId="27" fillId="14" borderId="251" applyNumberFormat="0" applyProtection="0">
      <alignment horizontal="left" vertical="top" indent="1"/>
    </xf>
    <xf numFmtId="193" fontId="28" fillId="50" borderId="258">
      <alignment vertical="center"/>
    </xf>
    <xf numFmtId="0" fontId="27" fillId="63" borderId="251" applyNumberFormat="0" applyProtection="0">
      <alignment horizontal="left" vertical="center" indent="1"/>
    </xf>
    <xf numFmtId="193" fontId="5" fillId="7" borderId="248">
      <alignment vertical="center"/>
      <protection locked="0"/>
    </xf>
    <xf numFmtId="186" fontId="56" fillId="11" borderId="252" applyNumberFormat="0" applyProtection="0">
      <alignment horizontal="left" vertical="center" indent="1"/>
    </xf>
    <xf numFmtId="186" fontId="56" fillId="63" borderId="243" applyNumberFormat="0" applyProtection="0">
      <alignment horizontal="left" vertical="top" indent="1"/>
    </xf>
    <xf numFmtId="191" fontId="28" fillId="50" borderId="248">
      <alignment vertical="center"/>
    </xf>
    <xf numFmtId="186" fontId="62" fillId="15" borderId="243" applyNumberFormat="0" applyProtection="0">
      <alignment horizontal="left" vertical="top" indent="1"/>
    </xf>
    <xf numFmtId="4" fontId="56" fillId="61" borderId="244" applyNumberFormat="0" applyProtection="0">
      <alignment horizontal="left" vertical="center" indent="1"/>
    </xf>
    <xf numFmtId="186" fontId="56" fillId="21" borderId="243" applyNumberFormat="0" applyProtection="0">
      <alignment horizontal="left" vertical="top" indent="1"/>
    </xf>
    <xf numFmtId="37" fontId="33" fillId="0" borderId="255" applyNumberFormat="0"/>
    <xf numFmtId="4" fontId="56" fillId="57" borderId="266" applyNumberFormat="0" applyProtection="0">
      <alignment horizontal="right" vertical="center"/>
    </xf>
    <xf numFmtId="186" fontId="56" fillId="14" borderId="243" applyNumberFormat="0" applyProtection="0">
      <alignment horizontal="left" vertical="top" indent="1"/>
    </xf>
    <xf numFmtId="4" fontId="56" fillId="19" borderId="241" applyNumberFormat="0" applyProtection="0">
      <alignment horizontal="right" vertical="center"/>
    </xf>
    <xf numFmtId="186" fontId="56" fillId="40" borderId="241" applyNumberFormat="0" applyFont="0" applyAlignment="0" applyProtection="0"/>
    <xf numFmtId="186" fontId="56" fillId="63" borderId="251" applyNumberFormat="0" applyProtection="0">
      <alignment horizontal="left" vertical="top" indent="1"/>
    </xf>
    <xf numFmtId="4" fontId="56" fillId="0" borderId="241" applyNumberFormat="0" applyProtection="0">
      <alignment horizontal="right" vertical="center"/>
    </xf>
    <xf numFmtId="4" fontId="27" fillId="21" borderId="244" applyNumberFormat="0" applyProtection="0">
      <alignment horizontal="left" vertical="center"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top" indent="1"/>
    </xf>
    <xf numFmtId="4" fontId="56" fillId="56" borderId="252" applyNumberFormat="0" applyProtection="0">
      <alignment horizontal="right" vertical="center"/>
    </xf>
    <xf numFmtId="186" fontId="27" fillId="21" borderId="243" applyNumberFormat="0" applyProtection="0">
      <alignment horizontal="left" vertical="top" indent="1"/>
    </xf>
    <xf numFmtId="4" fontId="56" fillId="52" borderId="252" applyNumberFormat="0" applyProtection="0">
      <alignment vertical="center"/>
    </xf>
    <xf numFmtId="186" fontId="61" fillId="21" borderId="254" applyBorder="0"/>
    <xf numFmtId="186" fontId="27" fillId="14" borderId="243" applyNumberFormat="0" applyProtection="0">
      <alignment horizontal="left" vertical="center" indent="1"/>
    </xf>
    <xf numFmtId="0" fontId="27" fillId="21" borderId="243" applyNumberFormat="0" applyProtection="0">
      <alignment horizontal="left" vertical="top" indent="1"/>
    </xf>
    <xf numFmtId="191" fontId="5" fillId="69" borderId="248">
      <alignment vertical="center"/>
    </xf>
    <xf numFmtId="186" fontId="56" fillId="14" borderId="243" applyNumberFormat="0" applyProtection="0">
      <alignment horizontal="left" vertical="top" indent="1"/>
    </xf>
    <xf numFmtId="186" fontId="56" fillId="63" borderId="241" applyNumberFormat="0" applyProtection="0">
      <alignment horizontal="left" vertical="center" indent="1"/>
    </xf>
    <xf numFmtId="186" fontId="56" fillId="14" borderId="243" applyNumberFormat="0" applyProtection="0">
      <alignment horizontal="left" vertical="top" indent="1"/>
    </xf>
    <xf numFmtId="186" fontId="57" fillId="44" borderId="242" applyNumberFormat="0" applyAlignment="0" applyProtection="0"/>
    <xf numFmtId="186" fontId="56" fillId="63" borderId="243" applyNumberFormat="0" applyProtection="0">
      <alignment horizontal="left" vertical="top" indent="1"/>
    </xf>
    <xf numFmtId="191" fontId="5" fillId="7" borderId="248">
      <alignment vertical="center"/>
      <protection locked="0"/>
    </xf>
    <xf numFmtId="186" fontId="27" fillId="21" borderId="243" applyNumberFormat="0" applyProtection="0">
      <alignment horizontal="left" vertical="top" indent="1"/>
    </xf>
    <xf numFmtId="186" fontId="28" fillId="49" borderId="248">
      <alignment vertical="center"/>
    </xf>
    <xf numFmtId="186" fontId="50" fillId="41" borderId="252" applyNumberFormat="0" applyAlignment="0" applyProtection="0"/>
    <xf numFmtId="186" fontId="44" fillId="0" borderId="247" applyNumberFormat="0" applyFill="0" applyAlignment="0" applyProtection="0"/>
    <xf numFmtId="186" fontId="56" fillId="15" borderId="251" applyNumberFormat="0" applyProtection="0">
      <alignment horizontal="left" vertical="top" indent="1"/>
    </xf>
    <xf numFmtId="190" fontId="5" fillId="13" borderId="258">
      <alignment vertical="center"/>
    </xf>
    <xf numFmtId="186" fontId="44" fillId="0" borderId="267" applyNumberFormat="0" applyFill="0" applyAlignment="0" applyProtection="0"/>
    <xf numFmtId="186" fontId="56" fillId="14" borderId="251" applyNumberFormat="0" applyProtection="0">
      <alignment horizontal="left" vertical="top" indent="1"/>
    </xf>
    <xf numFmtId="186" fontId="57" fillId="44" borderId="253" applyNumberFormat="0" applyAlignment="0" applyProtection="0"/>
    <xf numFmtId="186" fontId="56" fillId="40" borderId="241" applyNumberFormat="0" applyFont="0" applyAlignment="0" applyProtection="0"/>
    <xf numFmtId="186" fontId="56" fillId="40" borderId="252" applyNumberFormat="0" applyFont="0" applyAlignment="0" applyProtection="0"/>
    <xf numFmtId="186" fontId="61" fillId="21" borderId="264" applyBorder="0"/>
    <xf numFmtId="186" fontId="28" fillId="50" borderId="248">
      <alignment vertical="center"/>
    </xf>
    <xf numFmtId="186" fontId="56" fillId="63" borderId="251" applyNumberFormat="0" applyProtection="0">
      <alignment horizontal="left" vertical="top" indent="1"/>
    </xf>
    <xf numFmtId="186" fontId="56" fillId="62" borderId="241" applyNumberFormat="0" applyProtection="0">
      <alignment horizontal="left" vertical="center" indent="1"/>
    </xf>
    <xf numFmtId="186" fontId="61" fillId="21" borderId="254" applyBorder="0"/>
    <xf numFmtId="186" fontId="56" fillId="40" borderId="252" applyNumberFormat="0" applyFont="0" applyAlignment="0" applyProtection="0"/>
    <xf numFmtId="186" fontId="56" fillId="14" borderId="260" applyNumberFormat="0" applyProtection="0">
      <alignment horizontal="left" vertical="top" indent="1"/>
    </xf>
    <xf numFmtId="186" fontId="61" fillId="21" borderId="254" applyBorder="0"/>
    <xf numFmtId="186" fontId="27" fillId="63" borderId="243" applyNumberFormat="0" applyProtection="0">
      <alignment horizontal="left" vertical="top" indent="1"/>
    </xf>
    <xf numFmtId="190" fontId="5" fillId="13" borderId="248">
      <alignment vertical="center"/>
    </xf>
    <xf numFmtId="186" fontId="56" fillId="14" borderId="243" applyNumberFormat="0" applyProtection="0">
      <alignment horizontal="left" vertical="top" indent="1"/>
    </xf>
    <xf numFmtId="186" fontId="28" fillId="49" borderId="258">
      <alignment vertical="center"/>
    </xf>
    <xf numFmtId="186" fontId="27" fillId="14" borderId="251" applyNumberFormat="0" applyProtection="0">
      <alignment horizontal="left" vertical="center" indent="1"/>
    </xf>
    <xf numFmtId="4" fontId="56" fillId="19" borderId="252" applyNumberFormat="0" applyProtection="0">
      <alignment horizontal="right" vertical="center"/>
    </xf>
    <xf numFmtId="186" fontId="28" fillId="49" borderId="8">
      <alignment vertical="center"/>
    </xf>
    <xf numFmtId="4" fontId="56" fillId="19" borderId="262" applyNumberFormat="0" applyProtection="0">
      <alignment horizontal="right" vertical="center"/>
    </xf>
    <xf numFmtId="186" fontId="28" fillId="51" borderId="258">
      <alignment horizontal="right" vertical="center"/>
      <protection locked="0"/>
    </xf>
    <xf numFmtId="193" fontId="28" fillId="12" borderId="8">
      <alignment vertical="center"/>
      <protection locked="0"/>
    </xf>
    <xf numFmtId="0" fontId="5" fillId="70" borderId="248">
      <alignment horizontal="right" vertical="center"/>
      <protection locked="0"/>
    </xf>
    <xf numFmtId="186" fontId="56" fillId="15" borderId="243" applyNumberFormat="0" applyProtection="0">
      <alignment horizontal="left" vertical="top" indent="1"/>
    </xf>
    <xf numFmtId="186" fontId="56" fillId="40" borderId="252" applyNumberFormat="0" applyFont="0" applyAlignment="0" applyProtection="0"/>
    <xf numFmtId="4" fontId="56" fillId="0" borderId="252" applyNumberFormat="0" applyProtection="0">
      <alignment horizontal="right" vertical="center"/>
    </xf>
    <xf numFmtId="186" fontId="56" fillId="63" borderId="251" applyNumberFormat="0" applyProtection="0">
      <alignment horizontal="left" vertical="top" indent="1"/>
    </xf>
    <xf numFmtId="186" fontId="56" fillId="63" borderId="260" applyNumberFormat="0" applyProtection="0">
      <alignment horizontal="left" vertical="top" indent="1"/>
    </xf>
    <xf numFmtId="191" fontId="28" fillId="12" borderId="8">
      <alignment vertical="center"/>
      <protection locked="0"/>
    </xf>
    <xf numFmtId="172" fontId="28" fillId="12" borderId="248">
      <alignment vertical="center"/>
      <protection locked="0"/>
    </xf>
    <xf numFmtId="186" fontId="27" fillId="15" borderId="260" applyNumberFormat="0" applyProtection="0">
      <alignment horizontal="left" vertical="center" indent="1"/>
    </xf>
    <xf numFmtId="0" fontId="5" fillId="13" borderId="258">
      <alignment vertical="center"/>
    </xf>
    <xf numFmtId="4" fontId="56" fillId="58" borderId="252" applyNumberFormat="0" applyProtection="0">
      <alignment horizontal="right" vertical="center"/>
    </xf>
    <xf numFmtId="186" fontId="27" fillId="21" borderId="260" applyNumberFormat="0" applyProtection="0">
      <alignment horizontal="left" vertical="top" indent="1"/>
    </xf>
    <xf numFmtId="4" fontId="56" fillId="19" borderId="241" applyNumberFormat="0" applyProtection="0">
      <alignment horizontal="right" vertical="center"/>
    </xf>
    <xf numFmtId="186" fontId="27" fillId="14" borderId="251" applyNumberFormat="0" applyProtection="0">
      <alignment horizontal="left" vertical="top" indent="1"/>
    </xf>
    <xf numFmtId="0" fontId="5" fillId="13" borderId="248">
      <alignment vertical="center"/>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4" fontId="56" fillId="61" borderId="266" applyNumberFormat="0" applyProtection="0">
      <alignment horizontal="left" vertical="center" indent="1"/>
    </xf>
    <xf numFmtId="186" fontId="56" fillId="14" borderId="260" applyNumberFormat="0" applyProtection="0">
      <alignment horizontal="left" vertical="top" indent="1"/>
    </xf>
    <xf numFmtId="186" fontId="61" fillId="21" borderId="264" applyBorder="0"/>
    <xf numFmtId="4" fontId="56" fillId="23" borderId="252" applyNumberFormat="0" applyProtection="0">
      <alignment horizontal="right" vertical="center"/>
    </xf>
    <xf numFmtId="4" fontId="59" fillId="65" borderId="262" applyNumberFormat="0" applyProtection="0">
      <alignment horizontal="right" vertical="center"/>
    </xf>
    <xf numFmtId="186" fontId="56" fillId="63" borderId="251" applyNumberFormat="0" applyProtection="0">
      <alignment horizontal="left" vertical="top" indent="1"/>
    </xf>
    <xf numFmtId="186" fontId="27" fillId="14" borderId="243" applyNumberFormat="0" applyProtection="0">
      <alignment horizontal="left" vertical="center" indent="1"/>
    </xf>
    <xf numFmtId="186" fontId="62" fillId="15" borderId="251" applyNumberFormat="0" applyProtection="0">
      <alignment horizontal="left" vertical="top" indent="1"/>
    </xf>
    <xf numFmtId="186" fontId="56" fillId="63" borderId="251" applyNumberFormat="0" applyProtection="0">
      <alignment horizontal="left" vertical="top" indent="1"/>
    </xf>
    <xf numFmtId="4" fontId="70" fillId="53" borderId="251" applyNumberFormat="0" applyProtection="0">
      <alignment vertical="center"/>
    </xf>
    <xf numFmtId="186" fontId="27" fillId="15" borderId="251"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44" fillId="0" borderId="247" applyNumberFormat="0" applyFill="0" applyAlignment="0" applyProtection="0"/>
    <xf numFmtId="186" fontId="56" fillId="40" borderId="252" applyNumberFormat="0" applyFont="0" applyAlignment="0" applyProtection="0"/>
    <xf numFmtId="186" fontId="42" fillId="44" borderId="252" applyNumberFormat="0" applyAlignment="0" applyProtection="0"/>
    <xf numFmtId="0" fontId="5" fillId="70" borderId="258">
      <alignment horizontal="right" vertical="center"/>
      <protection locked="0"/>
    </xf>
    <xf numFmtId="4" fontId="56" fillId="54" borderId="262" applyNumberFormat="0" applyProtection="0">
      <alignment horizontal="left" vertical="center" indent="1"/>
    </xf>
    <xf numFmtId="186" fontId="56" fillId="63" borderId="252" applyNumberFormat="0" applyProtection="0">
      <alignment horizontal="left" vertical="center"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62" fillId="48" borderId="251" applyNumberFormat="0" applyProtection="0">
      <alignment vertical="center"/>
    </xf>
    <xf numFmtId="4" fontId="56" fillId="56"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94" fontId="33" fillId="0" borderId="259" applyFill="0"/>
    <xf numFmtId="186" fontId="42" fillId="44" borderId="262" applyNumberFormat="0" applyAlignment="0" applyProtection="0"/>
    <xf numFmtId="186" fontId="27" fillId="15" borderId="251" applyNumberFormat="0" applyProtection="0">
      <alignment horizontal="left" vertical="center" indent="1"/>
    </xf>
    <xf numFmtId="186" fontId="56" fillId="63" borderId="251" applyNumberFormat="0" applyProtection="0">
      <alignment horizontal="left" vertical="top" indent="1"/>
    </xf>
    <xf numFmtId="186" fontId="50" fillId="41" borderId="252" applyNumberFormat="0" applyAlignment="0" applyProtection="0"/>
    <xf numFmtId="186" fontId="56" fillId="40" borderId="252" applyNumberFormat="0" applyFont="0" applyAlignment="0" applyProtection="0"/>
    <xf numFmtId="4" fontId="56" fillId="54" borderId="262" applyNumberFormat="0" applyProtection="0">
      <alignment horizontal="left" vertical="center" indent="1"/>
    </xf>
    <xf numFmtId="186" fontId="56" fillId="14" borderId="260" applyNumberFormat="0" applyProtection="0">
      <alignment horizontal="left" vertical="top" indent="1"/>
    </xf>
    <xf numFmtId="4" fontId="56" fillId="60" borderId="252" applyNumberFormat="0" applyProtection="0">
      <alignment horizontal="right" vertical="center"/>
    </xf>
    <xf numFmtId="186" fontId="56" fillId="40" borderId="252" applyNumberFormat="0" applyFont="0" applyAlignment="0" applyProtection="0"/>
    <xf numFmtId="186" fontId="56" fillId="15" borderId="251" applyNumberFormat="0" applyProtection="0">
      <alignment horizontal="left" vertical="top" indent="1"/>
    </xf>
    <xf numFmtId="4" fontId="72" fillId="87" borderId="251" applyNumberFormat="0" applyProtection="0">
      <alignment horizontal="right" vertical="center"/>
    </xf>
    <xf numFmtId="4" fontId="27" fillId="21" borderId="256" applyNumberFormat="0" applyProtection="0">
      <alignment horizontal="left" vertical="center" indent="1"/>
    </xf>
    <xf numFmtId="186" fontId="56" fillId="14" borderId="252" applyNumberFormat="0" applyProtection="0">
      <alignment horizontal="left" vertical="center" indent="1"/>
    </xf>
    <xf numFmtId="191" fontId="5" fillId="13" borderId="258">
      <alignment vertical="center"/>
    </xf>
    <xf numFmtId="193" fontId="5" fillId="69" borderId="258">
      <alignment vertical="center"/>
    </xf>
    <xf numFmtId="188" fontId="5" fillId="69" borderId="258">
      <alignment vertical="center"/>
    </xf>
    <xf numFmtId="0" fontId="5" fillId="7" borderId="258">
      <alignment vertical="center"/>
      <protection locked="0"/>
    </xf>
    <xf numFmtId="191" fontId="28" fillId="50" borderId="258">
      <alignment vertical="center"/>
    </xf>
    <xf numFmtId="186" fontId="44" fillId="0" borderId="267" applyNumberFormat="0" applyFill="0" applyAlignment="0" applyProtection="0"/>
    <xf numFmtId="186" fontId="56" fillId="14" borderId="252" applyNumberFormat="0" applyProtection="0">
      <alignment horizontal="left" vertical="center" indent="1"/>
    </xf>
    <xf numFmtId="186" fontId="27" fillId="14" borderId="251" applyNumberFormat="0" applyProtection="0">
      <alignment horizontal="left" vertical="center" indent="1"/>
    </xf>
    <xf numFmtId="191" fontId="5" fillId="69" borderId="258">
      <alignment vertical="center"/>
    </xf>
    <xf numFmtId="186" fontId="56" fillId="14" borderId="260" applyNumberFormat="0" applyProtection="0">
      <alignment horizontal="left" vertical="top" indent="1"/>
    </xf>
    <xf numFmtId="186" fontId="42" fillId="44" borderId="252"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8" fontId="28" fillId="51" borderId="258">
      <alignment horizontal="right" vertical="center"/>
      <protection locked="0"/>
    </xf>
    <xf numFmtId="186" fontId="27" fillId="63" borderId="260" applyNumberFormat="0" applyProtection="0">
      <alignment horizontal="left" vertical="center" indent="1"/>
    </xf>
    <xf numFmtId="188" fontId="28" fillId="49" borderId="258">
      <alignment vertical="center"/>
    </xf>
    <xf numFmtId="37" fontId="33" fillId="0" borderId="255" applyNumberFormat="0"/>
    <xf numFmtId="186" fontId="56" fillId="62" borderId="252" applyNumberFormat="0" applyProtection="0">
      <alignment horizontal="left" vertical="center" indent="1"/>
    </xf>
    <xf numFmtId="37" fontId="33" fillId="0" borderId="265" applyNumberFormat="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56" fillId="14" borderId="266" applyNumberFormat="0" applyProtection="0">
      <alignment horizontal="left" vertical="center" indent="1"/>
    </xf>
    <xf numFmtId="186" fontId="56" fillId="63" borderId="251" applyNumberFormat="0" applyProtection="0">
      <alignment horizontal="left" vertical="top" indent="1"/>
    </xf>
    <xf numFmtId="4" fontId="56" fillId="15" borderId="252" applyNumberFormat="0" applyProtection="0">
      <alignment horizontal="right" vertical="center"/>
    </xf>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62" fillId="15" borderId="251" applyNumberFormat="0" applyProtection="0">
      <alignment horizontal="left" vertical="top" indent="1"/>
    </xf>
    <xf numFmtId="4" fontId="56" fillId="16" borderId="262" applyNumberFormat="0" applyProtection="0">
      <alignment horizontal="right" vertical="center"/>
    </xf>
    <xf numFmtId="186" fontId="57" fillId="44" borderId="253" applyNumberFormat="0" applyAlignment="0" applyProtection="0"/>
    <xf numFmtId="4" fontId="56" fillId="0" borderId="252" applyNumberFormat="0" applyProtection="0">
      <alignment horizontal="right" vertical="center"/>
    </xf>
    <xf numFmtId="0" fontId="27" fillId="14" borderId="260" applyNumberFormat="0" applyProtection="0">
      <alignment horizontal="left" vertical="center" indent="1"/>
    </xf>
    <xf numFmtId="4" fontId="76" fillId="87" borderId="260" applyNumberFormat="0" applyProtection="0">
      <alignment horizontal="right" vertical="center"/>
    </xf>
    <xf numFmtId="186" fontId="42" fillId="44" borderId="252" applyNumberFormat="0" applyAlignment="0" applyProtection="0"/>
    <xf numFmtId="4" fontId="72" fillId="78" borderId="260"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27" fillId="64" borderId="258" applyNumberFormat="0">
      <protection locked="0"/>
    </xf>
    <xf numFmtId="4" fontId="64" fillId="64" borderId="252" applyNumberFormat="0" applyProtection="0">
      <alignment horizontal="right" vertical="center"/>
    </xf>
    <xf numFmtId="186" fontId="57" fillId="44" borderId="253" applyNumberFormat="0" applyAlignment="0" applyProtection="0"/>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1" borderId="252" applyNumberFormat="0" applyProtection="0">
      <alignment horizontal="left" vertical="center" indent="1"/>
    </xf>
    <xf numFmtId="4" fontId="56" fillId="54" borderId="262" applyNumberFormat="0" applyProtection="0">
      <alignment horizontal="left" vertical="center" indent="1"/>
    </xf>
    <xf numFmtId="186" fontId="56" fillId="15" borderId="251" applyNumberFormat="0" applyProtection="0">
      <alignment horizontal="left" vertical="top" indent="1"/>
    </xf>
    <xf numFmtId="4" fontId="63" fillId="66" borderId="256"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4" fontId="56" fillId="58" borderId="252" applyNumberFormat="0" applyProtection="0">
      <alignment horizontal="right" vertical="center"/>
    </xf>
    <xf numFmtId="186" fontId="56" fillId="21" borderId="251" applyNumberFormat="0" applyProtection="0">
      <alignment horizontal="left" vertical="top" indent="1"/>
    </xf>
    <xf numFmtId="0" fontId="27" fillId="14" borderId="251" applyNumberFormat="0" applyProtection="0">
      <alignment horizontal="left" vertical="center" indent="1"/>
    </xf>
    <xf numFmtId="186" fontId="28" fillId="51" borderId="8">
      <alignment horizontal="right" vertical="center"/>
      <protection locked="0"/>
    </xf>
    <xf numFmtId="4" fontId="56" fillId="23" borderId="262" applyNumberFormat="0" applyProtection="0">
      <alignment horizontal="right" vertical="center"/>
    </xf>
    <xf numFmtId="186" fontId="56" fillId="21" borderId="251" applyNumberFormat="0" applyProtection="0">
      <alignment horizontal="left" vertical="top" indent="1"/>
    </xf>
    <xf numFmtId="4" fontId="56" fillId="60" borderId="241" applyNumberFormat="0" applyProtection="0">
      <alignment horizontal="right" vertical="center"/>
    </xf>
    <xf numFmtId="186" fontId="50" fillId="41" borderId="252" applyNumberFormat="0" applyAlignment="0" applyProtection="0"/>
    <xf numFmtId="186" fontId="56" fillId="15" borderId="251" applyNumberFormat="0" applyProtection="0">
      <alignment horizontal="left" vertical="top" indent="1"/>
    </xf>
    <xf numFmtId="186" fontId="60" fillId="52" borderId="243" applyNumberFormat="0" applyProtection="0">
      <alignment horizontal="left" vertical="top" indent="1"/>
    </xf>
    <xf numFmtId="186" fontId="27" fillId="63" borderId="243" applyNumberFormat="0" applyProtection="0">
      <alignment horizontal="left" vertical="top" indent="1"/>
    </xf>
    <xf numFmtId="186" fontId="56" fillId="21" borderId="243" applyNumberFormat="0" applyProtection="0">
      <alignment horizontal="left" vertical="top" indent="1"/>
    </xf>
    <xf numFmtId="4" fontId="56" fillId="0" borderId="262" applyNumberFormat="0" applyProtection="0">
      <alignment horizontal="right" vertical="center"/>
    </xf>
    <xf numFmtId="186" fontId="56" fillId="14" borderId="260" applyNumberFormat="0" applyProtection="0">
      <alignment horizontal="left" vertical="top" indent="1"/>
    </xf>
    <xf numFmtId="4" fontId="62" fillId="48" borderId="260" applyNumberFormat="0" applyProtection="0">
      <alignment vertical="center"/>
    </xf>
    <xf numFmtId="4" fontId="56" fillId="19" borderId="262" applyNumberFormat="0" applyProtection="0">
      <alignment horizontal="right" vertical="center"/>
    </xf>
    <xf numFmtId="186" fontId="56" fillId="40" borderId="241" applyNumberFormat="0" applyFont="0" applyAlignment="0" applyProtection="0"/>
    <xf numFmtId="186" fontId="56" fillId="15" borderId="251" applyNumberFormat="0" applyProtection="0">
      <alignment horizontal="left" vertical="top" indent="1"/>
    </xf>
    <xf numFmtId="4" fontId="56" fillId="56" borderId="252" applyNumberFormat="0" applyProtection="0">
      <alignment horizontal="right" vertical="center"/>
    </xf>
    <xf numFmtId="186" fontId="57" fillId="44" borderId="253" applyNumberFormat="0" applyAlignment="0" applyProtection="0"/>
    <xf numFmtId="186" fontId="27" fillId="63" borderId="251" applyNumberFormat="0" applyProtection="0">
      <alignment horizontal="left" vertical="center" indent="1"/>
    </xf>
    <xf numFmtId="186" fontId="62" fillId="48" borderId="251" applyNumberFormat="0" applyProtection="0">
      <alignment horizontal="left" vertical="top" indent="1"/>
    </xf>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14" borderId="251" applyNumberFormat="0" applyProtection="0">
      <alignment horizontal="left" vertical="top" indent="1"/>
    </xf>
    <xf numFmtId="193" fontId="28" fillId="12" borderId="258">
      <alignment vertical="center"/>
      <protection locked="0"/>
    </xf>
    <xf numFmtId="190" fontId="28" fillId="49" borderId="258">
      <alignment vertical="center"/>
    </xf>
    <xf numFmtId="186" fontId="50" fillId="41" borderId="252" applyNumberFormat="0" applyAlignment="0" applyProtection="0"/>
    <xf numFmtId="4" fontId="56" fillId="16"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8" fontId="5" fillId="7" borderId="258">
      <alignment vertical="center"/>
      <protection locked="0"/>
    </xf>
    <xf numFmtId="191" fontId="5" fillId="70" borderId="8">
      <alignment horizontal="right" vertical="center"/>
      <protection locked="0"/>
    </xf>
    <xf numFmtId="186" fontId="56" fillId="15" borderId="260" applyNumberFormat="0" applyProtection="0">
      <alignment horizontal="left" vertical="top" indent="1"/>
    </xf>
    <xf numFmtId="4" fontId="64" fillId="64" borderId="262" applyNumberFormat="0" applyProtection="0">
      <alignment horizontal="right" vertical="center"/>
    </xf>
    <xf numFmtId="186" fontId="56" fillId="14" borderId="251" applyNumberFormat="0" applyProtection="0">
      <alignment horizontal="left" vertical="top" indent="1"/>
    </xf>
    <xf numFmtId="186" fontId="27" fillId="21" borderId="243" applyNumberFormat="0" applyProtection="0">
      <alignment horizontal="left" vertical="center" indent="1"/>
    </xf>
    <xf numFmtId="4" fontId="56" fillId="52" borderId="241" applyNumberFormat="0" applyProtection="0">
      <alignment vertical="center"/>
    </xf>
    <xf numFmtId="186" fontId="56" fillId="15" borderId="260" applyNumberFormat="0" applyProtection="0">
      <alignment horizontal="left" vertical="top" indent="1"/>
    </xf>
    <xf numFmtId="4" fontId="72" fillId="79" borderId="243" applyNumberFormat="0" applyProtection="0">
      <alignment horizontal="right" vertical="center"/>
    </xf>
    <xf numFmtId="4" fontId="27" fillId="21" borderId="256" applyNumberFormat="0" applyProtection="0">
      <alignment horizontal="left" vertical="center" indent="1"/>
    </xf>
    <xf numFmtId="190" fontId="28" fillId="51" borderId="248">
      <alignment horizontal="right" vertical="center"/>
      <protection locked="0"/>
    </xf>
    <xf numFmtId="186" fontId="56" fillId="15" borderId="251" applyNumberFormat="0" applyProtection="0">
      <alignment horizontal="left" vertical="top" indent="1"/>
    </xf>
    <xf numFmtId="37" fontId="33" fillId="0" borderId="255" applyNumberFormat="0"/>
    <xf numFmtId="186" fontId="56" fillId="63" borderId="252" applyNumberFormat="0" applyProtection="0">
      <alignment horizontal="left" vertical="center" indent="1"/>
    </xf>
    <xf numFmtId="186" fontId="56" fillId="15" borderId="251" applyNumberFormat="0" applyProtection="0">
      <alignment horizontal="left" vertical="top" indent="1"/>
    </xf>
    <xf numFmtId="4" fontId="56" fillId="54" borderId="252" applyNumberFormat="0" applyProtection="0">
      <alignment horizontal="left" vertical="center" indent="1"/>
    </xf>
    <xf numFmtId="186" fontId="56" fillId="63" borderId="260" applyNumberFormat="0" applyProtection="0">
      <alignment horizontal="left" vertical="top" indent="1"/>
    </xf>
    <xf numFmtId="186" fontId="56" fillId="63" borderId="251" applyNumberFormat="0" applyProtection="0">
      <alignment horizontal="left" vertical="top" indent="1"/>
    </xf>
    <xf numFmtId="4" fontId="56" fillId="54" borderId="252" applyNumberFormat="0" applyProtection="0">
      <alignment horizontal="left" vertical="center" indent="1"/>
    </xf>
    <xf numFmtId="186" fontId="56" fillId="15" borderId="243" applyNumberFormat="0" applyProtection="0">
      <alignment horizontal="left" vertical="top" indent="1"/>
    </xf>
    <xf numFmtId="186" fontId="56" fillId="15" borderId="260" applyNumberFormat="0" applyProtection="0">
      <alignment horizontal="left" vertical="top" indent="1"/>
    </xf>
    <xf numFmtId="191" fontId="5" fillId="13" borderId="8">
      <alignment vertical="center"/>
    </xf>
    <xf numFmtId="186" fontId="56" fillId="21" borderId="251" applyNumberFormat="0" applyProtection="0">
      <alignment horizontal="left" vertical="top" indent="1"/>
    </xf>
    <xf numFmtId="4" fontId="56" fillId="59" borderId="241" applyNumberFormat="0" applyProtection="0">
      <alignment horizontal="right" vertical="center"/>
    </xf>
    <xf numFmtId="4" fontId="56" fillId="59" borderId="262" applyNumberFormat="0" applyProtection="0">
      <alignment horizontal="right" vertical="center"/>
    </xf>
    <xf numFmtId="4" fontId="64" fillId="64" borderId="252" applyNumberFormat="0" applyProtection="0">
      <alignment horizontal="right" vertical="center"/>
    </xf>
    <xf numFmtId="186" fontId="56" fillId="40" borderId="252" applyNumberFormat="0" applyFont="0" applyAlignment="0" applyProtection="0"/>
    <xf numFmtId="193" fontId="28" fillId="12" borderId="258">
      <alignment vertical="center"/>
      <protection locked="0"/>
    </xf>
    <xf numFmtId="186" fontId="28" fillId="12" borderId="268">
      <alignment vertical="center"/>
      <protection locked="0"/>
    </xf>
    <xf numFmtId="4" fontId="56" fillId="14" borderId="256" applyNumberFormat="0" applyProtection="0">
      <alignment horizontal="left" vertical="center" indent="1"/>
    </xf>
    <xf numFmtId="186" fontId="44" fillId="0" borderId="247" applyNumberFormat="0" applyFill="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5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83" borderId="260" applyNumberFormat="0" applyProtection="0">
      <alignment horizontal="right" vertical="center"/>
    </xf>
    <xf numFmtId="4" fontId="56" fillId="19" borderId="262" applyNumberFormat="0" applyProtection="0">
      <alignment horizontal="right" vertical="center"/>
    </xf>
    <xf numFmtId="186" fontId="56" fillId="63"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27" fillId="15" borderId="251" applyNumberFormat="0" applyProtection="0">
      <alignment horizontal="left" vertical="top"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91" fontId="5" fillId="13" borderId="248">
      <alignment vertical="center"/>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14" borderId="243" applyNumberFormat="0" applyProtection="0">
      <alignment horizontal="left" vertical="top" indent="1"/>
    </xf>
    <xf numFmtId="186" fontId="62" fillId="48" borderId="243" applyNumberFormat="0" applyProtection="0">
      <alignment horizontal="left" vertical="top" indent="1"/>
    </xf>
    <xf numFmtId="186" fontId="27" fillId="14" borderId="251" applyNumberFormat="0" applyProtection="0">
      <alignment horizontal="left" vertical="center" indent="1"/>
    </xf>
    <xf numFmtId="186" fontId="27" fillId="63" borderId="243" applyNumberFormat="0" applyProtection="0">
      <alignment horizontal="left" vertical="center" indent="1"/>
    </xf>
    <xf numFmtId="191" fontId="28" fillId="51" borderId="248">
      <alignment horizontal="right" vertical="center"/>
      <protection locked="0"/>
    </xf>
    <xf numFmtId="186" fontId="56" fillId="40" borderId="252" applyNumberFormat="0" applyFont="0" applyAlignment="0" applyProtection="0"/>
    <xf numFmtId="186" fontId="56" fillId="63" borderId="260" applyNumberFormat="0" applyProtection="0">
      <alignment horizontal="left" vertical="top" indent="1"/>
    </xf>
    <xf numFmtId="186" fontId="56" fillId="14" borderId="243" applyNumberFormat="0" applyProtection="0">
      <alignment horizontal="left" vertical="top"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27" fillId="64" borderId="258" applyNumberFormat="0">
      <protection locked="0"/>
    </xf>
    <xf numFmtId="186" fontId="56" fillId="21" borderId="251" applyNumberFormat="0" applyProtection="0">
      <alignment horizontal="left" vertical="top" indent="1"/>
    </xf>
    <xf numFmtId="191" fontId="5" fillId="7" borderId="258">
      <alignment vertical="center"/>
      <protection locked="0"/>
    </xf>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27" fillId="15" borderId="243" applyNumberFormat="0" applyProtection="0">
      <alignment horizontal="left" vertical="center" indent="1"/>
    </xf>
    <xf numFmtId="4" fontId="71" fillId="53" borderId="243" applyNumberFormat="0" applyProtection="0">
      <alignment vertical="center"/>
    </xf>
    <xf numFmtId="0" fontId="5" fillId="7" borderId="248">
      <alignment vertical="center"/>
      <protection locked="0"/>
    </xf>
    <xf numFmtId="186" fontId="56" fillId="15" borderId="243" applyNumberFormat="0" applyProtection="0">
      <alignment horizontal="left" vertical="top" indent="1"/>
    </xf>
    <xf numFmtId="186" fontId="42" fillId="44" borderId="241" applyNumberFormat="0" applyAlignment="0" applyProtection="0"/>
    <xf numFmtId="186" fontId="56" fillId="21" borderId="243" applyNumberFormat="0" applyProtection="0">
      <alignment horizontal="left" vertical="top" indent="1"/>
    </xf>
    <xf numFmtId="186" fontId="62" fillId="48" borderId="243" applyNumberFormat="0" applyProtection="0">
      <alignment horizontal="left" vertical="top" indent="1"/>
    </xf>
    <xf numFmtId="186" fontId="60" fillId="52" borderId="243" applyNumberFormat="0" applyProtection="0">
      <alignment horizontal="left" vertical="top" indent="1"/>
    </xf>
    <xf numFmtId="186" fontId="50" fillId="41" borderId="241" applyNumberFormat="0" applyAlignment="0" applyProtection="0"/>
    <xf numFmtId="4" fontId="56" fillId="61" borderId="244" applyNumberFormat="0" applyProtection="0">
      <alignment horizontal="left" vertical="center" indent="1"/>
    </xf>
    <xf numFmtId="4" fontId="56" fillId="54" borderId="262"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72" fontId="5" fillId="7" borderId="248">
      <alignment vertical="center"/>
      <protection locked="0"/>
    </xf>
    <xf numFmtId="4" fontId="64" fillId="64" borderId="252" applyNumberFormat="0" applyProtection="0">
      <alignment horizontal="right" vertical="center"/>
    </xf>
    <xf numFmtId="4" fontId="62" fillId="11" borderId="243" applyNumberFormat="0" applyProtection="0">
      <alignment horizontal="left" vertical="center" indent="1"/>
    </xf>
    <xf numFmtId="186" fontId="56" fillId="15" borderId="251" applyNumberFormat="0" applyProtection="0">
      <alignment horizontal="left" vertical="top" indent="1"/>
    </xf>
    <xf numFmtId="186" fontId="56" fillId="40" borderId="262" applyNumberFormat="0" applyFont="0" applyAlignment="0" applyProtection="0"/>
    <xf numFmtId="186" fontId="56" fillId="63" borderId="241" applyNumberFormat="0" applyProtection="0">
      <alignment horizontal="left" vertical="center" indent="1"/>
    </xf>
    <xf numFmtId="191" fontId="5" fillId="69" borderId="8">
      <alignment vertical="center"/>
    </xf>
    <xf numFmtId="193" fontId="28" fillId="50" borderId="258">
      <alignment vertical="center"/>
    </xf>
    <xf numFmtId="186" fontId="27" fillId="63" borderId="251" applyNumberFormat="0" applyProtection="0">
      <alignment horizontal="left" vertical="center" indent="1"/>
    </xf>
    <xf numFmtId="190" fontId="5" fillId="70" borderId="8">
      <alignment horizontal="right" vertical="center"/>
      <protection locked="0"/>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62" fillId="48" borderId="243" applyNumberFormat="0" applyProtection="0">
      <alignment vertical="center"/>
    </xf>
    <xf numFmtId="4" fontId="59" fillId="65" borderId="262" applyNumberFormat="0" applyProtection="0">
      <alignment horizontal="right" vertical="center"/>
    </xf>
    <xf numFmtId="4" fontId="62" fillId="48" borderId="260" applyNumberFormat="0" applyProtection="0">
      <alignment vertical="center"/>
    </xf>
    <xf numFmtId="186" fontId="56" fillId="15" borderId="251" applyNumberFormat="0" applyProtection="0">
      <alignment horizontal="left" vertical="top" indent="1"/>
    </xf>
    <xf numFmtId="4" fontId="56" fillId="54" borderId="241" applyNumberFormat="0" applyProtection="0">
      <alignment horizontal="left" vertical="center" indent="1"/>
    </xf>
    <xf numFmtId="186" fontId="56" fillId="21" borderId="251" applyNumberFormat="0" applyProtection="0">
      <alignment horizontal="left" vertical="top" indent="1"/>
    </xf>
    <xf numFmtId="191" fontId="28" fillId="50" borderId="258">
      <alignment vertical="center"/>
    </xf>
    <xf numFmtId="191" fontId="5" fillId="69" borderId="258">
      <alignment vertical="center"/>
    </xf>
    <xf numFmtId="186" fontId="56" fillId="63" borderId="251" applyNumberFormat="0" applyProtection="0">
      <alignment horizontal="left" vertical="top" indent="1"/>
    </xf>
    <xf numFmtId="4" fontId="56" fillId="0" borderId="252" applyNumberFormat="0" applyProtection="0">
      <alignment horizontal="right" vertical="center"/>
    </xf>
    <xf numFmtId="186" fontId="50" fillId="41" borderId="252" applyNumberForma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56" fillId="15" borderId="243"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8" fontId="28" fillId="51" borderId="248">
      <alignment horizontal="right" vertical="center"/>
      <protection locked="0"/>
    </xf>
    <xf numFmtId="186" fontId="27" fillId="15" borderId="251" applyNumberFormat="0" applyProtection="0">
      <alignment horizontal="left" vertical="center" indent="1"/>
    </xf>
    <xf numFmtId="188" fontId="28" fillId="49" borderId="8">
      <alignment vertical="center"/>
    </xf>
    <xf numFmtId="191" fontId="5" fillId="69" borderId="248">
      <alignment vertical="center"/>
    </xf>
    <xf numFmtId="4" fontId="56" fillId="54" borderId="252" applyNumberFormat="0" applyProtection="0">
      <alignment horizontal="left" vertical="center" indent="1"/>
    </xf>
    <xf numFmtId="4" fontId="70" fillId="53" borderId="251" applyNumberFormat="0" applyProtection="0">
      <alignment vertical="center"/>
    </xf>
    <xf numFmtId="191" fontId="28" fillId="12" borderId="258">
      <alignment vertical="center"/>
      <protection locked="0"/>
    </xf>
    <xf numFmtId="186" fontId="56" fillId="21" borderId="243"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4" fontId="56" fillId="55" borderId="262"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15" borderId="252" applyNumberFormat="0" applyProtection="0">
      <alignment horizontal="right" vertical="center"/>
    </xf>
    <xf numFmtId="188" fontId="5" fillId="69" borderId="8">
      <alignment vertical="center"/>
    </xf>
    <xf numFmtId="4" fontId="63" fillId="66" borderId="244" applyNumberFormat="0" applyProtection="0">
      <alignment horizontal="left" vertical="center" indent="1"/>
    </xf>
    <xf numFmtId="186" fontId="56" fillId="21"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86" fontId="56" fillId="62" borderId="241" applyNumberFormat="0" applyProtection="0">
      <alignment horizontal="left" vertical="center" indent="1"/>
    </xf>
    <xf numFmtId="37" fontId="33" fillId="0" borderId="246" applyNumberFormat="0"/>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27" fillId="21" borderId="243" applyNumberFormat="0" applyProtection="0">
      <alignment horizontal="left" vertical="top" indent="1"/>
    </xf>
    <xf numFmtId="186" fontId="56" fillId="15" borderId="243" applyNumberFormat="0" applyProtection="0">
      <alignment horizontal="left" vertical="top" indent="1"/>
    </xf>
    <xf numFmtId="186" fontId="57" fillId="44" borderId="253" applyNumberFormat="0" applyAlignment="0" applyProtection="0"/>
    <xf numFmtId="4" fontId="72" fillId="84" borderId="251" applyNumberFormat="0" applyProtection="0">
      <alignment horizontal="right" vertical="center"/>
    </xf>
    <xf numFmtId="186" fontId="56" fillId="14" borderId="251" applyNumberFormat="0" applyProtection="0">
      <alignment horizontal="left" vertical="top" indent="1"/>
    </xf>
    <xf numFmtId="4" fontId="56" fillId="61" borderId="256" applyNumberFormat="0" applyProtection="0">
      <alignment horizontal="left" vertical="center" indent="1"/>
    </xf>
    <xf numFmtId="4" fontId="56" fillId="52" borderId="262" applyNumberFormat="0" applyProtection="0">
      <alignment vertical="center"/>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2" applyNumberFormat="0" applyProtection="0">
      <alignment horizontal="left" vertical="center" indent="1"/>
    </xf>
    <xf numFmtId="4" fontId="56" fillId="53" borderId="262" applyNumberFormat="0" applyProtection="0">
      <alignment horizontal="left" vertical="center" indent="1"/>
    </xf>
    <xf numFmtId="186" fontId="27" fillId="14" borderId="251" applyNumberFormat="0" applyProtection="0">
      <alignment horizontal="left" vertical="top" indent="1"/>
    </xf>
    <xf numFmtId="4" fontId="56" fillId="16" borderId="262" applyNumberFormat="0" applyProtection="0">
      <alignment horizontal="right" vertical="center"/>
    </xf>
    <xf numFmtId="4" fontId="56" fillId="61" borderId="256" applyNumberFormat="0" applyProtection="0">
      <alignment horizontal="left" vertical="center" indent="1"/>
    </xf>
    <xf numFmtId="4" fontId="62" fillId="11" borderId="251" applyNumberFormat="0" applyProtection="0">
      <alignment horizontal="left" vertical="center" indent="1"/>
    </xf>
    <xf numFmtId="188" fontId="5" fillId="7" borderId="8">
      <alignment vertical="center"/>
      <protection locked="0"/>
    </xf>
    <xf numFmtId="186" fontId="56" fillId="14" borderId="251" applyNumberFormat="0" applyProtection="0">
      <alignment horizontal="left" vertical="top" indent="1"/>
    </xf>
    <xf numFmtId="186" fontId="57" fillId="44" borderId="253" applyNumberForma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8" fontId="5" fillId="13" borderId="268">
      <alignment vertical="center"/>
    </xf>
    <xf numFmtId="4" fontId="72" fillId="82" borderId="251" applyNumberFormat="0" applyProtection="0">
      <alignment horizontal="right" vertical="center"/>
    </xf>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15" borderId="26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15" borderId="260" applyNumberFormat="0" applyProtection="0">
      <alignment horizontal="left" vertical="top" indent="1"/>
    </xf>
    <xf numFmtId="4" fontId="56" fillId="60" borderId="252" applyNumberFormat="0" applyProtection="0">
      <alignment horizontal="right" vertical="center"/>
    </xf>
    <xf numFmtId="4" fontId="56" fillId="59" borderId="252" applyNumberFormat="0" applyProtection="0">
      <alignment horizontal="right" vertical="center"/>
    </xf>
    <xf numFmtId="186" fontId="56" fillId="63" borderId="251" applyNumberFormat="0" applyProtection="0">
      <alignment horizontal="left" vertical="top" indent="1"/>
    </xf>
    <xf numFmtId="186" fontId="56" fillId="15" borderId="243" applyNumberFormat="0" applyProtection="0">
      <alignment horizontal="left" vertical="top" indent="1"/>
    </xf>
    <xf numFmtId="186" fontId="57" fillId="44" borderId="253" applyNumberFormat="0" applyAlignment="0" applyProtection="0"/>
    <xf numFmtId="4" fontId="56" fillId="19" borderId="252" applyNumberFormat="0" applyProtection="0">
      <alignment horizontal="right" vertical="center"/>
    </xf>
    <xf numFmtId="4" fontId="59" fillId="53" borderId="241" applyNumberFormat="0" applyProtection="0">
      <alignment vertical="center"/>
    </xf>
    <xf numFmtId="186" fontId="42" fillId="44" borderId="241" applyNumberFormat="0" applyAlignment="0" applyProtection="0"/>
    <xf numFmtId="186" fontId="27" fillId="63" borderId="260" applyNumberFormat="0" applyProtection="0">
      <alignment horizontal="left" vertical="center" indent="1"/>
    </xf>
    <xf numFmtId="186" fontId="56" fillId="63" borderId="243" applyNumberFormat="0" applyProtection="0">
      <alignment horizontal="left" vertical="top" indent="1"/>
    </xf>
    <xf numFmtId="191" fontId="28" fillId="51" borderId="248">
      <alignment horizontal="right" vertical="center"/>
      <protection locked="0"/>
    </xf>
    <xf numFmtId="186" fontId="44" fillId="0" borderId="267" applyNumberFormat="0" applyFill="0" applyAlignment="0" applyProtection="0"/>
    <xf numFmtId="186" fontId="60" fillId="52" borderId="251" applyNumberFormat="0" applyProtection="0">
      <alignment horizontal="left" vertical="top" indent="1"/>
    </xf>
    <xf numFmtId="186" fontId="60" fillId="52" borderId="243" applyNumberFormat="0" applyProtection="0">
      <alignment horizontal="left" vertical="top" indent="1"/>
    </xf>
    <xf numFmtId="191" fontId="28" fillId="49" borderId="258">
      <alignment vertical="center"/>
    </xf>
    <xf numFmtId="188" fontId="5" fillId="70" borderId="258">
      <alignment horizontal="right" vertical="center"/>
      <protection locked="0"/>
    </xf>
    <xf numFmtId="186" fontId="56" fillId="21" borderId="251" applyNumberFormat="0" applyProtection="0">
      <alignment horizontal="left" vertical="top" indent="1"/>
    </xf>
    <xf numFmtId="186" fontId="42" fillId="44" borderId="252" applyNumberFormat="0" applyAlignment="0" applyProtection="0"/>
    <xf numFmtId="4" fontId="56" fillId="59" borderId="241" applyNumberFormat="0" applyProtection="0">
      <alignment horizontal="right" vertical="center"/>
    </xf>
    <xf numFmtId="186" fontId="44" fillId="0" borderId="257" applyNumberFormat="0" applyFill="0" applyAlignment="0" applyProtection="0"/>
    <xf numFmtId="186" fontId="56" fillId="15" borderId="243" applyNumberFormat="0" applyProtection="0">
      <alignment horizontal="left" vertical="top" indent="1"/>
    </xf>
    <xf numFmtId="4" fontId="72" fillId="50" borderId="243" applyNumberFormat="0" applyProtection="0">
      <alignment horizontal="right" vertical="center"/>
    </xf>
    <xf numFmtId="186" fontId="27" fillId="15" borderId="243" applyNumberFormat="0" applyProtection="0">
      <alignment horizontal="left" vertical="center"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64" fillId="64" borderId="241" applyNumberFormat="0" applyProtection="0">
      <alignment horizontal="right" vertical="center"/>
    </xf>
    <xf numFmtId="4" fontId="56" fillId="59" borderId="241" applyNumberFormat="0" applyProtection="0">
      <alignment horizontal="right" vertical="center"/>
    </xf>
    <xf numFmtId="186" fontId="56" fillId="40" borderId="241" applyNumberFormat="0" applyFont="0" applyAlignment="0" applyProtection="0"/>
    <xf numFmtId="186" fontId="56" fillId="40" borderId="262" applyNumberFormat="0" applyFont="0" applyAlignment="0" applyProtection="0"/>
    <xf numFmtId="186" fontId="56" fillId="11" borderId="252" applyNumberFormat="0" applyProtection="0">
      <alignment horizontal="left" vertical="center" indent="1"/>
    </xf>
    <xf numFmtId="190" fontId="28" fillId="51" borderId="8">
      <alignment horizontal="right" vertical="center"/>
      <protection locked="0"/>
    </xf>
    <xf numFmtId="186" fontId="56" fillId="15" borderId="251" applyNumberFormat="0" applyProtection="0">
      <alignment horizontal="left" vertical="top" indent="1"/>
    </xf>
    <xf numFmtId="4" fontId="27" fillId="21" borderId="266" applyNumberFormat="0" applyProtection="0">
      <alignment horizontal="left" vertical="center" indent="1"/>
    </xf>
    <xf numFmtId="193" fontId="28" fillId="12" borderId="258">
      <alignment vertical="center"/>
      <protection locked="0"/>
    </xf>
    <xf numFmtId="186" fontId="42" fillId="44" borderId="262" applyNumberFormat="0" applyAlignment="0" applyProtection="0"/>
    <xf numFmtId="4" fontId="56" fillId="52" borderId="262" applyNumberFormat="0" applyProtection="0">
      <alignment vertical="center"/>
    </xf>
    <xf numFmtId="186" fontId="56" fillId="63" borderId="251" applyNumberFormat="0" applyProtection="0">
      <alignment horizontal="left" vertical="top" indent="1"/>
    </xf>
    <xf numFmtId="4" fontId="56" fillId="15" borderId="256" applyNumberFormat="0" applyProtection="0">
      <alignment horizontal="left" vertical="center" indent="1"/>
    </xf>
    <xf numFmtId="4" fontId="56" fillId="53" borderId="252" applyNumberFormat="0" applyProtection="0">
      <alignment horizontal="left" vertical="center" indent="1"/>
    </xf>
    <xf numFmtId="186" fontId="56" fillId="63" borderId="252" applyNumberFormat="0" applyProtection="0">
      <alignment horizontal="left" vertical="center" indent="1"/>
    </xf>
    <xf numFmtId="186" fontId="56" fillId="21" borderId="251" applyNumberFormat="0" applyProtection="0">
      <alignment horizontal="left" vertical="top" indent="1"/>
    </xf>
    <xf numFmtId="196" fontId="5" fillId="69" borderId="258">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6" applyNumberFormat="0" applyProtection="0">
      <alignment horizontal="left" vertical="center" indent="1"/>
    </xf>
    <xf numFmtId="4" fontId="56" fillId="57" borderId="256" applyNumberFormat="0" applyProtection="0">
      <alignment horizontal="right" vertical="center"/>
    </xf>
    <xf numFmtId="186" fontId="27" fillId="14" borderId="251"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15" borderId="244" applyNumberFormat="0" applyProtection="0">
      <alignment horizontal="left" vertical="center" indent="1"/>
    </xf>
    <xf numFmtId="186" fontId="27" fillId="64" borderId="248" applyNumberFormat="0">
      <protection locked="0"/>
    </xf>
    <xf numFmtId="4" fontId="56" fillId="56" borderId="252" applyNumberFormat="0" applyProtection="0">
      <alignment horizontal="right" vertical="center"/>
    </xf>
    <xf numFmtId="4" fontId="72" fillId="87" borderId="251" applyNumberFormat="0" applyProtection="0">
      <alignment horizontal="right" vertical="center"/>
    </xf>
    <xf numFmtId="172" fontId="5" fillId="7" borderId="248">
      <alignment vertical="center"/>
      <protection locked="0"/>
    </xf>
    <xf numFmtId="193" fontId="28" fillId="12" borderId="248">
      <alignment vertical="center"/>
      <protection locked="0"/>
    </xf>
    <xf numFmtId="186" fontId="27" fillId="14" borderId="243" applyNumberFormat="0" applyProtection="0">
      <alignment horizontal="left" vertical="top" indent="1"/>
    </xf>
    <xf numFmtId="186" fontId="50" fillId="41" borderId="252" applyNumberFormat="0" applyAlignment="0" applyProtection="0"/>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27" fillId="15" borderId="243" applyNumberFormat="0" applyProtection="0">
      <alignment horizontal="left" vertical="top" indent="1"/>
    </xf>
    <xf numFmtId="186" fontId="50" fillId="41" borderId="252" applyNumberFormat="0" applyAlignment="0" applyProtection="0"/>
    <xf numFmtId="188" fontId="5" fillId="69" borderId="268">
      <alignment vertical="center"/>
    </xf>
    <xf numFmtId="4" fontId="56" fillId="0" borderId="241" applyNumberFormat="0" applyProtection="0">
      <alignment horizontal="right" vertical="center"/>
    </xf>
    <xf numFmtId="186" fontId="56" fillId="11" borderId="241" applyNumberFormat="0" applyProtection="0">
      <alignment horizontal="left" vertical="center" indent="1"/>
    </xf>
    <xf numFmtId="186" fontId="57" fillId="44" borderId="242" applyNumberFormat="0" applyAlignment="0" applyProtection="0"/>
    <xf numFmtId="191" fontId="28" fillId="50" borderId="258">
      <alignment vertical="center"/>
    </xf>
    <xf numFmtId="186" fontId="56" fillId="21" borderId="260" applyNumberFormat="0" applyProtection="0">
      <alignment horizontal="left" vertical="top" indent="1"/>
    </xf>
    <xf numFmtId="186" fontId="27" fillId="21" borderId="243"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186" fontId="56" fillId="14" borderId="252" applyNumberFormat="0" applyProtection="0">
      <alignment horizontal="left" vertical="center" indent="1"/>
    </xf>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62" borderId="241" applyNumberFormat="0" applyProtection="0">
      <alignment horizontal="left" vertical="center" indent="1"/>
    </xf>
    <xf numFmtId="186" fontId="56" fillId="40" borderId="252" applyNumberFormat="0" applyFont="0" applyAlignment="0" applyProtection="0"/>
    <xf numFmtId="186" fontId="27" fillId="14" borderId="251" applyNumberFormat="0" applyProtection="0">
      <alignment horizontal="left" vertical="top" indent="1"/>
    </xf>
    <xf numFmtId="4" fontId="27" fillId="21" borderId="266" applyNumberFormat="0" applyProtection="0">
      <alignment horizontal="left" vertical="center" indent="1"/>
    </xf>
    <xf numFmtId="186" fontId="56" fillId="14" borderId="243" applyNumberFormat="0" applyProtection="0">
      <alignment horizontal="left" vertical="top" indent="1"/>
    </xf>
    <xf numFmtId="4" fontId="74" fillId="87" borderId="243" applyNumberFormat="0" applyProtection="0">
      <alignment vertical="center"/>
    </xf>
    <xf numFmtId="196" fontId="5" fillId="69" borderId="248">
      <alignment vertical="center"/>
    </xf>
    <xf numFmtId="186" fontId="56" fillId="63" borderId="243" applyNumberFormat="0" applyProtection="0">
      <alignment horizontal="left" vertical="top" indent="1"/>
    </xf>
    <xf numFmtId="4" fontId="63" fillId="66" borderId="244" applyNumberFormat="0" applyProtection="0">
      <alignment horizontal="left" vertical="center" indent="1"/>
    </xf>
    <xf numFmtId="186" fontId="27" fillId="21" borderId="243" applyNumberFormat="0" applyProtection="0">
      <alignment horizontal="left" vertical="center" indent="1"/>
    </xf>
    <xf numFmtId="186" fontId="27" fillId="14" borderId="243" applyNumberFormat="0" applyProtection="0">
      <alignment horizontal="left" vertical="top" indent="1"/>
    </xf>
    <xf numFmtId="186" fontId="56" fillId="40" borderId="241" applyNumberFormat="0" applyFont="0" applyAlignment="0" applyProtection="0"/>
    <xf numFmtId="186" fontId="56" fillId="62" borderId="241" applyNumberFormat="0" applyProtection="0">
      <alignment horizontal="left" vertical="center" indent="1"/>
    </xf>
    <xf numFmtId="186" fontId="28" fillId="12" borderId="248">
      <alignment vertical="center"/>
      <protection locked="0"/>
    </xf>
    <xf numFmtId="186" fontId="56" fillId="40" borderId="241" applyNumberFormat="0" applyFont="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4" fontId="62" fillId="48" borderId="243" applyNumberFormat="0" applyProtection="0">
      <alignment vertical="center"/>
    </xf>
    <xf numFmtId="190" fontId="28" fillId="49" borderId="258">
      <alignment vertical="center"/>
    </xf>
    <xf numFmtId="186" fontId="56" fillId="63" borderId="251" applyNumberFormat="0" applyProtection="0">
      <alignment horizontal="left" vertical="top" indent="1"/>
    </xf>
    <xf numFmtId="186" fontId="56" fillId="67" borderId="248"/>
    <xf numFmtId="191" fontId="28" fillId="49" borderId="258">
      <alignment vertical="center"/>
    </xf>
    <xf numFmtId="186" fontId="57" fillId="44" borderId="263" applyNumberFormat="0" applyAlignment="0" applyProtection="0"/>
    <xf numFmtId="186" fontId="56" fillId="11" borderId="252" applyNumberFormat="0" applyProtection="0">
      <alignment horizontal="left" vertical="center"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56" fillId="40" borderId="241" applyNumberFormat="0" applyFont="0" applyAlignment="0" applyProtection="0"/>
    <xf numFmtId="186" fontId="56" fillId="14" borderId="241" applyNumberFormat="0" applyProtection="0">
      <alignment horizontal="left" vertical="center" indent="1"/>
    </xf>
    <xf numFmtId="186" fontId="27" fillId="15" borderId="251" applyNumberFormat="0" applyProtection="0">
      <alignment horizontal="left" vertical="center" indent="1"/>
    </xf>
    <xf numFmtId="186" fontId="28" fillId="49" borderId="8">
      <alignment vertical="center"/>
    </xf>
    <xf numFmtId="186" fontId="27" fillId="63" borderId="243" applyNumberFormat="0" applyProtection="0">
      <alignment horizontal="left" vertical="top" indent="1"/>
    </xf>
    <xf numFmtId="191" fontId="5" fillId="70" borderId="248">
      <alignment horizontal="right" vertical="center"/>
      <protection locked="0"/>
    </xf>
    <xf numFmtId="4" fontId="56" fillId="61" borderId="256" applyNumberFormat="0" applyProtection="0">
      <alignment horizontal="left" vertical="center" indent="1"/>
    </xf>
    <xf numFmtId="186" fontId="56" fillId="15" borderId="260" applyNumberFormat="0" applyProtection="0">
      <alignment horizontal="left" vertical="top" indent="1"/>
    </xf>
    <xf numFmtId="4" fontId="56" fillId="56" borderId="252" applyNumberFormat="0" applyProtection="0">
      <alignment horizontal="right" vertical="center"/>
    </xf>
    <xf numFmtId="186" fontId="42" fillId="44" borderId="262" applyNumberFormat="0" applyAlignment="0" applyProtection="0"/>
    <xf numFmtId="186" fontId="56" fillId="63" borderId="252" applyNumberFormat="0" applyProtection="0">
      <alignment horizontal="left" vertical="center" indent="1"/>
    </xf>
    <xf numFmtId="4" fontId="59" fillId="65" borderId="262" applyNumberFormat="0" applyProtection="0">
      <alignment horizontal="right" vertical="center"/>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27" fillId="15" borderId="260" applyNumberFormat="0" applyProtection="0">
      <alignment horizontal="left" vertical="center" indent="1"/>
    </xf>
    <xf numFmtId="186" fontId="56" fillId="15" borderId="251" applyNumberFormat="0" applyProtection="0">
      <alignment horizontal="left" vertical="top" indent="1"/>
    </xf>
    <xf numFmtId="186" fontId="61" fillId="21" borderId="264" applyBorder="0"/>
    <xf numFmtId="186" fontId="56" fillId="11" borderId="252" applyNumberFormat="0" applyProtection="0">
      <alignment horizontal="left" vertical="center" indent="1"/>
    </xf>
    <xf numFmtId="4" fontId="56" fillId="54" borderId="262" applyNumberFormat="0" applyProtection="0">
      <alignment horizontal="left" vertical="center" indent="1"/>
    </xf>
    <xf numFmtId="4" fontId="56" fillId="14" borderId="244" applyNumberFormat="0" applyProtection="0">
      <alignment horizontal="left" vertical="center" indent="1"/>
    </xf>
    <xf numFmtId="186" fontId="42" fillId="44" borderId="262" applyNumberFormat="0" applyAlignment="0" applyProtection="0"/>
    <xf numFmtId="186" fontId="56" fillId="14" borderId="251" applyNumberFormat="0" applyProtection="0">
      <alignment horizontal="left" vertical="top" indent="1"/>
    </xf>
    <xf numFmtId="186" fontId="56" fillId="40" borderId="241" applyNumberFormat="0" applyFont="0" applyAlignment="0" applyProtection="0"/>
    <xf numFmtId="4" fontId="56" fillId="19" borderId="252" applyNumberFormat="0" applyProtection="0">
      <alignment horizontal="right" vertical="center"/>
    </xf>
    <xf numFmtId="4" fontId="64" fillId="64" borderId="252" applyNumberFormat="0" applyProtection="0">
      <alignment horizontal="right" vertical="center"/>
    </xf>
    <xf numFmtId="186" fontId="56" fillId="21" borderId="251" applyNumberFormat="0" applyProtection="0">
      <alignment horizontal="left" vertical="top" indent="1"/>
    </xf>
    <xf numFmtId="186" fontId="56" fillId="40" borderId="252" applyNumberFormat="0" applyFont="0" applyAlignment="0" applyProtection="0"/>
    <xf numFmtId="4" fontId="56" fillId="23" borderId="262" applyNumberFormat="0" applyProtection="0">
      <alignment horizontal="right" vertical="center"/>
    </xf>
    <xf numFmtId="186" fontId="56" fillId="40" borderId="262" applyNumberFormat="0" applyFont="0" applyAlignment="0" applyProtection="0"/>
    <xf numFmtId="186" fontId="62" fillId="48" borderId="260" applyNumberFormat="0" applyProtection="0">
      <alignment horizontal="left" vertical="top" indent="1"/>
    </xf>
    <xf numFmtId="186" fontId="27" fillId="63" borderId="251" applyNumberFormat="0" applyProtection="0">
      <alignment horizontal="left" vertical="top" indent="1"/>
    </xf>
    <xf numFmtId="190" fontId="28" fillId="51" borderId="248">
      <alignment horizontal="right" vertical="center"/>
      <protection locked="0"/>
    </xf>
    <xf numFmtId="186" fontId="56" fillId="21" borderId="243" applyNumberFormat="0" applyProtection="0">
      <alignment horizontal="left" vertical="top" indent="1"/>
    </xf>
    <xf numFmtId="188" fontId="5" fillId="13" borderId="268">
      <alignment vertical="center"/>
    </xf>
    <xf numFmtId="186" fontId="28" fillId="50" borderId="248">
      <alignment vertical="center"/>
    </xf>
    <xf numFmtId="4" fontId="59" fillId="53" borderId="241" applyNumberFormat="0" applyProtection="0">
      <alignment vertical="center"/>
    </xf>
    <xf numFmtId="186" fontId="56" fillId="21" borderId="251" applyNumberFormat="0" applyProtection="0">
      <alignment horizontal="left" vertical="top" indent="1"/>
    </xf>
    <xf numFmtId="188" fontId="5" fillId="13" borderId="8">
      <alignment vertical="center"/>
    </xf>
    <xf numFmtId="186" fontId="56" fillId="21" borderId="251" applyNumberFormat="0" applyProtection="0">
      <alignment horizontal="left" vertical="top" indent="1"/>
    </xf>
    <xf numFmtId="4" fontId="56" fillId="61" borderId="266" applyNumberFormat="0" applyProtection="0">
      <alignment horizontal="left" vertical="center" indent="1"/>
    </xf>
    <xf numFmtId="186" fontId="57" fillId="44" borderId="263" applyNumberFormat="0" applyAlignment="0" applyProtection="0"/>
    <xf numFmtId="186" fontId="27" fillId="63" borderId="260" applyNumberFormat="0" applyProtection="0">
      <alignment horizontal="left" vertical="top" indent="1"/>
    </xf>
    <xf numFmtId="191" fontId="28" fillId="50" borderId="258">
      <alignment vertical="center"/>
    </xf>
    <xf numFmtId="186" fontId="56" fillId="21" borderId="260" applyNumberFormat="0" applyProtection="0">
      <alignment horizontal="left" vertical="top" indent="1"/>
    </xf>
    <xf numFmtId="4" fontId="62" fillId="11" borderId="251" applyNumberFormat="0" applyProtection="0">
      <alignment horizontal="left" vertical="center" indent="1"/>
    </xf>
    <xf numFmtId="186" fontId="57" fillId="44" borderId="253" applyNumberFormat="0" applyAlignment="0" applyProtection="0"/>
    <xf numFmtId="186" fontId="62" fillId="15" borderId="260" applyNumberFormat="0" applyProtection="0">
      <alignment horizontal="left" vertical="top" indent="1"/>
    </xf>
    <xf numFmtId="4" fontId="56" fillId="57" borderId="256" applyNumberFormat="0" applyProtection="0">
      <alignment horizontal="right" vertical="center"/>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62" fillId="48" borderId="260"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8" fontId="5" fillId="69" borderId="8">
      <alignment vertical="center"/>
    </xf>
    <xf numFmtId="4" fontId="56" fillId="54" borderId="252" applyNumberFormat="0" applyProtection="0">
      <alignment horizontal="left" vertical="center" indent="1"/>
    </xf>
    <xf numFmtId="4" fontId="56" fillId="56" borderId="252" applyNumberFormat="0" applyProtection="0">
      <alignment horizontal="right" vertical="center"/>
    </xf>
    <xf numFmtId="186" fontId="56" fillId="14" borderId="251" applyNumberFormat="0" applyProtection="0">
      <alignment horizontal="left" vertical="top" indent="1"/>
    </xf>
    <xf numFmtId="191" fontId="28" fillId="12" borderId="258">
      <alignment vertical="center"/>
      <protection locked="0"/>
    </xf>
    <xf numFmtId="186" fontId="56" fillId="40" borderId="252" applyNumberFormat="0" applyFont="0" applyAlignment="0" applyProtection="0"/>
    <xf numFmtId="4" fontId="70" fillId="86" borderId="251" applyNumberFormat="0" applyProtection="0">
      <alignment horizontal="left" vertical="center" indent="1"/>
    </xf>
    <xf numFmtId="191" fontId="5" fillId="69" borderId="8">
      <alignment vertical="center"/>
    </xf>
    <xf numFmtId="186" fontId="56" fillId="21" borderId="251" applyNumberFormat="0" applyProtection="0">
      <alignment horizontal="left" vertical="top" indent="1"/>
    </xf>
    <xf numFmtId="4" fontId="63" fillId="66" borderId="256" applyNumberFormat="0" applyProtection="0">
      <alignment horizontal="left" vertical="center" indent="1"/>
    </xf>
    <xf numFmtId="4" fontId="56" fillId="53" borderId="252"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50" fillId="41" borderId="241" applyNumberFormat="0" applyAlignment="0" applyProtection="0"/>
    <xf numFmtId="186" fontId="56" fillId="63" borderId="251" applyNumberFormat="0" applyProtection="0">
      <alignment horizontal="left" vertical="top" indent="1"/>
    </xf>
    <xf numFmtId="186" fontId="56" fillId="15" borderId="251" applyNumberFormat="0" applyProtection="0">
      <alignment horizontal="left" vertical="top" indent="1"/>
    </xf>
    <xf numFmtId="0" fontId="27" fillId="15" borderId="251" applyNumberFormat="0" applyProtection="0">
      <alignment horizontal="left" vertical="center" indent="1"/>
    </xf>
    <xf numFmtId="0" fontId="5" fillId="7" borderId="248">
      <alignment vertical="center"/>
      <protection locked="0"/>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7" fillId="63" borderId="251" applyNumberFormat="0" applyProtection="0">
      <alignment horizontal="left" vertical="top" indent="1"/>
    </xf>
    <xf numFmtId="4" fontId="59" fillId="65" borderId="241" applyNumberFormat="0" applyProtection="0">
      <alignment horizontal="right" vertical="center"/>
    </xf>
    <xf numFmtId="4" fontId="56" fillId="16" borderId="241" applyNumberFormat="0" applyProtection="0">
      <alignment horizontal="right" vertical="center"/>
    </xf>
    <xf numFmtId="186" fontId="56" fillId="21" borderId="243" applyNumberFormat="0" applyProtection="0">
      <alignment horizontal="left" vertical="top" indent="1"/>
    </xf>
    <xf numFmtId="186" fontId="60" fillId="52" borderId="260" applyNumberFormat="0" applyProtection="0">
      <alignment horizontal="left" vertical="top" indent="1"/>
    </xf>
    <xf numFmtId="4" fontId="56" fillId="52" borderId="252" applyNumberFormat="0" applyProtection="0">
      <alignment vertical="center"/>
    </xf>
    <xf numFmtId="186" fontId="56" fillId="14" borderId="243" applyNumberFormat="0" applyProtection="0">
      <alignment horizontal="left" vertical="top" indent="1"/>
    </xf>
    <xf numFmtId="4" fontId="56" fillId="58" borderId="241" applyNumberFormat="0" applyProtection="0">
      <alignment horizontal="right" vertical="center"/>
    </xf>
    <xf numFmtId="186" fontId="42" fillId="44" borderId="241" applyNumberFormat="0" applyAlignment="0" applyProtection="0"/>
    <xf numFmtId="4" fontId="27" fillId="21" borderId="256" applyNumberFormat="0" applyProtection="0">
      <alignment horizontal="left" vertical="center" indent="1"/>
    </xf>
    <xf numFmtId="4" fontId="62" fillId="11" borderId="243" applyNumberFormat="0" applyProtection="0">
      <alignment horizontal="left" vertical="center" indent="1"/>
    </xf>
    <xf numFmtId="4" fontId="56" fillId="61" borderId="244" applyNumberFormat="0" applyProtection="0">
      <alignment horizontal="left" vertical="center" indent="1"/>
    </xf>
    <xf numFmtId="186" fontId="56" fillId="40" borderId="252" applyNumberFormat="0" applyFont="0" applyAlignment="0" applyProtection="0"/>
    <xf numFmtId="186" fontId="56" fillId="15" borderId="251" applyNumberFormat="0" applyProtection="0">
      <alignment horizontal="left" vertical="top" indent="1"/>
    </xf>
    <xf numFmtId="172" fontId="28" fillId="12" borderId="258">
      <alignment vertical="center"/>
      <protection locked="0"/>
    </xf>
    <xf numFmtId="186" fontId="56" fillId="21" borderId="251" applyNumberFormat="0" applyProtection="0">
      <alignment horizontal="left" vertical="top" indent="1"/>
    </xf>
    <xf numFmtId="4" fontId="56" fillId="57" borderId="266" applyNumberFormat="0" applyProtection="0">
      <alignment horizontal="right" vertical="center"/>
    </xf>
    <xf numFmtId="186" fontId="27" fillId="21" borderId="243" applyNumberFormat="0" applyProtection="0">
      <alignment horizontal="left" vertical="center" indent="1"/>
    </xf>
    <xf numFmtId="4" fontId="56" fillId="53" borderId="252" applyNumberFormat="0" applyProtection="0">
      <alignment horizontal="left" vertical="center" indent="1"/>
    </xf>
    <xf numFmtId="4" fontId="62" fillId="11" borderId="251" applyNumberFormat="0" applyProtection="0">
      <alignment horizontal="left" vertical="center" indent="1"/>
    </xf>
    <xf numFmtId="186" fontId="56" fillId="63" borderId="243" applyNumberFormat="0" applyProtection="0">
      <alignment horizontal="left" vertical="top" indent="1"/>
    </xf>
    <xf numFmtId="188" fontId="5" fillId="7" borderId="248">
      <alignment vertical="center"/>
      <protection locked="0"/>
    </xf>
    <xf numFmtId="186" fontId="56" fillId="14" borderId="241" applyNumberFormat="0" applyProtection="0">
      <alignment horizontal="left" vertical="center"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0" fillId="41" borderId="241" applyNumberFormat="0" applyAlignment="0" applyProtection="0"/>
    <xf numFmtId="186" fontId="56" fillId="63" borderId="243" applyNumberFormat="0" applyProtection="0">
      <alignment horizontal="left" vertical="top" indent="1"/>
    </xf>
    <xf numFmtId="188" fontId="5" fillId="13" borderId="248">
      <alignment vertical="center"/>
    </xf>
    <xf numFmtId="186" fontId="27" fillId="21" borderId="243" applyNumberFormat="0" applyProtection="0">
      <alignment horizontal="left" vertical="center" indent="1"/>
    </xf>
    <xf numFmtId="191" fontId="28" fillId="49" borderId="248">
      <alignment vertical="center"/>
    </xf>
    <xf numFmtId="4" fontId="56" fillId="14" borderId="256"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28" fillId="50" borderId="248">
      <alignment vertical="center"/>
    </xf>
    <xf numFmtId="186" fontId="28" fillId="49" borderId="258">
      <alignment vertical="center"/>
    </xf>
    <xf numFmtId="0" fontId="5" fillId="70" borderId="258">
      <alignment horizontal="right" vertical="center"/>
      <protection locked="0"/>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44" fillId="0" borderId="247" applyNumberFormat="0" applyFill="0" applyAlignment="0" applyProtection="0"/>
    <xf numFmtId="186" fontId="27" fillId="15" borderId="243" applyNumberFormat="0" applyProtection="0">
      <alignment horizontal="left" vertical="center" indent="1"/>
    </xf>
    <xf numFmtId="186" fontId="56" fillId="15" borderId="251" applyNumberFormat="0" applyProtection="0">
      <alignment horizontal="left" vertical="top" indent="1"/>
    </xf>
    <xf numFmtId="4" fontId="56" fillId="60" borderId="252" applyNumberFormat="0" applyProtection="0">
      <alignment horizontal="right" vertical="center"/>
    </xf>
    <xf numFmtId="4" fontId="56" fillId="15" borderId="252" applyNumberFormat="0" applyProtection="0">
      <alignment horizontal="right" vertical="center"/>
    </xf>
    <xf numFmtId="186" fontId="57" fillId="44" borderId="263" applyNumberFormat="0" applyAlignment="0" applyProtection="0"/>
    <xf numFmtId="186" fontId="56" fillId="40" borderId="252" applyNumberFormat="0" applyFont="0" applyAlignment="0" applyProtection="0"/>
    <xf numFmtId="4" fontId="56" fillId="14" borderId="256" applyNumberFormat="0" applyProtection="0">
      <alignment horizontal="left" vertical="center" indent="1"/>
    </xf>
    <xf numFmtId="4" fontId="72" fillId="82" borderId="251"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28" fillId="50" borderId="258">
      <alignmen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9" borderId="262" applyNumberFormat="0" applyProtection="0">
      <alignment horizontal="right" vertical="center"/>
    </xf>
    <xf numFmtId="0" fontId="27" fillId="15" borderId="260" applyNumberFormat="0" applyProtection="0">
      <alignment horizontal="left" vertical="top" indent="1"/>
    </xf>
    <xf numFmtId="193" fontId="5" fillId="7" borderId="258">
      <alignment vertical="center"/>
      <protection locked="0"/>
    </xf>
    <xf numFmtId="188" fontId="5" fillId="13" borderId="248">
      <alignment vertical="center"/>
    </xf>
    <xf numFmtId="172" fontId="28" fillId="12" borderId="248">
      <alignment vertical="center"/>
      <protection locked="0"/>
    </xf>
    <xf numFmtId="186" fontId="57" fillId="44" borderId="242" applyNumberFormat="0" applyAlignment="0" applyProtection="0"/>
    <xf numFmtId="4" fontId="56" fillId="56" borderId="241" applyNumberFormat="0" applyProtection="0">
      <alignment horizontal="right" vertical="center"/>
    </xf>
    <xf numFmtId="186" fontId="27" fillId="15" borderId="243" applyNumberFormat="0" applyProtection="0">
      <alignment horizontal="left" vertical="center" indent="1"/>
    </xf>
    <xf numFmtId="193" fontId="5" fillId="69" borderId="248">
      <alignment vertical="center"/>
    </xf>
    <xf numFmtId="4" fontId="56" fillId="52" borderId="252" applyNumberFormat="0" applyProtection="0">
      <alignment vertical="center"/>
    </xf>
    <xf numFmtId="4" fontId="56" fillId="55" borderId="252" applyNumberFormat="0" applyProtection="0">
      <alignment horizontal="right" vertical="center"/>
    </xf>
    <xf numFmtId="191" fontId="5" fillId="70" borderId="8">
      <alignment horizontal="right" vertical="center"/>
      <protection locked="0"/>
    </xf>
    <xf numFmtId="186" fontId="56" fillId="63" borderId="251" applyNumberFormat="0" applyProtection="0">
      <alignment horizontal="left" vertical="top" indent="1"/>
    </xf>
    <xf numFmtId="186" fontId="56" fillId="40" borderId="252" applyNumberFormat="0" applyFont="0" applyAlignment="0" applyProtection="0"/>
    <xf numFmtId="191" fontId="28" fillId="50" borderId="8">
      <alignment vertical="center"/>
    </xf>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93" fontId="28" fillId="12" borderId="8">
      <alignment vertical="center"/>
      <protection locked="0"/>
    </xf>
    <xf numFmtId="186" fontId="56" fillId="63"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4" fontId="56" fillId="19" borderId="252" applyNumberFormat="0" applyProtection="0">
      <alignment horizontal="right" vertical="center"/>
    </xf>
    <xf numFmtId="4" fontId="56" fillId="23" borderId="262" applyNumberFormat="0" applyProtection="0">
      <alignment horizontal="right" vertical="center"/>
    </xf>
    <xf numFmtId="186" fontId="44" fillId="0" borderId="257" applyNumberFormat="0" applyFill="0" applyAlignment="0" applyProtection="0"/>
    <xf numFmtId="186" fontId="62" fillId="48" borderId="251" applyNumberFormat="0" applyProtection="0">
      <alignment horizontal="left" vertical="top" indent="1"/>
    </xf>
    <xf numFmtId="188" fontId="5" fillId="7" borderId="258">
      <alignment vertical="center"/>
      <protection locked="0"/>
    </xf>
    <xf numFmtId="186" fontId="56" fillId="63" borderId="262" applyNumberFormat="0" applyProtection="0">
      <alignment horizontal="left" vertical="center" indent="1"/>
    </xf>
    <xf numFmtId="4" fontId="56" fillId="59" borderId="252" applyNumberFormat="0" applyProtection="0">
      <alignment horizontal="right" vertical="center"/>
    </xf>
    <xf numFmtId="191" fontId="5" fillId="7" borderId="258">
      <alignment vertical="center"/>
      <protection locked="0"/>
    </xf>
    <xf numFmtId="4" fontId="72" fillId="87" borderId="251" applyNumberFormat="0" applyProtection="0">
      <alignment vertical="center"/>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4" borderId="251" applyNumberFormat="0" applyProtection="0">
      <alignment horizontal="left" vertical="top" indent="1"/>
    </xf>
    <xf numFmtId="4" fontId="56" fillId="15" borderId="262" applyNumberFormat="0" applyProtection="0">
      <alignment horizontal="right" vertical="center"/>
    </xf>
    <xf numFmtId="0" fontId="27" fillId="14" borderId="251" applyNumberFormat="0" applyProtection="0">
      <alignment horizontal="left" vertical="center" indent="1"/>
    </xf>
    <xf numFmtId="186" fontId="61" fillId="21" borderId="254" applyBorder="0"/>
    <xf numFmtId="191" fontId="28" fillId="12" borderId="258">
      <alignment vertical="center"/>
      <protection locked="0"/>
    </xf>
    <xf numFmtId="4" fontId="27" fillId="21" borderId="256" applyNumberFormat="0" applyProtection="0">
      <alignment horizontal="left" vertical="center" indent="1"/>
    </xf>
    <xf numFmtId="186" fontId="27" fillId="14" borderId="260" applyNumberFormat="0" applyProtection="0">
      <alignment horizontal="left" vertical="top" indent="1"/>
    </xf>
    <xf numFmtId="186" fontId="56" fillId="14" borderId="251" applyNumberFormat="0" applyProtection="0">
      <alignment horizontal="left" vertical="top" indent="1"/>
    </xf>
    <xf numFmtId="4" fontId="56" fillId="58" borderId="262" applyNumberFormat="0" applyProtection="0">
      <alignment horizontal="right" vertical="center"/>
    </xf>
    <xf numFmtId="186" fontId="27" fillId="21" borderId="260" applyNumberFormat="0" applyProtection="0">
      <alignment horizontal="left" vertical="top" indent="1"/>
    </xf>
    <xf numFmtId="186" fontId="56" fillId="63" borderId="251" applyNumberFormat="0" applyProtection="0">
      <alignment horizontal="left" vertical="top" indent="1"/>
    </xf>
    <xf numFmtId="186" fontId="27" fillId="21" borderId="251" applyNumberFormat="0" applyProtection="0">
      <alignment horizontal="left" vertical="center" indent="1"/>
    </xf>
    <xf numFmtId="186" fontId="27" fillId="15" borderId="251" applyNumberFormat="0" applyProtection="0">
      <alignment horizontal="left" vertical="top" indent="1"/>
    </xf>
    <xf numFmtId="186" fontId="61" fillId="21" borderId="254" applyBorder="0"/>
    <xf numFmtId="4" fontId="56" fillId="55" borderId="252" applyNumberFormat="0" applyProtection="0">
      <alignment horizontal="right" vertical="center"/>
    </xf>
    <xf numFmtId="186" fontId="27" fillId="15" borderId="251"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37" fontId="33" fillId="0" borderId="255" applyNumberFormat="0"/>
    <xf numFmtId="186" fontId="50" fillId="41" borderId="252" applyNumberFormat="0" applyAlignment="0" applyProtection="0"/>
    <xf numFmtId="186" fontId="56" fillId="21" borderId="251" applyNumberFormat="0" applyProtection="0">
      <alignment horizontal="left" vertical="top" indent="1"/>
    </xf>
    <xf numFmtId="186" fontId="27" fillId="63" borderId="251" applyNumberFormat="0" applyProtection="0">
      <alignment horizontal="left" vertical="top" indent="1"/>
    </xf>
    <xf numFmtId="4" fontId="56" fillId="14" borderId="266" applyNumberFormat="0" applyProtection="0">
      <alignment horizontal="left" vertical="center" indent="1"/>
    </xf>
    <xf numFmtId="186" fontId="56" fillId="40" borderId="252" applyNumberFormat="0" applyFont="0" applyAlignment="0" applyProtection="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0" fontId="73" fillId="52" borderId="251" applyNumberFormat="0" applyProtection="0">
      <alignment horizontal="left" vertical="top" indent="1"/>
    </xf>
    <xf numFmtId="0" fontId="37" fillId="48" borderId="251" applyNumberFormat="0" applyProtection="0">
      <alignment horizontal="left" vertical="top" indent="1"/>
    </xf>
    <xf numFmtId="186" fontId="56" fillId="11" borderId="252" applyNumberFormat="0" applyProtection="0">
      <alignment horizontal="left" vertical="center" indent="1"/>
    </xf>
    <xf numFmtId="4" fontId="72" fillId="86" borderId="251" applyNumberFormat="0" applyProtection="0">
      <alignment horizontal="right" vertical="center"/>
    </xf>
    <xf numFmtId="188" fontId="5" fillId="13" borderId="258">
      <alignment vertical="center"/>
    </xf>
    <xf numFmtId="193" fontId="5" fillId="69" borderId="258">
      <alignment vertical="center"/>
    </xf>
    <xf numFmtId="191" fontId="5" fillId="69" borderId="258">
      <alignment vertical="center"/>
    </xf>
    <xf numFmtId="193" fontId="5" fillId="7" borderId="258">
      <alignment vertical="center"/>
      <protection locked="0"/>
    </xf>
    <xf numFmtId="191" fontId="28" fillId="50" borderId="258">
      <alignment vertical="center"/>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27" fillId="14" borderId="251" applyNumberFormat="0" applyProtection="0">
      <alignment horizontal="left" vertical="top" indent="1"/>
    </xf>
    <xf numFmtId="190" fontId="5" fillId="70" borderId="258">
      <alignment horizontal="right" vertical="center"/>
      <protection locked="0"/>
    </xf>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21" borderId="260" applyNumberFormat="0" applyProtection="0">
      <alignment horizontal="left" vertical="top" indent="1"/>
    </xf>
    <xf numFmtId="191" fontId="28" fillId="12" borderId="258">
      <alignment vertical="center"/>
      <protection locked="0"/>
    </xf>
    <xf numFmtId="186" fontId="27" fillId="15" borderId="260" applyNumberFormat="0" applyProtection="0">
      <alignment horizontal="left" vertical="center" indent="1"/>
    </xf>
    <xf numFmtId="4" fontId="56" fillId="52" borderId="252" applyNumberFormat="0" applyProtection="0">
      <alignment vertical="center"/>
    </xf>
    <xf numFmtId="186" fontId="56" fillId="21" borderId="260" applyNumberFormat="0" applyProtection="0">
      <alignment horizontal="left" vertical="top" indent="1"/>
    </xf>
    <xf numFmtId="186" fontId="28" fillId="12" borderId="258">
      <alignment vertical="center"/>
      <protection locked="0"/>
    </xf>
    <xf numFmtId="186" fontId="44" fillId="0" borderId="257" applyNumberFormat="0" applyFill="0" applyAlignment="0" applyProtection="0"/>
    <xf numFmtId="186" fontId="56" fillId="15" borderId="251" applyNumberFormat="0" applyProtection="0">
      <alignment horizontal="left" vertical="top" indent="1"/>
    </xf>
    <xf numFmtId="186" fontId="27" fillId="21" borderId="260" applyNumberFormat="0" applyProtection="0">
      <alignment horizontal="left" vertical="top" indent="1"/>
    </xf>
    <xf numFmtId="186" fontId="27" fillId="63" borderId="260" applyNumberFormat="0" applyProtection="0">
      <alignment horizontal="left" vertical="top" indent="1"/>
    </xf>
    <xf numFmtId="186" fontId="27" fillId="14" borderId="260" applyNumberFormat="0" applyProtection="0">
      <alignment horizontal="left" vertical="top" indent="1"/>
    </xf>
    <xf numFmtId="186" fontId="60" fillId="52" borderId="260" applyNumberFormat="0" applyProtection="0">
      <alignment horizontal="left" vertical="top" indent="1"/>
    </xf>
    <xf numFmtId="4" fontId="56" fillId="15" borderId="262" applyNumberFormat="0" applyProtection="0">
      <alignment horizontal="right" vertical="center"/>
    </xf>
    <xf numFmtId="4" fontId="64" fillId="64" borderId="262" applyNumberFormat="0" applyProtection="0">
      <alignment horizontal="right" vertical="center"/>
    </xf>
    <xf numFmtId="186" fontId="56" fillId="63" borderId="251" applyNumberFormat="0" applyProtection="0">
      <alignment horizontal="left" vertical="top" indent="1"/>
    </xf>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1" fontId="28" fillId="51" borderId="268">
      <alignment horizontal="right" vertical="center"/>
      <protection locked="0"/>
    </xf>
    <xf numFmtId="4" fontId="56" fillId="15" borderId="262" applyNumberFormat="0" applyProtection="0">
      <alignment horizontal="right" vertical="center"/>
    </xf>
    <xf numFmtId="186" fontId="50" fillId="41" borderId="262" applyNumberFormat="0" applyAlignment="0" applyProtection="0"/>
    <xf numFmtId="4" fontId="59" fillId="65" borderId="252" applyNumberFormat="0" applyProtection="0">
      <alignment horizontal="right" vertical="center"/>
    </xf>
    <xf numFmtId="0" fontId="27" fillId="63" borderId="260" applyNumberFormat="0" applyProtection="0">
      <alignment horizontal="left" vertical="top" indent="1"/>
    </xf>
    <xf numFmtId="4" fontId="75" fillId="88" borderId="261" applyNumberFormat="0" applyProtection="0">
      <alignment horizontal="left" vertical="center" indent="1"/>
    </xf>
    <xf numFmtId="186" fontId="56" fillId="40" borderId="252" applyNumberFormat="0" applyFont="0" applyAlignment="0" applyProtection="0"/>
    <xf numFmtId="4" fontId="59" fillId="53" borderId="252" applyNumberFormat="0" applyProtection="0">
      <alignment vertical="center"/>
    </xf>
    <xf numFmtId="196" fontId="5" fillId="69" borderId="258">
      <alignment vertical="center"/>
    </xf>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23" borderId="262" applyNumberFormat="0" applyProtection="0">
      <alignment horizontal="right" vertical="center"/>
    </xf>
    <xf numFmtId="186" fontId="62" fillId="15" borderId="251" applyNumberFormat="0" applyProtection="0">
      <alignment horizontal="left" vertical="top" indent="1"/>
    </xf>
    <xf numFmtId="186" fontId="56" fillId="21" borderId="251" applyNumberFormat="0" applyProtection="0">
      <alignment horizontal="left" vertical="top" indent="1"/>
    </xf>
    <xf numFmtId="186" fontId="44" fillId="0" borderId="257" applyNumberFormat="0" applyFill="0" applyAlignment="0" applyProtection="0"/>
    <xf numFmtId="188" fontId="28" fillId="49" borderId="8">
      <alignment vertical="center"/>
    </xf>
    <xf numFmtId="186" fontId="56" fillId="62" borderId="262" applyNumberFormat="0" applyProtection="0">
      <alignment horizontal="left" vertical="center" indent="1"/>
    </xf>
    <xf numFmtId="186" fontId="61" fillId="21" borderId="264" applyBorder="0"/>
    <xf numFmtId="4" fontId="56" fillId="0" borderId="262" applyNumberFormat="0" applyProtection="0">
      <alignment horizontal="right" vertical="center"/>
    </xf>
    <xf numFmtId="186" fontId="56" fillId="15" borderId="251" applyNumberFormat="0" applyProtection="0">
      <alignment horizontal="left" vertical="top" indent="1"/>
    </xf>
    <xf numFmtId="4" fontId="56" fillId="54" borderId="252" applyNumberFormat="0" applyProtection="0">
      <alignment horizontal="left" vertical="center" indent="1"/>
    </xf>
    <xf numFmtId="4" fontId="56" fillId="54" borderId="252" applyNumberFormat="0" applyProtection="0">
      <alignment horizontal="left" vertical="center" indent="1"/>
    </xf>
    <xf numFmtId="186" fontId="56" fillId="15" borderId="251" applyNumberFormat="0" applyProtection="0">
      <alignment horizontal="left" vertical="top" indent="1"/>
    </xf>
    <xf numFmtId="191" fontId="28" fillId="50" borderId="8">
      <alignment vertical="center"/>
    </xf>
    <xf numFmtId="186" fontId="56" fillId="63" borderId="251" applyNumberFormat="0" applyProtection="0">
      <alignment horizontal="left" vertical="top" indent="1"/>
    </xf>
    <xf numFmtId="0" fontId="27" fillId="63" borderId="251" applyNumberFormat="0" applyProtection="0">
      <alignment horizontal="left" vertical="center" indent="1"/>
    </xf>
    <xf numFmtId="0" fontId="5" fillId="7" borderId="8">
      <alignment vertical="center"/>
      <protection locked="0"/>
    </xf>
    <xf numFmtId="186" fontId="56" fillId="21" borderId="243" applyNumberFormat="0" applyProtection="0">
      <alignment horizontal="left" vertical="top" indent="1"/>
    </xf>
    <xf numFmtId="186" fontId="56" fillId="63" borderId="262" applyNumberFormat="0" applyProtection="0">
      <alignment horizontal="left" vertical="center" indent="1"/>
    </xf>
    <xf numFmtId="191" fontId="28" fillId="51" borderId="8">
      <alignment horizontal="right" vertical="center"/>
      <protection locked="0"/>
    </xf>
    <xf numFmtId="186" fontId="56" fillId="15" borderId="251" applyNumberFormat="0" applyProtection="0">
      <alignment horizontal="left" vertical="top" indent="1"/>
    </xf>
    <xf numFmtId="191" fontId="28" fillId="50" borderId="248">
      <alignment vertical="center"/>
    </xf>
    <xf numFmtId="4" fontId="56" fillId="19" borderId="241" applyNumberFormat="0" applyProtection="0">
      <alignment horizontal="right" vertical="center"/>
    </xf>
    <xf numFmtId="186" fontId="27" fillId="14" borderId="260" applyNumberFormat="0" applyProtection="0">
      <alignment horizontal="left" vertical="center" indent="1"/>
    </xf>
    <xf numFmtId="186" fontId="56" fillId="15" borderId="251" applyNumberFormat="0" applyProtection="0">
      <alignment horizontal="left" vertical="top" indent="1"/>
    </xf>
    <xf numFmtId="4" fontId="56" fillId="53" borderId="241" applyNumberFormat="0" applyProtection="0">
      <alignment horizontal="left" vertical="center" indent="1"/>
    </xf>
    <xf numFmtId="186" fontId="27" fillId="63" borderId="243" applyNumberFormat="0" applyProtection="0">
      <alignment horizontal="left" vertical="center" indent="1"/>
    </xf>
    <xf numFmtId="186" fontId="56" fillId="21" borderId="243" applyNumberFormat="0" applyProtection="0">
      <alignment horizontal="left" vertical="top" indent="1"/>
    </xf>
    <xf numFmtId="188" fontId="28" fillId="51" borderId="258">
      <alignment horizontal="right" vertical="center"/>
      <protection locked="0"/>
    </xf>
    <xf numFmtId="190" fontId="5" fillId="70" borderId="268">
      <alignment horizontal="right" vertical="center"/>
      <protection locked="0"/>
    </xf>
    <xf numFmtId="4" fontId="27" fillId="21" borderId="256" applyNumberFormat="0" applyProtection="0">
      <alignment horizontal="left" vertical="center" indent="1"/>
    </xf>
    <xf numFmtId="4" fontId="56" fillId="60" borderId="262" applyNumberFormat="0" applyProtection="0">
      <alignment horizontal="right" vertical="center"/>
    </xf>
    <xf numFmtId="186" fontId="56" fillId="63" borderId="251" applyNumberFormat="0" applyProtection="0">
      <alignment horizontal="left" vertical="top" indent="1"/>
    </xf>
    <xf numFmtId="186" fontId="27" fillId="14" borderId="260" applyNumberFormat="0" applyProtection="0">
      <alignment horizontal="left" vertical="top" indent="1"/>
    </xf>
    <xf numFmtId="4" fontId="56" fillId="54" borderId="252" applyNumberFormat="0" applyProtection="0">
      <alignment horizontal="left" vertical="center" indent="1"/>
    </xf>
    <xf numFmtId="4" fontId="72" fillId="82" borderId="260" applyNumberFormat="0" applyProtection="0">
      <alignment horizontal="right" vertical="center"/>
    </xf>
    <xf numFmtId="4" fontId="56" fillId="53" borderId="252" applyNumberFormat="0" applyProtection="0">
      <alignment horizontal="left" vertical="center" indent="1"/>
    </xf>
    <xf numFmtId="4" fontId="59" fillId="65" borderId="262" applyNumberFormat="0" applyProtection="0">
      <alignment horizontal="right" vertical="center"/>
    </xf>
    <xf numFmtId="186" fontId="56" fillId="14" borderId="241" applyNumberFormat="0" applyProtection="0">
      <alignment horizontal="left" vertical="center" indent="1"/>
    </xf>
    <xf numFmtId="186" fontId="56" fillId="11" borderId="241" applyNumberFormat="0" applyProtection="0">
      <alignment horizontal="left" vertical="center" indent="1"/>
    </xf>
    <xf numFmtId="191" fontId="5" fillId="70" borderId="258">
      <alignment horizontal="right" vertical="center"/>
      <protection locked="0"/>
    </xf>
    <xf numFmtId="4" fontId="56" fillId="54" borderId="252" applyNumberFormat="0" applyProtection="0">
      <alignment horizontal="left" vertical="center" indent="1"/>
    </xf>
    <xf numFmtId="4" fontId="56" fillId="59" borderId="252" applyNumberFormat="0" applyProtection="0">
      <alignment horizontal="right" vertical="center"/>
    </xf>
    <xf numFmtId="188" fontId="28" fillId="50" borderId="8">
      <alignment vertical="center"/>
    </xf>
    <xf numFmtId="4" fontId="56" fillId="60" borderId="241" applyNumberFormat="0" applyProtection="0">
      <alignment horizontal="right" vertical="center"/>
    </xf>
    <xf numFmtId="186" fontId="56" fillId="63" borderId="243" applyNumberFormat="0" applyProtection="0">
      <alignment horizontal="left" vertical="top" indent="1"/>
    </xf>
    <xf numFmtId="4" fontId="62" fillId="11" borderId="251" applyNumberFormat="0" applyProtection="0">
      <alignment horizontal="left" vertical="center" indent="1"/>
    </xf>
    <xf numFmtId="172" fontId="5" fillId="7" borderId="258">
      <alignment vertical="center"/>
      <protection locked="0"/>
    </xf>
    <xf numFmtId="191" fontId="28" fillId="51" borderId="8">
      <alignment horizontal="right" vertical="center"/>
      <protection locked="0"/>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0" fillId="41" borderId="252" applyNumberFormat="0" applyAlignment="0" applyProtection="0"/>
    <xf numFmtId="186" fontId="27" fillId="63" borderId="260" applyNumberFormat="0" applyProtection="0">
      <alignment horizontal="left" vertical="center" indent="1"/>
    </xf>
    <xf numFmtId="186" fontId="28" fillId="49" borderId="268">
      <alignment vertical="center"/>
    </xf>
    <xf numFmtId="4" fontId="56" fillId="14" borderId="266" applyNumberFormat="0" applyProtection="0">
      <alignment horizontal="left" vertical="center" indent="1"/>
    </xf>
    <xf numFmtId="186" fontId="56" fillId="15" borderId="251" applyNumberFormat="0" applyProtection="0">
      <alignment horizontal="left" vertical="top" indent="1"/>
    </xf>
    <xf numFmtId="191" fontId="28" fillId="51" borderId="258">
      <alignment horizontal="right" vertical="center"/>
      <protection locked="0"/>
    </xf>
    <xf numFmtId="186" fontId="56" fillId="40" borderId="262" applyNumberFormat="0" applyFont="0" applyAlignment="0" applyProtection="0"/>
    <xf numFmtId="193" fontId="28" fillId="50" borderId="268">
      <alignment vertical="center"/>
    </xf>
    <xf numFmtId="4" fontId="64" fillId="64" borderId="262" applyNumberFormat="0" applyProtection="0">
      <alignment horizontal="right" vertical="center"/>
    </xf>
    <xf numFmtId="4" fontId="56" fillId="0" borderId="252" applyNumberFormat="0" applyProtection="0">
      <alignment horizontal="right" vertical="center"/>
    </xf>
    <xf numFmtId="186" fontId="27" fillId="14" borderId="260" applyNumberFormat="0" applyProtection="0">
      <alignment horizontal="left" vertical="center" indent="1"/>
    </xf>
    <xf numFmtId="186" fontId="56" fillId="14" borderId="241"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4" fontId="56" fillId="19" borderId="262" applyNumberFormat="0" applyProtection="0">
      <alignment horizontal="right" vertical="center"/>
    </xf>
    <xf numFmtId="0" fontId="27" fillId="15" borderId="251" applyNumberFormat="0" applyProtection="0">
      <alignment horizontal="left" vertical="top" indent="1"/>
    </xf>
    <xf numFmtId="186" fontId="56" fillId="14" borderId="251" applyNumberFormat="0" applyProtection="0">
      <alignment horizontal="left" vertical="top" indent="1"/>
    </xf>
    <xf numFmtId="186" fontId="56" fillId="11" borderId="252" applyNumberFormat="0" applyProtection="0">
      <alignment horizontal="left" vertical="center" indent="1"/>
    </xf>
    <xf numFmtId="37" fontId="33" fillId="0" borderId="255" applyNumberFormat="0"/>
    <xf numFmtId="186" fontId="56" fillId="40" borderId="262" applyNumberFormat="0" applyFont="0" applyAlignment="0" applyProtection="0"/>
    <xf numFmtId="186" fontId="56" fillId="14" borderId="251" applyNumberFormat="0" applyProtection="0">
      <alignment horizontal="left" vertical="top" indent="1"/>
    </xf>
    <xf numFmtId="194" fontId="33" fillId="0" borderId="230" applyFill="0"/>
    <xf numFmtId="4" fontId="56" fillId="61" borderId="266" applyNumberFormat="0" applyProtection="0">
      <alignment horizontal="left" vertical="center" indent="1"/>
    </xf>
    <xf numFmtId="186" fontId="44" fillId="0" borderId="257" applyNumberFormat="0" applyFill="0" applyAlignment="0" applyProtection="0"/>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56" fillId="14" borderId="243" applyNumberFormat="0" applyProtection="0">
      <alignment horizontal="left" vertical="top" indent="1"/>
    </xf>
    <xf numFmtId="186" fontId="27" fillId="15" borderId="251" applyNumberFormat="0" applyProtection="0">
      <alignment horizontal="left" vertical="center" indent="1"/>
    </xf>
    <xf numFmtId="186" fontId="56" fillId="40" borderId="252" applyNumberFormat="0" applyFont="0" applyAlignment="0" applyProtection="0"/>
    <xf numFmtId="186" fontId="42" fillId="44" borderId="262" applyNumberFormat="0" applyAlignment="0" applyProtection="0"/>
    <xf numFmtId="186" fontId="56" fillId="15" borderId="260" applyNumberFormat="0" applyProtection="0">
      <alignment horizontal="left" vertical="top" indent="1"/>
    </xf>
    <xf numFmtId="186" fontId="56" fillId="14" borderId="262" applyNumberFormat="0" applyProtection="0">
      <alignment horizontal="left" vertical="center" indent="1"/>
    </xf>
    <xf numFmtId="186" fontId="42" fillId="44" borderId="252" applyNumberFormat="0" applyAlignment="0" applyProtection="0"/>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81" borderId="260" applyNumberFormat="0" applyProtection="0">
      <alignment horizontal="right" vertical="center"/>
    </xf>
    <xf numFmtId="4" fontId="56" fillId="58" borderId="262"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27" fillId="14" borderId="251" applyNumberFormat="0" applyProtection="0">
      <alignment horizontal="left" vertical="center" indent="1"/>
    </xf>
    <xf numFmtId="186" fontId="56" fillId="21" borderId="251"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0" fontId="73" fillId="52" borderId="251" applyNumberFormat="0" applyProtection="0">
      <alignment horizontal="left" vertical="top" indent="1"/>
    </xf>
    <xf numFmtId="191" fontId="5" fillId="13" borderId="248">
      <alignmen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27" fillId="14" borderId="251" applyNumberFormat="0" applyProtection="0">
      <alignment horizontal="left" vertical="top" indent="1"/>
    </xf>
    <xf numFmtId="186" fontId="56" fillId="14" borderId="243" applyNumberFormat="0" applyProtection="0">
      <alignment horizontal="left" vertical="top" indent="1"/>
    </xf>
    <xf numFmtId="4" fontId="62" fillId="11" borderId="243" applyNumberFormat="0" applyProtection="0">
      <alignment horizontal="left" vertical="center" indent="1"/>
    </xf>
    <xf numFmtId="186" fontId="44" fillId="0" borderId="247" applyNumberFormat="0" applyFill="0" applyAlignment="0" applyProtection="0"/>
    <xf numFmtId="186" fontId="56" fillId="63" borderId="241" applyNumberFormat="0" applyProtection="0">
      <alignment horizontal="left" vertical="center" indent="1"/>
    </xf>
    <xf numFmtId="191" fontId="28" fillId="50" borderId="248">
      <alignment vertical="center"/>
    </xf>
    <xf numFmtId="4" fontId="56" fillId="61" borderId="256" applyNumberFormat="0" applyProtection="0">
      <alignment horizontal="left" vertical="center" indent="1"/>
    </xf>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56" fillId="14"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172" fontId="28" fillId="12" borderId="8">
      <alignment vertical="center"/>
      <protection locked="0"/>
    </xf>
    <xf numFmtId="194" fontId="33" fillId="0" borderId="249" applyFill="0"/>
    <xf numFmtId="186" fontId="56" fillId="21" borderId="251" applyNumberFormat="0" applyProtection="0">
      <alignment horizontal="left" vertical="top" indent="1"/>
    </xf>
    <xf numFmtId="186" fontId="42" fillId="44" borderId="252" applyNumberFormat="0" applyAlignment="0" applyProtection="0"/>
    <xf numFmtId="186" fontId="56" fillId="21" borderId="243" applyNumberFormat="0" applyProtection="0">
      <alignment horizontal="left" vertical="top" indent="1"/>
    </xf>
    <xf numFmtId="4" fontId="70" fillId="53" borderId="243" applyNumberFormat="0" applyProtection="0">
      <alignment vertical="center"/>
    </xf>
    <xf numFmtId="0" fontId="5" fillId="7" borderId="248">
      <alignment vertical="center"/>
      <protection locked="0"/>
    </xf>
    <xf numFmtId="186" fontId="56" fillId="15" borderId="243" applyNumberFormat="0" applyProtection="0">
      <alignment horizontal="left" vertical="top" indent="1"/>
    </xf>
    <xf numFmtId="186" fontId="42" fillId="44" borderId="241" applyNumberFormat="0" applyAlignment="0" applyProtection="0"/>
    <xf numFmtId="186" fontId="56" fillId="21" borderId="243" applyNumberFormat="0" applyProtection="0">
      <alignment horizontal="left" vertical="top" indent="1"/>
    </xf>
    <xf numFmtId="4" fontId="62" fillId="11" borderId="243" applyNumberFormat="0" applyProtection="0">
      <alignment horizontal="left" vertical="center" indent="1"/>
    </xf>
    <xf numFmtId="4" fontId="56" fillId="53" borderId="241" applyNumberFormat="0" applyProtection="0">
      <alignment horizontal="left" vertical="center" indent="1"/>
    </xf>
    <xf numFmtId="186" fontId="50" fillId="41" borderId="241" applyNumberFormat="0" applyAlignment="0" applyProtection="0"/>
    <xf numFmtId="4" fontId="56" fillId="60" borderId="241" applyNumberFormat="0" applyProtection="0">
      <alignment horizontal="right" vertical="center"/>
    </xf>
    <xf numFmtId="4" fontId="56" fillId="23" borderId="241" applyNumberFormat="0" applyProtection="0">
      <alignment horizontal="right" vertical="center"/>
    </xf>
    <xf numFmtId="4" fontId="56" fillId="19" borderId="252" applyNumberFormat="0" applyProtection="0">
      <alignment horizontal="right" vertical="center"/>
    </xf>
    <xf numFmtId="186" fontId="62" fillId="15" borderId="260" applyNumberFormat="0" applyProtection="0">
      <alignment horizontal="left" vertical="top" indent="1"/>
    </xf>
    <xf numFmtId="186" fontId="56" fillId="63" borderId="260" applyNumberFormat="0" applyProtection="0">
      <alignment horizontal="left" vertical="top" indent="1"/>
    </xf>
    <xf numFmtId="4" fontId="56" fillId="19" borderId="262" applyNumberFormat="0" applyProtection="0">
      <alignment horizontal="right" vertical="center"/>
    </xf>
    <xf numFmtId="4" fontId="62" fillId="48" borderId="260" applyNumberFormat="0" applyProtection="0">
      <alignment vertical="center"/>
    </xf>
    <xf numFmtId="186" fontId="27" fillId="15" borderId="251" applyNumberFormat="0" applyProtection="0">
      <alignment horizontal="left" vertical="center"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4" fontId="64" fillId="64" borderId="262" applyNumberFormat="0" applyProtection="0">
      <alignment horizontal="right" vertical="center"/>
    </xf>
    <xf numFmtId="186" fontId="56" fillId="15" borderId="251" applyNumberFormat="0" applyProtection="0">
      <alignment horizontal="left" vertical="top" indent="1"/>
    </xf>
    <xf numFmtId="186" fontId="56" fillId="62" borderId="262" applyNumberFormat="0" applyProtection="0">
      <alignment horizontal="left" vertical="center" indent="1"/>
    </xf>
    <xf numFmtId="186" fontId="56" fillId="15" borderId="251" applyNumberFormat="0" applyProtection="0">
      <alignment horizontal="left" vertical="top" indent="1"/>
    </xf>
    <xf numFmtId="4" fontId="56" fillId="0" borderId="262" applyNumberFormat="0" applyProtection="0">
      <alignment horizontal="right" vertical="center"/>
    </xf>
    <xf numFmtId="186" fontId="56" fillId="63" borderId="262"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56" fillId="21" borderId="260" applyNumberFormat="0" applyProtection="0">
      <alignment horizontal="left" vertical="top" indent="1"/>
    </xf>
    <xf numFmtId="4" fontId="62" fillId="48" borderId="251" applyNumberFormat="0" applyProtection="0">
      <alignment vertical="center"/>
    </xf>
    <xf numFmtId="186" fontId="56" fillId="14" borderId="260" applyNumberFormat="0" applyProtection="0">
      <alignment horizontal="left" vertical="top" indent="1"/>
    </xf>
    <xf numFmtId="186" fontId="27" fillId="15" borderId="260" applyNumberFormat="0" applyProtection="0">
      <alignment horizontal="left" vertical="top" indent="1"/>
    </xf>
    <xf numFmtId="186" fontId="56" fillId="63" borderId="251" applyNumberFormat="0" applyProtection="0">
      <alignment horizontal="left" vertical="top" indent="1"/>
    </xf>
    <xf numFmtId="186" fontId="62" fillId="15" borderId="251" applyNumberFormat="0" applyProtection="0">
      <alignment horizontal="left" vertical="top" indent="1"/>
    </xf>
    <xf numFmtId="186" fontId="56" fillId="14" borderId="260" applyNumberFormat="0" applyProtection="0">
      <alignment horizontal="left" vertical="top" indent="1"/>
    </xf>
    <xf numFmtId="186" fontId="27" fillId="14" borderId="251" applyNumberFormat="0" applyProtection="0">
      <alignment horizontal="left" vertical="top" indent="1"/>
    </xf>
    <xf numFmtId="37" fontId="33" fillId="0" borderId="255" applyNumberFormat="0"/>
    <xf numFmtId="186" fontId="27" fillId="21" borderId="243" applyNumberFormat="0" applyProtection="0">
      <alignment horizontal="left" vertical="center" indent="1"/>
    </xf>
    <xf numFmtId="4" fontId="56" fillId="23" borderId="25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4" fontId="56" fillId="60" borderId="252" applyNumberFormat="0" applyProtection="0">
      <alignment horizontal="righ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56" fillId="14" borderId="243" applyNumberFormat="0" applyProtection="0">
      <alignment horizontal="left" vertical="top" indent="1"/>
    </xf>
    <xf numFmtId="0" fontId="27" fillId="64" borderId="248" applyNumberFormat="0">
      <protection locked="0"/>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62" fillId="48" borderId="243" applyNumberFormat="0" applyProtection="0">
      <alignment horizontal="left" vertical="top" indent="1"/>
    </xf>
    <xf numFmtId="4" fontId="56" fillId="14" borderId="244" applyNumberFormat="0" applyProtection="0">
      <alignment horizontal="left" vertical="center" indent="1"/>
    </xf>
    <xf numFmtId="186" fontId="27" fillId="14" borderId="243" applyNumberFormat="0" applyProtection="0">
      <alignment horizontal="left" vertical="center" indent="1"/>
    </xf>
    <xf numFmtId="190" fontId="5" fillId="70" borderId="248">
      <alignment horizontal="right" vertical="center"/>
      <protection locked="0"/>
    </xf>
    <xf numFmtId="186" fontId="56" fillId="21" borderId="243" applyNumberFormat="0" applyProtection="0">
      <alignment horizontal="left" vertical="top" indent="1"/>
    </xf>
    <xf numFmtId="193" fontId="28" fillId="12" borderId="248">
      <alignment vertical="center"/>
      <protection locked="0"/>
    </xf>
    <xf numFmtId="186" fontId="56" fillId="40" borderId="241" applyNumberFormat="0" applyFont="0" applyAlignment="0" applyProtection="0"/>
    <xf numFmtId="186" fontId="56" fillId="15" borderId="251" applyNumberFormat="0" applyProtection="0">
      <alignment horizontal="left" vertical="top" indent="1"/>
    </xf>
    <xf numFmtId="186" fontId="62" fillId="48" borderId="260" applyNumberFormat="0" applyProtection="0">
      <alignment horizontal="left" vertical="top" indent="1"/>
    </xf>
    <xf numFmtId="4" fontId="56" fillId="14" borderId="256" applyNumberFormat="0" applyProtection="0">
      <alignment horizontal="left" vertical="center" indent="1"/>
    </xf>
    <xf numFmtId="186" fontId="56" fillId="40" borderId="241" applyNumberFormat="0" applyFont="0" applyAlignment="0" applyProtection="0"/>
    <xf numFmtId="186" fontId="56" fillId="40" borderId="262" applyNumberFormat="0" applyFont="0" applyAlignment="0" applyProtection="0"/>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28" fillId="49" borderId="248">
      <alignment vertical="center"/>
    </xf>
    <xf numFmtId="186" fontId="50" fillId="41" borderId="241" applyNumberFormat="0" applyAlignment="0" applyProtection="0"/>
    <xf numFmtId="4" fontId="56" fillId="19" borderId="241" applyNumberFormat="0" applyProtection="0">
      <alignment horizontal="right" vertical="center"/>
    </xf>
    <xf numFmtId="0" fontId="5" fillId="70" borderId="248">
      <alignment horizontal="right" vertical="center"/>
      <protection locked="0"/>
    </xf>
    <xf numFmtId="186" fontId="61" fillId="21" borderId="245" applyBorder="0"/>
    <xf numFmtId="191" fontId="28" fillId="50" borderId="258">
      <alignment vertical="center"/>
    </xf>
    <xf numFmtId="186" fontId="57" fillId="44" borderId="263" applyNumberFormat="0" applyAlignment="0" applyProtection="0"/>
    <xf numFmtId="172" fontId="28" fillId="12" borderId="248">
      <alignment vertical="center"/>
      <protection locked="0"/>
    </xf>
    <xf numFmtId="186" fontId="56" fillId="14" borderId="243" applyNumberFormat="0" applyProtection="0">
      <alignment horizontal="left" vertical="top" indent="1"/>
    </xf>
    <xf numFmtId="191" fontId="28" fillId="51" borderId="258">
      <alignment horizontal="right" vertical="center"/>
      <protection locked="0"/>
    </xf>
    <xf numFmtId="186" fontId="27" fillId="15" borderId="243" applyNumberFormat="0" applyProtection="0">
      <alignment horizontal="left" vertical="top" indent="1"/>
    </xf>
    <xf numFmtId="186" fontId="56" fillId="15" borderId="251" applyNumberFormat="0" applyProtection="0">
      <alignment horizontal="left" vertical="top" indent="1"/>
    </xf>
    <xf numFmtId="186" fontId="27" fillId="14" borderId="251"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7" fillId="44" borderId="253" applyNumberFormat="0" applyAlignment="0" applyProtection="0"/>
    <xf numFmtId="191" fontId="28" fillId="50" borderId="8">
      <alignment vertical="center"/>
    </xf>
    <xf numFmtId="4" fontId="59" fillId="53" borderId="262" applyNumberFormat="0" applyProtection="0">
      <alignment vertical="center"/>
    </xf>
    <xf numFmtId="191" fontId="5" fillId="7" borderId="258">
      <alignment vertical="center"/>
      <protection locked="0"/>
    </xf>
    <xf numFmtId="191" fontId="28" fillId="50" borderId="258">
      <alignment vertical="center"/>
    </xf>
    <xf numFmtId="186" fontId="56" fillId="15" borderId="251" applyNumberFormat="0" applyProtection="0">
      <alignment horizontal="left" vertical="top" indent="1"/>
    </xf>
    <xf numFmtId="37" fontId="33" fillId="0" borderId="255" applyNumberFormat="0"/>
    <xf numFmtId="191" fontId="5" fillId="7" borderId="268">
      <alignment vertical="center"/>
      <protection locked="0"/>
    </xf>
    <xf numFmtId="186" fontId="27" fillId="21" borderId="260" applyNumberFormat="0" applyProtection="0">
      <alignment horizontal="left" vertical="top" indent="1"/>
    </xf>
    <xf numFmtId="186" fontId="56" fillId="14" borderId="260"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62" fillId="15" borderId="260" applyNumberFormat="0" applyProtection="0">
      <alignment horizontal="left" vertical="top" indent="1"/>
    </xf>
    <xf numFmtId="186" fontId="56" fillId="63" borderId="260" applyNumberFormat="0" applyProtection="0">
      <alignment horizontal="left" vertical="top"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4" fontId="27" fillId="21" borderId="266" applyNumberFormat="0" applyProtection="0">
      <alignment horizontal="left" vertical="center" indent="1"/>
    </xf>
    <xf numFmtId="191" fontId="28" fillId="50" borderId="268">
      <alignment vertical="center"/>
    </xf>
    <xf numFmtId="186" fontId="56" fillId="40" borderId="262" applyNumberFormat="0" applyFont="0" applyAlignment="0" applyProtection="0"/>
    <xf numFmtId="186" fontId="56" fillId="63" borderId="243" applyNumberFormat="0" applyProtection="0">
      <alignment horizontal="left" vertical="top" indent="1"/>
    </xf>
    <xf numFmtId="4" fontId="56" fillId="52" borderId="252" applyNumberFormat="0" applyProtection="0">
      <alignment vertical="center"/>
    </xf>
    <xf numFmtId="0" fontId="27" fillId="21" borderId="251" applyNumberFormat="0" applyProtection="0">
      <alignment horizontal="left" vertical="center" indent="1"/>
    </xf>
    <xf numFmtId="186" fontId="56" fillId="40" borderId="262" applyNumberFormat="0" applyFont="0" applyAlignment="0" applyProtection="0"/>
    <xf numFmtId="4" fontId="56" fillId="52" borderId="252" applyNumberFormat="0" applyProtection="0">
      <alignment vertical="center"/>
    </xf>
    <xf numFmtId="4" fontId="56" fillId="58" borderId="241" applyNumberFormat="0" applyProtection="0">
      <alignment horizontal="right" vertical="center"/>
    </xf>
    <xf numFmtId="186" fontId="56" fillId="15" borderId="251" applyNumberFormat="0" applyProtection="0">
      <alignment horizontal="left" vertical="top" indent="1"/>
    </xf>
    <xf numFmtId="4" fontId="56" fillId="55" borderId="252" applyNumberFormat="0" applyProtection="0">
      <alignment horizontal="right" vertical="center"/>
    </xf>
    <xf numFmtId="4" fontId="56" fillId="61" borderId="256"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41" applyNumberFormat="0" applyFont="0" applyAlignment="0" applyProtection="0"/>
    <xf numFmtId="186" fontId="56" fillId="14" borderId="241" applyNumberFormat="0" applyProtection="0">
      <alignment horizontal="left" vertical="center" indent="1"/>
    </xf>
    <xf numFmtId="188" fontId="5" fillId="70" borderId="248">
      <alignment horizontal="right" vertical="center"/>
      <protection locked="0"/>
    </xf>
    <xf numFmtId="186" fontId="56" fillId="15" borderId="260" applyNumberFormat="0" applyProtection="0">
      <alignment horizontal="left" vertical="top" indent="1"/>
    </xf>
    <xf numFmtId="4" fontId="72" fillId="49" borderId="251"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63" fillId="66" borderId="256" applyNumberFormat="0" applyProtection="0">
      <alignment horizontal="left" vertical="center" indent="1"/>
    </xf>
    <xf numFmtId="186" fontId="57" fillId="44" borderId="253" applyNumberFormat="0" applyAlignment="0" applyProtection="0"/>
    <xf numFmtId="0" fontId="5" fillId="13" borderId="258">
      <alignment vertical="center"/>
    </xf>
    <xf numFmtId="186" fontId="56" fillId="63" borderId="251" applyNumberFormat="0" applyProtection="0">
      <alignment horizontal="left" vertical="top" indent="1"/>
    </xf>
    <xf numFmtId="186" fontId="56" fillId="11" borderId="262" applyNumberFormat="0" applyProtection="0">
      <alignment horizontal="left" vertical="center" indent="1"/>
    </xf>
    <xf numFmtId="186" fontId="61" fillId="21" borderId="254" applyBorder="0"/>
    <xf numFmtId="186" fontId="56" fillId="40" borderId="252" applyNumberFormat="0" applyFont="0" applyAlignment="0" applyProtection="0"/>
    <xf numFmtId="4" fontId="56" fillId="61" borderId="266" applyNumberFormat="0" applyProtection="0">
      <alignment horizontal="left" vertical="center" indent="1"/>
    </xf>
    <xf numFmtId="4" fontId="56" fillId="55" borderId="252" applyNumberFormat="0" applyProtection="0">
      <alignment horizontal="right" vertical="center"/>
    </xf>
    <xf numFmtId="4" fontId="62" fillId="48" borderId="260" applyNumberFormat="0" applyProtection="0">
      <alignment vertical="center"/>
    </xf>
    <xf numFmtId="186" fontId="27" fillId="21" borderId="251" applyNumberFormat="0" applyProtection="0">
      <alignment horizontal="left" vertical="top" indent="1"/>
    </xf>
    <xf numFmtId="186" fontId="28" fillId="12" borderId="258">
      <alignment vertical="center"/>
      <protection locked="0"/>
    </xf>
    <xf numFmtId="186" fontId="56" fillId="63" borderId="251" applyNumberFormat="0" applyProtection="0">
      <alignment horizontal="left" vertical="top" indent="1"/>
    </xf>
    <xf numFmtId="186" fontId="44" fillId="0" borderId="267" applyNumberFormat="0" applyFill="0" applyAlignment="0" applyProtection="0"/>
    <xf numFmtId="4" fontId="59" fillId="53" borderId="262" applyNumberFormat="0" applyProtection="0">
      <alignment vertical="center"/>
    </xf>
    <xf numFmtId="4" fontId="56" fillId="54" borderId="252" applyNumberFormat="0" applyProtection="0">
      <alignment horizontal="left" vertical="center" indent="1"/>
    </xf>
    <xf numFmtId="186" fontId="62" fillId="48" borderId="251" applyNumberFormat="0" applyProtection="0">
      <alignment horizontal="left" vertical="top" indent="1"/>
    </xf>
    <xf numFmtId="172" fontId="28" fillId="12" borderId="258">
      <alignment vertical="center"/>
      <protection locked="0"/>
    </xf>
    <xf numFmtId="186" fontId="56" fillId="63" borderId="251" applyNumberFormat="0" applyProtection="0">
      <alignment horizontal="left" vertical="top" indent="1"/>
    </xf>
    <xf numFmtId="4" fontId="72" fillId="87" borderId="251" applyNumberFormat="0" applyProtection="0">
      <alignment horizontal="right" vertical="center"/>
    </xf>
    <xf numFmtId="191" fontId="5" fillId="7" borderId="8">
      <alignment vertical="center"/>
      <protection locked="0"/>
    </xf>
    <xf numFmtId="186" fontId="56" fillId="15" borderId="251" applyNumberFormat="0" applyProtection="0">
      <alignment horizontal="left" vertical="top" indent="1"/>
    </xf>
    <xf numFmtId="4" fontId="56" fillId="54" borderId="252" applyNumberFormat="0" applyProtection="0">
      <alignment horizontal="left" vertical="center" indent="1"/>
    </xf>
    <xf numFmtId="4" fontId="56" fillId="52" borderId="252" applyNumberFormat="0" applyProtection="0">
      <alignment vertical="center"/>
    </xf>
    <xf numFmtId="4" fontId="62" fillId="11" borderId="251" applyNumberFormat="0" applyProtection="0">
      <alignment horizontal="left" vertical="center" indent="1"/>
    </xf>
    <xf numFmtId="186" fontId="27" fillId="63" borderId="251" applyNumberFormat="0" applyProtection="0">
      <alignment horizontal="left" vertical="center" indent="1"/>
    </xf>
    <xf numFmtId="186" fontId="56" fillId="63" borderId="252" applyNumberFormat="0" applyProtection="0">
      <alignment horizontal="left" vertical="center" indent="1"/>
    </xf>
    <xf numFmtId="186" fontId="56" fillId="63" borderId="251" applyNumberFormat="0" applyProtection="0">
      <alignment horizontal="left" vertical="top" indent="1"/>
    </xf>
    <xf numFmtId="186" fontId="50" fillId="41" borderId="241" applyNumberFormat="0" applyAlignment="0" applyProtection="0"/>
    <xf numFmtId="186" fontId="56" fillId="63" borderId="251" applyNumberFormat="0" applyProtection="0">
      <alignment horizontal="left" vertical="top" indent="1"/>
    </xf>
    <xf numFmtId="186" fontId="44" fillId="0" borderId="257" applyNumberFormat="0" applyFill="0" applyAlignment="0" applyProtection="0"/>
    <xf numFmtId="0" fontId="27" fillId="21" borderId="251" applyNumberFormat="0" applyProtection="0">
      <alignment horizontal="left" vertical="center" indent="1"/>
    </xf>
    <xf numFmtId="193" fontId="5" fillId="7" borderId="248">
      <alignment vertical="center"/>
      <protection locked="0"/>
    </xf>
    <xf numFmtId="186" fontId="56" fillId="21" borderId="251" applyNumberFormat="0" applyProtection="0">
      <alignment horizontal="left" vertical="top" indent="1"/>
    </xf>
    <xf numFmtId="186" fontId="56" fillId="63" borderId="243" applyNumberFormat="0" applyProtection="0">
      <alignment horizontal="left" vertical="top" indent="1"/>
    </xf>
    <xf numFmtId="191" fontId="28" fillId="51" borderId="8">
      <alignment horizontal="right" vertical="center"/>
      <protection locked="0"/>
    </xf>
    <xf numFmtId="186" fontId="62" fillId="48" borderId="243" applyNumberFormat="0" applyProtection="0">
      <alignment horizontal="left" vertical="top" indent="1"/>
    </xf>
    <xf numFmtId="4" fontId="56" fillId="59" borderId="241" applyNumberFormat="0" applyProtection="0">
      <alignment horizontal="right" vertical="center"/>
    </xf>
    <xf numFmtId="186" fontId="56" fillId="11" borderId="241" applyNumberFormat="0" applyProtection="0">
      <alignment horizontal="left" vertical="center" indent="1"/>
    </xf>
    <xf numFmtId="186" fontId="42" fillId="44" borderId="241" applyNumberFormat="0" applyAlignment="0" applyProtection="0"/>
    <xf numFmtId="190" fontId="28" fillId="51" borderId="268">
      <alignment horizontal="right" vertical="center"/>
      <protection locked="0"/>
    </xf>
    <xf numFmtId="186" fontId="56" fillId="14" borderId="243" applyNumberFormat="0" applyProtection="0">
      <alignment horizontal="left" vertical="top" indent="1"/>
    </xf>
    <xf numFmtId="4" fontId="56" fillId="57" borderId="244" applyNumberFormat="0" applyProtection="0">
      <alignment horizontal="right" vertical="center"/>
    </xf>
    <xf numFmtId="186" fontId="50" fillId="41" borderId="241" applyNumberFormat="0" applyAlignment="0" applyProtection="0"/>
    <xf numFmtId="186" fontId="50" fillId="41" borderId="252" applyNumberFormat="0" applyAlignment="0" applyProtection="0"/>
    <xf numFmtId="4" fontId="62" fillId="48" borderId="243" applyNumberFormat="0" applyProtection="0">
      <alignment vertical="center"/>
    </xf>
    <xf numFmtId="4" fontId="56" fillId="16" borderId="241" applyNumberFormat="0" applyProtection="0">
      <alignment horizontal="right" vertical="center"/>
    </xf>
    <xf numFmtId="4" fontId="56" fillId="54" borderId="262" applyNumberFormat="0" applyProtection="0">
      <alignment horizontal="left" vertical="center" indent="1"/>
    </xf>
    <xf numFmtId="186" fontId="56" fillId="15" borderId="251" applyNumberFormat="0" applyProtection="0">
      <alignment horizontal="left" vertical="top" indent="1"/>
    </xf>
    <xf numFmtId="186" fontId="60" fillId="52"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56" fillId="15" borderId="244" applyNumberFormat="0" applyProtection="0">
      <alignment horizontal="left" vertical="center" indent="1"/>
    </xf>
    <xf numFmtId="4" fontId="56" fillId="55" borderId="252" applyNumberFormat="0" applyProtection="0">
      <alignment horizontal="right" vertical="center"/>
    </xf>
    <xf numFmtId="4" fontId="56" fillId="0" borderId="252" applyNumberFormat="0" applyProtection="0">
      <alignment horizontal="right" vertical="center"/>
    </xf>
    <xf numFmtId="186" fontId="56" fillId="63" borderId="243" applyNumberFormat="0" applyProtection="0">
      <alignment horizontal="left" vertical="top" indent="1"/>
    </xf>
    <xf numFmtId="4" fontId="72" fillId="86" borderId="243" applyNumberFormat="0" applyProtection="0">
      <alignment horizontal="right" vertical="center"/>
    </xf>
    <xf numFmtId="191"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0" fillId="41" borderId="241" applyNumberFormat="0" applyAlignment="0" applyProtection="0"/>
    <xf numFmtId="186" fontId="56" fillId="63" borderId="243" applyNumberFormat="0" applyProtection="0">
      <alignment horizontal="left" vertical="top" indent="1"/>
    </xf>
    <xf numFmtId="4" fontId="56" fillId="15" borderId="244" applyNumberFormat="0" applyProtection="0">
      <alignment horizontal="left" vertical="center" indent="1"/>
    </xf>
    <xf numFmtId="190" fontId="28" fillId="49" borderId="248">
      <alignment vertical="center"/>
    </xf>
    <xf numFmtId="186" fontId="27" fillId="21" borderId="251" applyNumberFormat="0" applyProtection="0">
      <alignment horizontal="left" vertical="center" indent="1"/>
    </xf>
    <xf numFmtId="186" fontId="56" fillId="14" borderId="260" applyNumberFormat="0" applyProtection="0">
      <alignment horizontal="left" vertical="top" indent="1"/>
    </xf>
    <xf numFmtId="186" fontId="56" fillId="14" borderId="251" applyNumberFormat="0" applyProtection="0">
      <alignment horizontal="left" vertical="top" indent="1"/>
    </xf>
    <xf numFmtId="4" fontId="27" fillId="21" borderId="266" applyNumberFormat="0" applyProtection="0">
      <alignment horizontal="left" vertical="center"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86" fontId="27" fillId="15" borderId="251" applyNumberFormat="0" applyProtection="0">
      <alignment horizontal="left" vertical="center" indent="1"/>
    </xf>
    <xf numFmtId="4" fontId="56" fillId="23" borderId="241" applyNumberFormat="0" applyProtection="0">
      <alignment horizontal="right" vertical="center"/>
    </xf>
    <xf numFmtId="186" fontId="56" fillId="40" borderId="241" applyNumberFormat="0" applyFont="0" applyAlignment="0" applyProtection="0"/>
    <xf numFmtId="188" fontId="5" fillId="7" borderId="248">
      <alignment vertical="center"/>
      <protection locked="0"/>
    </xf>
    <xf numFmtId="4" fontId="56" fillId="23" borderId="241" applyNumberFormat="0" applyProtection="0">
      <alignment horizontal="right" vertical="center"/>
    </xf>
    <xf numFmtId="186" fontId="56" fillId="63" borderId="260" applyNumberFormat="0" applyProtection="0">
      <alignment horizontal="left" vertical="top" indent="1"/>
    </xf>
    <xf numFmtId="188" fontId="28" fillId="50" borderId="258">
      <alignment vertical="center"/>
    </xf>
    <xf numFmtId="186" fontId="56" fillId="21" borderId="260" applyNumberFormat="0" applyProtection="0">
      <alignment horizontal="left" vertical="top" indent="1"/>
    </xf>
    <xf numFmtId="4" fontId="56" fillId="54" borderId="252" applyNumberFormat="0" applyProtection="0">
      <alignment horizontal="left" vertical="center" indent="1"/>
    </xf>
    <xf numFmtId="4" fontId="56" fillId="15" borderId="241" applyNumberFormat="0" applyProtection="0">
      <alignment horizontal="right" vertical="center"/>
    </xf>
    <xf numFmtId="186" fontId="56" fillId="14" borderId="243"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91" fontId="5" fillId="13" borderId="248">
      <alignment vertical="center"/>
    </xf>
    <xf numFmtId="4" fontId="76" fillId="87" borderId="243" applyNumberFormat="0" applyProtection="0">
      <alignment horizontal="right" vertical="center"/>
    </xf>
    <xf numFmtId="186" fontId="56" fillId="15"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56" fillId="23" borderId="252" applyNumberFormat="0" applyProtection="0">
      <alignment horizontal="righ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56" fillId="14" borderId="243" applyNumberFormat="0" applyProtection="0">
      <alignment horizontal="left" vertical="top" indent="1"/>
    </xf>
    <xf numFmtId="193" fontId="5" fillId="69" borderId="248">
      <alignment vertical="center"/>
    </xf>
    <xf numFmtId="4" fontId="56" fillId="56" borderId="252" applyNumberFormat="0" applyProtection="0">
      <alignment horizontal="right" vertical="center"/>
    </xf>
    <xf numFmtId="186" fontId="56" fillId="63" borderId="260" applyNumberFormat="0" applyProtection="0">
      <alignment horizontal="left" vertical="top" indent="1"/>
    </xf>
    <xf numFmtId="4" fontId="56" fillId="53" borderId="252" applyNumberFormat="0" applyProtection="0">
      <alignment horizontal="left" vertical="center" indent="1"/>
    </xf>
    <xf numFmtId="4" fontId="72" fillId="81" borderId="260" applyNumberFormat="0" applyProtection="0">
      <alignment horizontal="right" vertical="center"/>
    </xf>
    <xf numFmtId="4" fontId="56" fillId="15" borderId="256" applyNumberFormat="0" applyProtection="0">
      <alignment horizontal="left" vertical="center" indent="1"/>
    </xf>
    <xf numFmtId="4" fontId="56" fillId="57" borderId="256" applyNumberFormat="0" applyProtection="0">
      <alignment horizontal="right" vertical="center"/>
    </xf>
    <xf numFmtId="186" fontId="56" fillId="21" borderId="260" applyNumberFormat="0" applyProtection="0">
      <alignment horizontal="left" vertical="top"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27" fillId="21" borderId="256" applyNumberFormat="0" applyProtection="0">
      <alignment horizontal="left" vertical="center" indent="1"/>
    </xf>
    <xf numFmtId="186" fontId="42" fillId="44" borderId="252" applyNumberFormat="0" applyAlignment="0" applyProtection="0"/>
    <xf numFmtId="186" fontId="27" fillId="63" borderId="251" applyNumberFormat="0" applyProtection="0">
      <alignment horizontal="left" vertical="top" indent="1"/>
    </xf>
    <xf numFmtId="191" fontId="28" fillId="12" borderId="248">
      <alignment vertical="center"/>
      <protection locked="0"/>
    </xf>
    <xf numFmtId="186" fontId="56" fillId="40" borderId="252" applyNumberFormat="0" applyFont="0" applyAlignment="0" applyProtection="0"/>
    <xf numFmtId="186" fontId="56" fillId="21" borderId="243" applyNumberFormat="0" applyProtection="0">
      <alignment horizontal="left" vertical="top" indent="1"/>
    </xf>
    <xf numFmtId="186" fontId="57" fillId="44" borderId="263" applyNumberFormat="0" applyAlignment="0" applyProtection="0"/>
    <xf numFmtId="186" fontId="27" fillId="63" borderId="260" applyNumberFormat="0" applyProtection="0">
      <alignment horizontal="left" vertical="top" indent="1"/>
    </xf>
    <xf numFmtId="4" fontId="56" fillId="61" borderId="266" applyNumberFormat="0" applyProtection="0">
      <alignment horizontal="left" vertical="center" indent="1"/>
    </xf>
    <xf numFmtId="186" fontId="56" fillId="63" borderId="260" applyNumberFormat="0" applyProtection="0">
      <alignment horizontal="left" vertical="top" indent="1"/>
    </xf>
    <xf numFmtId="4" fontId="56" fillId="53" borderId="262" applyNumberFormat="0" applyProtection="0">
      <alignment horizontal="left" vertical="center" indent="1"/>
    </xf>
    <xf numFmtId="186" fontId="56" fillId="21" borderId="251" applyNumberFormat="0" applyProtection="0">
      <alignment horizontal="left" vertical="top" indent="1"/>
    </xf>
    <xf numFmtId="186" fontId="56" fillId="40" borderId="241" applyNumberFormat="0" applyFont="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91" fontId="28" fillId="12" borderId="258">
      <alignment vertical="center"/>
      <protection locked="0"/>
    </xf>
    <xf numFmtId="191" fontId="28" fillId="51" borderId="258">
      <alignment horizontal="right" vertical="center"/>
      <protection locked="0"/>
    </xf>
    <xf numFmtId="186" fontId="56" fillId="40" borderId="241" applyNumberFormat="0" applyFont="0" applyAlignment="0" applyProtection="0"/>
    <xf numFmtId="4" fontId="56" fillId="23" borderId="262" applyNumberFormat="0" applyProtection="0">
      <alignment horizontal="right" vertical="center"/>
    </xf>
    <xf numFmtId="188" fontId="28" fillId="51" borderId="268">
      <alignment horizontal="right" vertical="center"/>
      <protection locked="0"/>
    </xf>
    <xf numFmtId="4" fontId="56" fillId="0" borderId="262" applyNumberFormat="0" applyProtection="0">
      <alignment horizontal="right" vertical="center"/>
    </xf>
    <xf numFmtId="186" fontId="28" fillId="49" borderId="258">
      <alignment vertical="center"/>
    </xf>
    <xf numFmtId="186" fontId="56" fillId="63"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28" fillId="51" borderId="8">
      <alignment horizontal="right" vertical="center"/>
      <protection locked="0"/>
    </xf>
    <xf numFmtId="186" fontId="61" fillId="21" borderId="264" applyBorder="0"/>
    <xf numFmtId="186" fontId="27" fillId="14" borderId="251" applyNumberFormat="0" applyProtection="0">
      <alignment horizontal="left" vertical="top" indent="1"/>
    </xf>
    <xf numFmtId="4" fontId="62" fillId="48" borderId="260" applyNumberFormat="0" applyProtection="0">
      <alignment vertical="center"/>
    </xf>
    <xf numFmtId="4" fontId="56" fillId="55" borderId="262" applyNumberFormat="0" applyProtection="0">
      <alignment horizontal="right" vertical="center"/>
    </xf>
    <xf numFmtId="186" fontId="56" fillId="14" borderId="260" applyNumberFormat="0" applyProtection="0">
      <alignment horizontal="left" vertical="top" indent="1"/>
    </xf>
    <xf numFmtId="4" fontId="56" fillId="15" borderId="25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56" fillId="21" borderId="260" applyNumberFormat="0" applyProtection="0">
      <alignment horizontal="left" vertical="top" indent="1"/>
    </xf>
    <xf numFmtId="186" fontId="56" fillId="40" borderId="252" applyNumberFormat="0" applyFont="0" applyAlignment="0" applyProtection="0"/>
    <xf numFmtId="186" fontId="56" fillId="40" borderId="262" applyNumberFormat="0" applyFont="0" applyAlignment="0" applyProtection="0"/>
    <xf numFmtId="193" fontId="28" fillId="50" borderId="258">
      <alignment vertical="center"/>
    </xf>
    <xf numFmtId="186" fontId="57" fillId="44" borderId="263" applyNumberFormat="0" applyAlignment="0" applyProtection="0"/>
    <xf numFmtId="186" fontId="50" fillId="41" borderId="252" applyNumberForma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56" fillId="15" borderId="252" applyNumberFormat="0" applyProtection="0">
      <alignment horizontal="right" vertical="center"/>
    </xf>
    <xf numFmtId="172" fontId="28" fillId="12" borderId="258">
      <alignment vertical="center"/>
      <protection locked="0"/>
    </xf>
    <xf numFmtId="186" fontId="56" fillId="40" borderId="241" applyNumberFormat="0" applyFont="0" applyAlignment="0" applyProtection="0"/>
    <xf numFmtId="188" fontId="28" fillId="50" borderId="258">
      <alignment vertical="center"/>
    </xf>
    <xf numFmtId="186" fontId="27" fillId="63" borderId="243" applyNumberFormat="0" applyProtection="0">
      <alignment horizontal="left" vertical="center" indent="1"/>
    </xf>
    <xf numFmtId="186" fontId="56" fillId="21" borderId="251" applyNumberFormat="0" applyProtection="0">
      <alignment horizontal="left" vertical="top" indent="1"/>
    </xf>
    <xf numFmtId="190" fontId="28" fillId="50" borderId="268">
      <alignment vertical="center"/>
    </xf>
    <xf numFmtId="186" fontId="27" fillId="21" borderId="251" applyNumberFormat="0" applyProtection="0">
      <alignment horizontal="left" vertical="center"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4" fontId="56" fillId="15" borderId="252" applyNumberFormat="0" applyProtection="0">
      <alignment horizontal="righ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4" fontId="59" fillId="53" borderId="252" applyNumberFormat="0" applyProtection="0">
      <alignment vertical="center"/>
    </xf>
    <xf numFmtId="186" fontId="56" fillId="63" borderId="251" applyNumberFormat="0" applyProtection="0">
      <alignment horizontal="left" vertical="top" indent="1"/>
    </xf>
    <xf numFmtId="186" fontId="56" fillId="40" borderId="252" applyNumberFormat="0" applyFont="0" applyAlignment="0" applyProtection="0"/>
    <xf numFmtId="4" fontId="75" fillId="88" borderId="250" applyNumberFormat="0" applyProtection="0">
      <alignment horizontal="left" vertical="center" indent="1"/>
    </xf>
    <xf numFmtId="4" fontId="62" fillId="11" borderId="243" applyNumberFormat="0" applyProtection="0">
      <alignment horizontal="left" vertical="center" indent="1"/>
    </xf>
    <xf numFmtId="191" fontId="5" fillId="13" borderId="248">
      <alignment vertical="center"/>
    </xf>
    <xf numFmtId="186" fontId="60" fillId="52" borderId="243"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86" fontId="56" fillId="15" borderId="243" applyNumberFormat="0" applyProtection="0">
      <alignment horizontal="left" vertical="top" indent="1"/>
    </xf>
    <xf numFmtId="186" fontId="56" fillId="40" borderId="241" applyNumberFormat="0" applyFont="0" applyAlignment="0" applyProtection="0"/>
    <xf numFmtId="191" fontId="28" fillId="12" borderId="248">
      <alignment vertical="center"/>
      <protection locked="0"/>
    </xf>
    <xf numFmtId="186" fontId="56" fillId="40" borderId="252" applyNumberFormat="0" applyFont="0" applyAlignment="0" applyProtection="0"/>
    <xf numFmtId="0" fontId="5" fillId="13" borderId="248">
      <alignment vertical="center"/>
    </xf>
    <xf numFmtId="186" fontId="56" fillId="63" borderId="243" applyNumberFormat="0" applyProtection="0">
      <alignment horizontal="left" vertical="top" indent="1"/>
    </xf>
    <xf numFmtId="186" fontId="62" fillId="48" borderId="243" applyNumberFormat="0" applyProtection="0">
      <alignment horizontal="left" vertical="top" indent="1"/>
    </xf>
    <xf numFmtId="186" fontId="56" fillId="15" borderId="260" applyNumberFormat="0" applyProtection="0">
      <alignment horizontal="left" vertical="top" indent="1"/>
    </xf>
    <xf numFmtId="186" fontId="60" fillId="52" borderId="251" applyNumberFormat="0" applyProtection="0">
      <alignment horizontal="left" vertical="top" indent="1"/>
    </xf>
    <xf numFmtId="4" fontId="56" fillId="19" borderId="262" applyNumberFormat="0" applyProtection="0">
      <alignment horizontal="right" vertical="center"/>
    </xf>
    <xf numFmtId="186" fontId="27" fillId="63" borderId="260" applyNumberFormat="0" applyProtection="0">
      <alignment horizontal="left" vertical="center" indent="1"/>
    </xf>
    <xf numFmtId="0" fontId="27" fillId="21" borderId="260" applyNumberFormat="0" applyProtection="0">
      <alignment horizontal="left" vertical="center"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56" fillId="62" borderId="262" applyNumberFormat="0" applyProtection="0">
      <alignment horizontal="left" vertical="center" indent="1"/>
    </xf>
    <xf numFmtId="186" fontId="56" fillId="11" borderId="252" applyNumberFormat="0" applyProtection="0">
      <alignment horizontal="left" vertical="center" indent="1"/>
    </xf>
    <xf numFmtId="190" fontId="28" fillId="50" borderId="248">
      <alignment vertical="center"/>
    </xf>
    <xf numFmtId="186" fontId="56" fillId="40" borderId="262" applyNumberFormat="0" applyFont="0" applyAlignment="0" applyProtection="0"/>
    <xf numFmtId="188" fontId="5" fillId="13" borderId="8">
      <alignment vertical="center"/>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27" fillId="63" borderId="251" applyNumberFormat="0" applyProtection="0">
      <alignment horizontal="left" vertical="center" indent="1"/>
    </xf>
    <xf numFmtId="186" fontId="56" fillId="21" borderId="251" applyNumberFormat="0" applyProtection="0">
      <alignment horizontal="left" vertical="top" indent="1"/>
    </xf>
    <xf numFmtId="4" fontId="56" fillId="14" borderId="266" applyNumberFormat="0" applyProtection="0">
      <alignment horizontal="left" vertical="center" indent="1"/>
    </xf>
    <xf numFmtId="186" fontId="56" fillId="14" borderId="260" applyNumberFormat="0" applyProtection="0">
      <alignment horizontal="left" vertical="top" indent="1"/>
    </xf>
    <xf numFmtId="4" fontId="72" fillId="80" borderId="251" applyNumberFormat="0" applyProtection="0">
      <alignment horizontal="right" vertical="center"/>
    </xf>
    <xf numFmtId="193" fontId="5" fillId="69" borderId="258">
      <alignment vertical="center"/>
    </xf>
    <xf numFmtId="186" fontId="56" fillId="63" borderId="251" applyNumberFormat="0" applyProtection="0">
      <alignment horizontal="left" vertical="top" indent="1"/>
    </xf>
    <xf numFmtId="186" fontId="50" fillId="41" borderId="262" applyNumberFormat="0" applyAlignment="0" applyProtection="0"/>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16" borderId="262" applyNumberFormat="0" applyProtection="0">
      <alignment horizontal="right" vertical="center"/>
    </xf>
    <xf numFmtId="186" fontId="56" fillId="40" borderId="252" applyNumberFormat="0" applyFont="0" applyAlignment="0" applyProtection="0"/>
    <xf numFmtId="186" fontId="57" fillId="44" borderId="242" applyNumberFormat="0" applyAlignment="0" applyProtection="0"/>
    <xf numFmtId="190" fontId="28" fillId="51" borderId="248">
      <alignment horizontal="right" vertical="center"/>
      <protection locked="0"/>
    </xf>
    <xf numFmtId="186" fontId="28" fillId="50" borderId="258">
      <alignment vertical="center"/>
    </xf>
    <xf numFmtId="193" fontId="5" fillId="7" borderId="8">
      <alignment vertical="center"/>
      <protection locked="0"/>
    </xf>
    <xf numFmtId="186" fontId="56" fillId="63" borderId="251" applyNumberFormat="0" applyProtection="0">
      <alignment horizontal="left" vertical="top" indent="1"/>
    </xf>
    <xf numFmtId="190" fontId="28" fillId="50" borderId="248">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28" fillId="49" borderId="268">
      <alignment vertical="center"/>
    </xf>
    <xf numFmtId="188" fontId="28" fillId="51" borderId="8">
      <alignment horizontal="right" vertical="center"/>
      <protection locked="0"/>
    </xf>
    <xf numFmtId="186" fontId="27" fillId="21" borderId="260" applyNumberFormat="0" applyProtection="0">
      <alignment horizontal="left" vertical="top" indent="1"/>
    </xf>
    <xf numFmtId="186" fontId="56" fillId="14" borderId="252" applyNumberFormat="0" applyProtection="0">
      <alignment horizontal="left" vertical="center" indent="1"/>
    </xf>
    <xf numFmtId="4" fontId="56" fillId="19" borderId="252" applyNumberFormat="0" applyProtection="0">
      <alignment horizontal="right" vertical="center"/>
    </xf>
    <xf numFmtId="186" fontId="56" fillId="63" borderId="262" applyNumberFormat="0" applyProtection="0">
      <alignment horizontal="left" vertical="center" indent="1"/>
    </xf>
    <xf numFmtId="186" fontId="56" fillId="14"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56" fillId="52" borderId="241" applyNumberFormat="0" applyProtection="0">
      <alignment vertical="center"/>
    </xf>
    <xf numFmtId="186" fontId="44" fillId="0" borderId="257" applyNumberFormat="0" applyFill="0" applyAlignment="0" applyProtection="0"/>
    <xf numFmtId="4" fontId="56" fillId="19" borderId="252" applyNumberFormat="0" applyProtection="0">
      <alignment horizontal="right" vertical="center"/>
    </xf>
    <xf numFmtId="186" fontId="56" fillId="15" borderId="243" applyNumberFormat="0" applyProtection="0">
      <alignment horizontal="left" vertical="top" indent="1"/>
    </xf>
    <xf numFmtId="4" fontId="72" fillId="78" borderId="243" applyNumberFormat="0" applyProtection="0">
      <alignment horizontal="right" vertical="center"/>
    </xf>
    <xf numFmtId="193" fontId="5" fillId="7" borderId="248">
      <alignment vertical="center"/>
      <protection locked="0"/>
    </xf>
    <xf numFmtId="186" fontId="56" fillId="15" borderId="243" applyNumberFormat="0" applyProtection="0">
      <alignment horizontal="left" vertical="top" indent="1"/>
    </xf>
    <xf numFmtId="186" fontId="44" fillId="0" borderId="257" applyNumberFormat="0" applyFill="0" applyAlignment="0" applyProtection="0"/>
    <xf numFmtId="193" fontId="28" fillId="50" borderId="8">
      <alignment vertical="center"/>
    </xf>
    <xf numFmtId="186" fontId="56" fillId="40" borderId="241" applyNumberFormat="0" applyFont="0" applyAlignment="0" applyProtection="0"/>
    <xf numFmtId="186" fontId="56" fillId="63" borderId="243" applyNumberFormat="0" applyProtection="0">
      <alignment horizontal="left" vertical="top" indent="1"/>
    </xf>
    <xf numFmtId="186" fontId="56" fillId="21" borderId="251" applyNumberFormat="0" applyProtection="0">
      <alignment horizontal="left" vertical="top" indent="1"/>
    </xf>
    <xf numFmtId="190" fontId="5" fillId="69" borderId="248">
      <alignment vertical="center"/>
    </xf>
    <xf numFmtId="186" fontId="56" fillId="14" borderId="251" applyNumberFormat="0" applyProtection="0">
      <alignment horizontal="left" vertical="top" indent="1"/>
    </xf>
    <xf numFmtId="4" fontId="63" fillId="66" borderId="256" applyNumberFormat="0" applyProtection="0">
      <alignment horizontal="left" vertical="center" indent="1"/>
    </xf>
    <xf numFmtId="186" fontId="56" fillId="21" borderId="251" applyNumberFormat="0" applyProtection="0">
      <alignment horizontal="left" vertical="top" indent="1"/>
    </xf>
    <xf numFmtId="186" fontId="28" fillId="50" borderId="258">
      <alignment vertical="center"/>
    </xf>
    <xf numFmtId="186" fontId="56" fillId="63" borderId="251" applyNumberFormat="0" applyProtection="0">
      <alignment horizontal="left" vertical="top" indent="1"/>
    </xf>
    <xf numFmtId="186" fontId="56" fillId="40" borderId="252" applyNumberFormat="0" applyFont="0" applyAlignment="0" applyProtection="0"/>
    <xf numFmtId="186" fontId="42" fillId="44" borderId="252" applyNumberFormat="0" applyAlignment="0" applyProtection="0"/>
    <xf numFmtId="4" fontId="70" fillId="86" borderId="261" applyNumberFormat="0" applyProtection="0">
      <alignment horizontal="left" vertical="center" indent="1"/>
    </xf>
    <xf numFmtId="186" fontId="50" fillId="41" borderId="262" applyNumberFormat="0" applyAlignment="0" applyProtection="0"/>
    <xf numFmtId="37" fontId="33" fillId="0" borderId="265" applyNumberFormat="0"/>
    <xf numFmtId="4" fontId="72" fillId="49" borderId="251" applyNumberFormat="0" applyProtection="0">
      <alignment horizontal="right" vertical="center"/>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37" fontId="33" fillId="0" borderId="246" applyNumberFormat="0"/>
    <xf numFmtId="186" fontId="56" fillId="21" borderId="260" applyNumberFormat="0" applyProtection="0">
      <alignment horizontal="left" vertical="top" indent="1"/>
    </xf>
    <xf numFmtId="186" fontId="56" fillId="14" borderId="252" applyNumberFormat="0" applyProtection="0">
      <alignment horizontal="left" vertical="center" indent="1"/>
    </xf>
    <xf numFmtId="186" fontId="27" fillId="63" borderId="251" applyNumberFormat="0" applyProtection="0">
      <alignment horizontal="left" vertical="center" indent="1"/>
    </xf>
    <xf numFmtId="4" fontId="56" fillId="14" borderId="266" applyNumberFormat="0" applyProtection="0">
      <alignment horizontal="left" vertical="center" indent="1"/>
    </xf>
    <xf numFmtId="186" fontId="27" fillId="14" borderId="251" applyNumberFormat="0" applyProtection="0">
      <alignment horizontal="left" vertical="center" indent="1"/>
    </xf>
    <xf numFmtId="186" fontId="56" fillId="63" borderId="251" applyNumberFormat="0" applyProtection="0">
      <alignment horizontal="left" vertical="top" indent="1"/>
    </xf>
    <xf numFmtId="4" fontId="74" fillId="87" borderId="260" applyNumberFormat="0" applyProtection="0">
      <alignment vertical="center"/>
    </xf>
    <xf numFmtId="4" fontId="56" fillId="15" borderId="256" applyNumberFormat="0" applyProtection="0">
      <alignment horizontal="left" vertical="center" indent="1"/>
    </xf>
    <xf numFmtId="4" fontId="56" fillId="16" borderId="262" applyNumberFormat="0" applyProtection="0">
      <alignment horizontal="right" vertical="center"/>
    </xf>
    <xf numFmtId="186" fontId="56" fillId="21" borderId="251" applyNumberFormat="0" applyProtection="0">
      <alignment horizontal="left" vertical="top" indent="1"/>
    </xf>
    <xf numFmtId="186" fontId="50" fillId="41" borderId="252" applyNumberFormat="0" applyAlignment="0" applyProtection="0"/>
    <xf numFmtId="186" fontId="56" fillId="15" borderId="251" applyNumberFormat="0" applyProtection="0">
      <alignment horizontal="left" vertical="top" indent="1"/>
    </xf>
    <xf numFmtId="186" fontId="50" fillId="41" borderId="262" applyNumberFormat="0" applyAlignment="0" applyProtection="0"/>
    <xf numFmtId="193" fontId="5" fillId="7" borderId="248">
      <alignment vertical="center"/>
      <protection locked="0"/>
    </xf>
    <xf numFmtId="186" fontId="56" fillId="40" borderId="241" applyNumberFormat="0" applyFont="0" applyAlignment="0" applyProtection="0"/>
    <xf numFmtId="188" fontId="28" fillId="50" borderId="248">
      <alignmen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21" borderId="251" applyNumberFormat="0" applyProtection="0">
      <alignment horizontal="left" vertical="top" indent="1"/>
    </xf>
    <xf numFmtId="186" fontId="56" fillId="14" borderId="262" applyNumberFormat="0" applyProtection="0">
      <alignment horizontal="left" vertical="center" indent="1"/>
    </xf>
    <xf numFmtId="191" fontId="28" fillId="50" borderId="258">
      <alignment vertical="center"/>
    </xf>
    <xf numFmtId="191" fontId="28" fillId="49" borderId="258">
      <alignment vertical="center"/>
    </xf>
    <xf numFmtId="186" fontId="56" fillId="21" borderId="260" applyNumberFormat="0" applyProtection="0">
      <alignment horizontal="left" vertical="top" indent="1"/>
    </xf>
    <xf numFmtId="0" fontId="5" fillId="69" borderId="258">
      <alignment vertical="center"/>
    </xf>
    <xf numFmtId="191" fontId="28" fillId="50" borderId="268">
      <alignment vertical="center"/>
    </xf>
    <xf numFmtId="186" fontId="28" fillId="50" borderId="258">
      <alignment vertical="center"/>
    </xf>
    <xf numFmtId="191" fontId="5" fillId="70" borderId="258">
      <alignment horizontal="right" vertical="center"/>
      <protection locked="0"/>
    </xf>
    <xf numFmtId="190" fontId="28" fillId="49" borderId="258">
      <alignment vertical="center"/>
    </xf>
    <xf numFmtId="186" fontId="27" fillId="63" borderId="251" applyNumberFormat="0" applyProtection="0">
      <alignment horizontal="left" vertical="top" indent="1"/>
    </xf>
    <xf numFmtId="186" fontId="56" fillId="63" borderId="260" applyNumberFormat="0" applyProtection="0">
      <alignment horizontal="left" vertical="top"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5" borderId="251" applyNumberFormat="0" applyProtection="0">
      <alignment horizontal="left" vertical="top" indent="1"/>
    </xf>
    <xf numFmtId="4" fontId="63" fillId="66" borderId="256" applyNumberFormat="0" applyProtection="0">
      <alignment horizontal="left" vertical="center" indent="1"/>
    </xf>
    <xf numFmtId="4" fontId="56" fillId="59" borderId="252" applyNumberFormat="0" applyProtection="0">
      <alignment horizontal="right" vertical="center"/>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4" fontId="56" fillId="60" borderId="262" applyNumberFormat="0" applyProtection="0">
      <alignment horizontal="right" vertical="center"/>
    </xf>
    <xf numFmtId="188" fontId="28" fillId="50" borderId="258">
      <alignment vertical="center"/>
    </xf>
    <xf numFmtId="4" fontId="56" fillId="0" borderId="241" applyNumberFormat="0" applyProtection="0">
      <alignment horizontal="right" vertical="center"/>
    </xf>
    <xf numFmtId="186" fontId="56" fillId="14" borderId="251" applyNumberFormat="0" applyProtection="0">
      <alignment horizontal="left" vertical="top" indent="1"/>
    </xf>
    <xf numFmtId="186" fontId="42" fillId="44" borderId="252" applyNumberFormat="0" applyAlignment="0" applyProtection="0"/>
    <xf numFmtId="186" fontId="56" fillId="62" borderId="252" applyNumberFormat="0" applyProtection="0">
      <alignment horizontal="left" vertical="center" indent="1"/>
    </xf>
    <xf numFmtId="186" fontId="56" fillId="21" borderId="243"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4" fontId="56" fillId="54" borderId="262"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4" fontId="56" fillId="57" borderId="266" applyNumberFormat="0" applyProtection="0">
      <alignment horizontal="right" vertical="center"/>
    </xf>
    <xf numFmtId="4" fontId="56" fillId="53" borderId="262" applyNumberFormat="0" applyProtection="0">
      <alignment horizontal="left" vertical="center" indent="1"/>
    </xf>
    <xf numFmtId="186" fontId="56" fillId="63" borderId="260" applyNumberFormat="0" applyProtection="0">
      <alignment horizontal="left" vertical="top" indent="1"/>
    </xf>
    <xf numFmtId="0" fontId="5" fillId="7" borderId="8">
      <alignment vertical="center"/>
      <protection locked="0"/>
    </xf>
    <xf numFmtId="4" fontId="56" fillId="19" borderId="252" applyNumberFormat="0" applyProtection="0">
      <alignment horizontal="right" vertical="center"/>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4" fontId="56" fillId="57" borderId="256" applyNumberFormat="0" applyProtection="0">
      <alignment horizontal="right" vertical="center"/>
    </xf>
    <xf numFmtId="4" fontId="72" fillId="50" borderId="251" applyNumberFormat="0" applyProtection="0">
      <alignment horizontal="right" vertical="center"/>
    </xf>
    <xf numFmtId="186" fontId="42" fillId="44" borderId="262" applyNumberFormat="0" applyAlignment="0" applyProtection="0"/>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2" fillId="87" borderId="260" applyNumberFormat="0" applyProtection="0">
      <alignment horizontal="right" vertical="center"/>
    </xf>
    <xf numFmtId="186" fontId="56" fillId="15" borderId="260" applyNumberFormat="0" applyProtection="0">
      <alignment horizontal="left" vertical="top" indent="1"/>
    </xf>
    <xf numFmtId="4" fontId="64" fillId="64" borderId="252" applyNumberFormat="0" applyProtection="0">
      <alignment horizontal="right" vertical="center"/>
    </xf>
    <xf numFmtId="4" fontId="56" fillId="56" borderId="252" applyNumberFormat="0" applyProtection="0">
      <alignment horizontal="right" vertical="center"/>
    </xf>
    <xf numFmtId="186" fontId="56" fillId="14" borderId="251" applyNumberFormat="0" applyProtection="0">
      <alignment horizontal="left" vertical="top" indent="1"/>
    </xf>
    <xf numFmtId="186" fontId="44" fillId="0" borderId="247" applyNumberFormat="0" applyFill="0" applyAlignment="0" applyProtection="0"/>
    <xf numFmtId="4" fontId="56" fillId="57" borderId="244" applyNumberFormat="0" applyProtection="0">
      <alignment horizontal="right" vertical="center"/>
    </xf>
    <xf numFmtId="186" fontId="44" fillId="0" borderId="257" applyNumberFormat="0" applyFill="0" applyAlignment="0" applyProtection="0"/>
    <xf numFmtId="186" fontId="27" fillId="63" borderId="243" applyNumberFormat="0" applyProtection="0">
      <alignment horizontal="left" vertical="center" indent="1"/>
    </xf>
    <xf numFmtId="186" fontId="56" fillId="21" borderId="251" applyNumberFormat="0" applyProtection="0">
      <alignment horizontal="left" vertical="top" indent="1"/>
    </xf>
    <xf numFmtId="4" fontId="56" fillId="15" borderId="266" applyNumberFormat="0" applyProtection="0">
      <alignment horizontal="left" vertical="center" indent="1"/>
    </xf>
    <xf numFmtId="4" fontId="72" fillId="50" borderId="251" applyNumberFormat="0" applyProtection="0">
      <alignment horizontal="right" vertical="center"/>
    </xf>
    <xf numFmtId="186" fontId="56" fillId="14" borderId="252" applyNumberFormat="0" applyProtection="0">
      <alignment horizontal="left" vertical="center" indent="1"/>
    </xf>
    <xf numFmtId="186" fontId="56" fillId="14" borderId="262" applyNumberFormat="0" applyProtection="0">
      <alignment horizontal="left" vertical="center" indent="1"/>
    </xf>
    <xf numFmtId="193" fontId="28" fillId="50" borderId="248">
      <alignment vertical="center"/>
    </xf>
    <xf numFmtId="186" fontId="27" fillId="14" borderId="251" applyNumberFormat="0" applyProtection="0">
      <alignment horizontal="left" vertical="center" indent="1"/>
    </xf>
    <xf numFmtId="190" fontId="28" fillId="49" borderId="8">
      <alignment vertical="center"/>
    </xf>
    <xf numFmtId="186" fontId="56" fillId="15" borderId="260" applyNumberFormat="0" applyProtection="0">
      <alignment horizontal="left" vertical="top" indent="1"/>
    </xf>
    <xf numFmtId="191" fontId="28" fillId="12" borderId="248">
      <alignment vertical="center"/>
      <protection locked="0"/>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44" fillId="0" borderId="247" applyNumberFormat="0" applyFill="0" applyAlignment="0" applyProtection="0"/>
    <xf numFmtId="190" fontId="5" fillId="69" borderId="248">
      <alignment vertical="center"/>
    </xf>
    <xf numFmtId="186" fontId="56" fillId="21" borderId="251" applyNumberFormat="0" applyProtection="0">
      <alignment horizontal="left" vertical="top" indent="1"/>
    </xf>
    <xf numFmtId="186" fontId="27" fillId="21" borderId="251" applyNumberFormat="0" applyProtection="0">
      <alignment horizontal="left" vertical="top" indent="1"/>
    </xf>
    <xf numFmtId="191" fontId="5" fillId="70" borderId="248">
      <alignment horizontal="right" vertical="center"/>
      <protection locked="0"/>
    </xf>
    <xf numFmtId="186" fontId="27" fillId="21" borderId="251" applyNumberFormat="0" applyProtection="0">
      <alignment horizontal="left" vertical="top" indent="1"/>
    </xf>
    <xf numFmtId="4" fontId="56" fillId="58" borderId="241" applyNumberFormat="0" applyProtection="0">
      <alignment horizontal="right" vertical="center"/>
    </xf>
    <xf numFmtId="186" fontId="56" fillId="15" borderId="260" applyNumberFormat="0" applyProtection="0">
      <alignment horizontal="left" vertical="top" indent="1"/>
    </xf>
    <xf numFmtId="191" fontId="28" fillId="12" borderId="8">
      <alignment vertical="center"/>
      <protection locked="0"/>
    </xf>
    <xf numFmtId="186" fontId="57" fillId="44" borderId="253" applyNumberFormat="0" applyAlignment="0" applyProtection="0"/>
    <xf numFmtId="4" fontId="56" fillId="53" borderId="252"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2" applyNumberFormat="0" applyFont="0" applyAlignment="0" applyProtection="0"/>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59" fillId="12" borderId="8" applyNumberFormat="0" applyProtection="0">
      <alignment vertical="center"/>
    </xf>
    <xf numFmtId="186" fontId="56" fillId="14" borderId="251" applyNumberFormat="0" applyProtection="0">
      <alignment horizontal="left" vertical="top" indent="1"/>
    </xf>
    <xf numFmtId="4" fontId="27" fillId="21" borderId="244"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4" fontId="74" fillId="87" borderId="251" applyNumberFormat="0" applyProtection="0">
      <alignment vertical="center"/>
    </xf>
    <xf numFmtId="191" fontId="5" fillId="7" borderId="248">
      <alignment vertical="center"/>
      <protection locked="0"/>
    </xf>
    <xf numFmtId="186" fontId="56" fillId="14" borderId="251" applyNumberFormat="0" applyProtection="0">
      <alignment horizontal="left" vertical="top" indent="1"/>
    </xf>
    <xf numFmtId="186" fontId="56" fillId="14" borderId="241" applyNumberFormat="0" applyProtection="0">
      <alignment horizontal="left" vertical="center" indent="1"/>
    </xf>
    <xf numFmtId="186" fontId="28" fillId="49" borderId="258">
      <alignment vertical="center"/>
    </xf>
    <xf numFmtId="186" fontId="27" fillId="21" borderId="251" applyNumberFormat="0" applyProtection="0">
      <alignment horizontal="left" vertical="center" indent="1"/>
    </xf>
    <xf numFmtId="186" fontId="56" fillId="11" borderId="241" applyNumberFormat="0" applyProtection="0">
      <alignment horizontal="left" vertical="center" indent="1"/>
    </xf>
    <xf numFmtId="186" fontId="56" fillId="21" borderId="243" applyNumberFormat="0" applyProtection="0">
      <alignment horizontal="left" vertical="top" indent="1"/>
    </xf>
    <xf numFmtId="186" fontId="57" fillId="44" borderId="253" applyNumberFormat="0" applyAlignment="0" applyProtection="0"/>
    <xf numFmtId="186" fontId="56" fillId="14" borderId="251" applyNumberFormat="0" applyProtection="0">
      <alignment horizontal="left" vertical="top" indent="1"/>
    </xf>
    <xf numFmtId="4" fontId="59" fillId="12" borderId="248" applyNumberFormat="0" applyProtection="0">
      <alignment vertical="center"/>
    </xf>
    <xf numFmtId="4" fontId="56" fillId="15" borderId="241" applyNumberFormat="0" applyProtection="0">
      <alignment horizontal="right" vertical="center"/>
    </xf>
    <xf numFmtId="186" fontId="56" fillId="40" borderId="241" applyNumberFormat="0" applyFont="0" applyAlignment="0" applyProtection="0"/>
    <xf numFmtId="186" fontId="56" fillId="15" borderId="260" applyNumberFormat="0" applyProtection="0">
      <alignment horizontal="left" vertical="top" indent="1"/>
    </xf>
    <xf numFmtId="4" fontId="64" fillId="64" borderId="241" applyNumberFormat="0" applyProtection="0">
      <alignment horizontal="right" vertical="center"/>
    </xf>
    <xf numFmtId="186" fontId="56" fillId="11" borderId="241" applyNumberFormat="0" applyProtection="0">
      <alignment horizontal="left" vertical="center" indent="1"/>
    </xf>
    <xf numFmtId="4" fontId="56" fillId="54" borderId="252" applyNumberFormat="0" applyProtection="0">
      <alignment horizontal="left" vertical="center" indent="1"/>
    </xf>
    <xf numFmtId="186" fontId="27" fillId="63" borderId="251" applyNumberFormat="0" applyProtection="0">
      <alignment horizontal="left" vertical="top" indent="1"/>
    </xf>
    <xf numFmtId="186" fontId="27" fillId="63" borderId="251" applyNumberFormat="0" applyProtection="0">
      <alignment horizontal="left" vertical="top" indent="1"/>
    </xf>
    <xf numFmtId="186" fontId="42" fillId="44" borderId="241" applyNumberFormat="0" applyAlignment="0" applyProtection="0"/>
    <xf numFmtId="186" fontId="56" fillId="63"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14" borderId="243" applyNumberFormat="0" applyProtection="0">
      <alignment horizontal="left" vertical="top" indent="1"/>
    </xf>
    <xf numFmtId="0" fontId="27" fillId="14" borderId="243" applyNumberFormat="0" applyProtection="0">
      <alignment horizontal="left" vertical="top"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11" borderId="243" applyNumberFormat="0" applyProtection="0">
      <alignment horizontal="left" vertical="center" indent="1"/>
    </xf>
    <xf numFmtId="4" fontId="27" fillId="21" borderId="244" applyNumberFormat="0" applyProtection="0">
      <alignment horizontal="left" vertical="center" indent="1"/>
    </xf>
    <xf numFmtId="186" fontId="56" fillId="14" borderId="241" applyNumberFormat="0" applyProtection="0">
      <alignment horizontal="left" vertical="center" indent="1"/>
    </xf>
    <xf numFmtId="188" fontId="5" fillId="70" borderId="248">
      <alignment horizontal="right" vertical="center"/>
      <protection locked="0"/>
    </xf>
    <xf numFmtId="186" fontId="56" fillId="21" borderId="243" applyNumberFormat="0" applyProtection="0">
      <alignment horizontal="left" vertical="top" indent="1"/>
    </xf>
    <xf numFmtId="191" fontId="28" fillId="12" borderId="248">
      <alignment vertical="center"/>
      <protection locked="0"/>
    </xf>
    <xf numFmtId="4" fontId="56" fillId="15" borderId="256"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90" fontId="28" fillId="49" borderId="258">
      <alignment vertical="center"/>
    </xf>
    <xf numFmtId="4" fontId="64" fillId="64" borderId="252" applyNumberFormat="0" applyProtection="0">
      <alignment horizontal="right" vertical="center"/>
    </xf>
    <xf numFmtId="186" fontId="42" fillId="44" borderId="262" applyNumberFormat="0" applyAlignment="0" applyProtection="0"/>
    <xf numFmtId="4" fontId="63" fillId="66" borderId="266"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28" fillId="50" borderId="248">
      <alignment vertical="center"/>
    </xf>
    <xf numFmtId="4" fontId="56" fillId="0" borderId="241" applyNumberFormat="0" applyProtection="0">
      <alignment horizontal="right" vertical="center"/>
    </xf>
    <xf numFmtId="4" fontId="56" fillId="57" borderId="256" applyNumberFormat="0" applyProtection="0">
      <alignment horizontal="right" vertical="center"/>
    </xf>
    <xf numFmtId="186" fontId="56" fillId="63" borderId="241" applyNumberFormat="0" applyProtection="0">
      <alignment horizontal="left" vertical="center" indent="1"/>
    </xf>
    <xf numFmtId="188" fontId="5" fillId="69" borderId="248">
      <alignment vertical="center"/>
    </xf>
    <xf numFmtId="186" fontId="61" fillId="21" borderId="254" applyBorder="0"/>
    <xf numFmtId="186" fontId="56" fillId="63" borderId="243" applyNumberFormat="0" applyProtection="0">
      <alignment horizontal="left" vertical="top" indent="1"/>
    </xf>
    <xf numFmtId="191" fontId="5" fillId="70" borderId="8">
      <alignment horizontal="right" vertical="center"/>
      <protection locked="0"/>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0" borderId="252" applyNumberFormat="0" applyProtection="0">
      <alignment horizontal="right" vertical="center"/>
    </xf>
    <xf numFmtId="186" fontId="44" fillId="0" borderId="257" applyNumberFormat="0" applyFill="0" applyAlignment="0" applyProtection="0"/>
    <xf numFmtId="186" fontId="27" fillId="21" borderId="260" applyNumberFormat="0" applyProtection="0">
      <alignment horizontal="left" vertical="center" indent="1"/>
    </xf>
    <xf numFmtId="186" fontId="56" fillId="21" borderId="260" applyNumberFormat="0" applyProtection="0">
      <alignment horizontal="left" vertical="top" indent="1"/>
    </xf>
    <xf numFmtId="4" fontId="56" fillId="23" borderId="252" applyNumberFormat="0" applyProtection="0">
      <alignment horizontal="right" vertical="center"/>
    </xf>
    <xf numFmtId="193" fontId="5" fillId="69" borderId="258">
      <alignment vertical="center"/>
    </xf>
    <xf numFmtId="186" fontId="56" fillId="15" borderId="251" applyNumberFormat="0" applyProtection="0">
      <alignment horizontal="left" vertical="top" indent="1"/>
    </xf>
    <xf numFmtId="4" fontId="56" fillId="16" borderId="252" applyNumberFormat="0" applyProtection="0">
      <alignment horizontal="right" vertical="center"/>
    </xf>
    <xf numFmtId="186" fontId="50" fillId="41" borderId="262" applyNumberFormat="0" applyAlignment="0" applyProtection="0"/>
    <xf numFmtId="4" fontId="56" fillId="60" borderId="252" applyNumberFormat="0" applyProtection="0">
      <alignment horizontal="right" vertical="center"/>
    </xf>
    <xf numFmtId="4" fontId="59" fillId="65" borderId="26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42" fillId="44" borderId="252" applyNumberFormat="0" applyAlignment="0" applyProtection="0"/>
    <xf numFmtId="186" fontId="62" fillId="15" borderId="260" applyNumberFormat="0" applyProtection="0">
      <alignment horizontal="left" vertical="top" indent="1"/>
    </xf>
    <xf numFmtId="4" fontId="56" fillId="52" borderId="252" applyNumberFormat="0" applyProtection="0">
      <alignment vertical="center"/>
    </xf>
    <xf numFmtId="186" fontId="56" fillId="15" borderId="260" applyNumberFormat="0" applyProtection="0">
      <alignment horizontal="left" vertical="top" indent="1"/>
    </xf>
    <xf numFmtId="186" fontId="56" fillId="40" borderId="252" applyNumberFormat="0" applyFont="0" applyAlignment="0" applyProtection="0"/>
    <xf numFmtId="4" fontId="59" fillId="53" borderId="252" applyNumberFormat="0" applyProtection="0">
      <alignment vertical="center"/>
    </xf>
    <xf numFmtId="186" fontId="56" fillId="15" borderId="251" applyNumberFormat="0" applyProtection="0">
      <alignment horizontal="left" vertical="top" indent="1"/>
    </xf>
    <xf numFmtId="186" fontId="62" fillId="15" borderId="251" applyNumberFormat="0" applyProtection="0">
      <alignment horizontal="left" vertical="top" indent="1"/>
    </xf>
    <xf numFmtId="186" fontId="56" fillId="63" borderId="251" applyNumberFormat="0" applyProtection="0">
      <alignment horizontal="left" vertical="top" indent="1"/>
    </xf>
    <xf numFmtId="186" fontId="27" fillId="14" borderId="260" applyNumberFormat="0" applyProtection="0">
      <alignment horizontal="left" vertical="top" indent="1"/>
    </xf>
    <xf numFmtId="186" fontId="56" fillId="21" borderId="251" applyNumberFormat="0" applyProtection="0">
      <alignment horizontal="left" vertical="top" indent="1"/>
    </xf>
    <xf numFmtId="4" fontId="56" fillId="56" borderId="252" applyNumberFormat="0" applyProtection="0">
      <alignment horizontal="right" vertical="center"/>
    </xf>
    <xf numFmtId="4" fontId="63" fillId="66" borderId="244" applyNumberFormat="0" applyProtection="0">
      <alignment horizontal="left" vertical="center" indent="1"/>
    </xf>
    <xf numFmtId="4" fontId="59" fillId="53" borderId="241" applyNumberFormat="0" applyProtection="0">
      <alignment vertical="center"/>
    </xf>
    <xf numFmtId="186" fontId="56" fillId="15" borderId="260" applyNumberFormat="0" applyProtection="0">
      <alignment horizontal="left" vertical="top" indent="1"/>
    </xf>
    <xf numFmtId="186" fontId="56" fillId="40" borderId="241" applyNumberFormat="0" applyFont="0" applyAlignment="0" applyProtection="0"/>
    <xf numFmtId="186" fontId="57" fillId="44" borderId="253" applyNumberFormat="0" applyAlignment="0" applyProtection="0"/>
    <xf numFmtId="186" fontId="56" fillId="21" borderId="251" applyNumberFormat="0" applyProtection="0">
      <alignment horizontal="left" vertical="top"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7" fillId="44" borderId="253" applyNumberFormat="0" applyAlignment="0" applyProtection="0"/>
    <xf numFmtId="186" fontId="56" fillId="21" borderId="260" applyNumberFormat="0" applyProtection="0">
      <alignment horizontal="left" vertical="top" indent="1"/>
    </xf>
    <xf numFmtId="186" fontId="56" fillId="63" borderId="251" applyNumberFormat="0" applyProtection="0">
      <alignment horizontal="left" vertical="top" indent="1"/>
    </xf>
    <xf numFmtId="4" fontId="62" fillId="11" borderId="260" applyNumberFormat="0" applyProtection="0">
      <alignment horizontal="left" vertical="center" indent="1"/>
    </xf>
    <xf numFmtId="4" fontId="56" fillId="52" borderId="252" applyNumberFormat="0" applyProtection="0">
      <alignment vertical="center"/>
    </xf>
    <xf numFmtId="4" fontId="56" fillId="15" borderId="266" applyNumberFormat="0" applyProtection="0">
      <alignment horizontal="left" vertical="center"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57" fillId="44" borderId="253" applyNumberFormat="0" applyAlignment="0" applyProtection="0"/>
    <xf numFmtId="186" fontId="60" fillId="52" borderId="251" applyNumberFormat="0" applyProtection="0">
      <alignment horizontal="left" vertical="top" indent="1"/>
    </xf>
    <xf numFmtId="186" fontId="28" fillId="49" borderId="258">
      <alignment vertical="center"/>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56" fillId="14" borderId="251" applyNumberFormat="0" applyProtection="0">
      <alignment horizontal="left" vertical="top" indent="1"/>
    </xf>
    <xf numFmtId="37" fontId="33" fillId="0" borderId="265" applyNumberFormat="0"/>
    <xf numFmtId="191" fontId="28" fillId="12" borderId="8">
      <alignment vertical="center"/>
      <protection locked="0"/>
    </xf>
    <xf numFmtId="186" fontId="60" fillId="52" borderId="251" applyNumberFormat="0" applyProtection="0">
      <alignment horizontal="left" vertical="top" indent="1"/>
    </xf>
    <xf numFmtId="4" fontId="56" fillId="53" borderId="252" applyNumberFormat="0" applyProtection="0">
      <alignment horizontal="left" vertical="center" indent="1"/>
    </xf>
    <xf numFmtId="194" fontId="33" fillId="0" borderId="259" applyFill="0"/>
    <xf numFmtId="191" fontId="28" fillId="12" borderId="258">
      <alignment vertical="center"/>
      <protection locked="0"/>
    </xf>
    <xf numFmtId="186" fontId="42" fillId="44" borderId="262" applyNumberFormat="0" applyAlignment="0" applyProtection="0"/>
    <xf numFmtId="4" fontId="70" fillId="86" borderId="250" applyNumberFormat="0" applyProtection="0">
      <alignment horizontal="left" vertical="center" indent="1"/>
    </xf>
    <xf numFmtId="191" fontId="5" fillId="7" borderId="8">
      <alignment vertical="center"/>
      <protection locked="0"/>
    </xf>
    <xf numFmtId="186" fontId="56" fillId="21" borderId="251" applyNumberFormat="0" applyProtection="0">
      <alignment horizontal="left" vertical="top" indent="1"/>
    </xf>
    <xf numFmtId="4" fontId="59" fillId="65" borderId="252" applyNumberFormat="0" applyProtection="0">
      <alignment horizontal="right" vertical="center"/>
    </xf>
    <xf numFmtId="186" fontId="57" fillId="44" borderId="253" applyNumberFormat="0" applyAlignment="0" applyProtection="0"/>
    <xf numFmtId="186" fontId="62" fillId="15" borderId="251" applyNumberFormat="0" applyProtection="0">
      <alignment horizontal="left" vertical="top" indent="1"/>
    </xf>
    <xf numFmtId="186" fontId="56" fillId="63" borderId="252" applyNumberFormat="0" applyProtection="0">
      <alignment horizontal="left" vertical="center" indent="1"/>
    </xf>
    <xf numFmtId="191" fontId="28" fillId="51" borderId="258">
      <alignment horizontal="right" vertical="center"/>
      <protection locked="0"/>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37" fontId="33" fillId="0" borderId="255" applyNumberFormat="0"/>
    <xf numFmtId="193" fontId="5" fillId="7" borderId="248">
      <alignment vertical="center"/>
      <protection locked="0"/>
    </xf>
    <xf numFmtId="186" fontId="56" fillId="15" borderId="251" applyNumberFormat="0" applyProtection="0">
      <alignment horizontal="left" vertical="top" indent="1"/>
    </xf>
    <xf numFmtId="186" fontId="27" fillId="63" borderId="243" applyNumberFormat="0" applyProtection="0">
      <alignment horizontal="left" vertical="center" indent="1"/>
    </xf>
    <xf numFmtId="186" fontId="56" fillId="40" borderId="262" applyNumberFormat="0" applyFont="0" applyAlignment="0" applyProtection="0"/>
    <xf numFmtId="4" fontId="62" fillId="11" borderId="243" applyNumberFormat="0" applyProtection="0">
      <alignment horizontal="left" vertical="center" indent="1"/>
    </xf>
    <xf numFmtId="4" fontId="56" fillId="58" borderId="241" applyNumberFormat="0" applyProtection="0">
      <alignment horizontal="right" vertical="center"/>
    </xf>
    <xf numFmtId="4" fontId="56" fillId="14" borderId="244" applyNumberFormat="0" applyProtection="0">
      <alignment horizontal="left" vertical="center" indent="1"/>
    </xf>
    <xf numFmtId="186" fontId="56" fillId="40" borderId="241" applyNumberFormat="0" applyFont="0" applyAlignment="0" applyProtection="0"/>
    <xf numFmtId="190" fontId="28" fillId="51" borderId="268">
      <alignment horizontal="right" vertical="center"/>
      <protection locked="0"/>
    </xf>
    <xf numFmtId="186" fontId="56" fillId="14" borderId="243" applyNumberFormat="0" applyProtection="0">
      <alignment horizontal="left" vertical="top" indent="1"/>
    </xf>
    <xf numFmtId="4" fontId="56" fillId="56" borderId="241" applyNumberFormat="0" applyProtection="0">
      <alignment horizontal="right" vertical="center"/>
    </xf>
    <xf numFmtId="186" fontId="50" fillId="41" borderId="241" applyNumberFormat="0" applyAlignment="0" applyProtection="0"/>
    <xf numFmtId="186" fontId="56" fillId="40" borderId="252" applyNumberFormat="0" applyFont="0" applyAlignment="0" applyProtection="0"/>
    <xf numFmtId="186" fontId="61" fillId="21" borderId="245" applyBorder="0"/>
    <xf numFmtId="4" fontId="56" fillId="19" borderId="241" applyNumberFormat="0" applyProtection="0">
      <alignment horizontal="right" vertical="center"/>
    </xf>
    <xf numFmtId="186" fontId="56" fillId="63" borderId="260" applyNumberFormat="0" applyProtection="0">
      <alignment horizontal="left" vertical="top" indent="1"/>
    </xf>
    <xf numFmtId="186" fontId="56" fillId="15" borderId="251" applyNumberFormat="0" applyProtection="0">
      <alignment horizontal="left" vertical="top" indent="1"/>
    </xf>
    <xf numFmtId="37" fontId="33" fillId="0" borderId="255" applyNumberFormat="0"/>
    <xf numFmtId="186" fontId="56" fillId="62" borderId="252" applyNumberFormat="0" applyProtection="0">
      <alignment horizontal="left" vertical="center" indent="1"/>
    </xf>
    <xf numFmtId="186" fontId="56" fillId="63" borderId="251" applyNumberFormat="0" applyProtection="0">
      <alignment horizontal="left" vertical="top" indent="1"/>
    </xf>
    <xf numFmtId="4" fontId="56" fillId="14" borderId="244" applyNumberFormat="0" applyProtection="0">
      <alignment horizontal="left" vertical="center" indent="1"/>
    </xf>
    <xf numFmtId="4" fontId="56" fillId="56" borderId="252" applyNumberFormat="0" applyProtection="0">
      <alignment horizontal="right" vertical="center"/>
    </xf>
    <xf numFmtId="4" fontId="59" fillId="65" borderId="252" applyNumberFormat="0" applyProtection="0">
      <alignment horizontal="right" vertical="center"/>
    </xf>
    <xf numFmtId="186" fontId="56" fillId="63" borderId="243" applyNumberFormat="0" applyProtection="0">
      <alignment horizontal="left" vertical="top" indent="1"/>
    </xf>
    <xf numFmtId="191"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27" fillId="14" borderId="243" applyNumberFormat="0" applyProtection="0">
      <alignment horizontal="left" vertical="top" indent="1"/>
    </xf>
    <xf numFmtId="186" fontId="50" fillId="41" borderId="241" applyNumberFormat="0" applyAlignment="0" applyProtection="0"/>
    <xf numFmtId="186" fontId="27" fillId="63" borderId="243" applyNumberFormat="0" applyProtection="0">
      <alignment horizontal="left" vertical="center" indent="1"/>
    </xf>
    <xf numFmtId="4" fontId="56" fillId="14" borderId="244" applyNumberFormat="0" applyProtection="0">
      <alignment horizontal="left" vertical="center" indent="1"/>
    </xf>
    <xf numFmtId="186" fontId="57" fillId="44" borderId="242" applyNumberFormat="0" applyAlignment="0" applyProtection="0"/>
    <xf numFmtId="186" fontId="27" fillId="15" borderId="260" applyNumberFormat="0" applyProtection="0">
      <alignment horizontal="left" vertical="top" indent="1"/>
    </xf>
    <xf numFmtId="186" fontId="56" fillId="15" borderId="251" applyNumberFormat="0" applyProtection="0">
      <alignment horizontal="left" vertical="top" indent="1"/>
    </xf>
    <xf numFmtId="4" fontId="72" fillId="80" borderId="251" applyNumberFormat="0" applyProtection="0">
      <alignment horizontal="right" vertical="center"/>
    </xf>
    <xf numFmtId="186" fontId="56" fillId="63" borderId="251" applyNumberFormat="0" applyProtection="0">
      <alignment horizontal="left" vertical="top" indent="1"/>
    </xf>
    <xf numFmtId="186" fontId="62" fillId="15" borderId="243" applyNumberFormat="0" applyProtection="0">
      <alignment horizontal="left" vertical="top" indent="1"/>
    </xf>
    <xf numFmtId="186" fontId="42" fillId="44" borderId="241" applyNumberFormat="0" applyAlignment="0" applyProtection="0"/>
    <xf numFmtId="4" fontId="56" fillId="57" borderId="244" applyNumberFormat="0" applyProtection="0">
      <alignment horizontal="right" vertical="center"/>
    </xf>
    <xf numFmtId="186" fontId="56" fillId="21" borderId="251" applyNumberFormat="0" applyProtection="0">
      <alignment horizontal="left" vertical="top" indent="1"/>
    </xf>
    <xf numFmtId="186" fontId="42" fillId="44" borderId="241" applyNumberFormat="0" applyAlignment="0" applyProtection="0"/>
    <xf numFmtId="186" fontId="56" fillId="63" borderId="243" applyNumberFormat="0" applyProtection="0">
      <alignment horizontal="left" vertical="top" indent="1"/>
    </xf>
    <xf numFmtId="186" fontId="56" fillId="40" borderId="252" applyNumberFormat="0" applyFont="0" applyAlignment="0" applyProtection="0"/>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7" fillId="44" borderId="253" applyNumberFormat="0" applyAlignment="0" applyProtection="0"/>
    <xf numFmtId="0" fontId="5" fillId="69" borderId="248">
      <alignment vertical="center"/>
    </xf>
    <xf numFmtId="186" fontId="56" fillId="63" borderId="251" applyNumberFormat="0" applyProtection="0">
      <alignment horizontal="left" vertical="top" indent="1"/>
    </xf>
    <xf numFmtId="186" fontId="57" fillId="44" borderId="253" applyNumberFormat="0" applyAlignment="0" applyProtection="0"/>
    <xf numFmtId="193" fontId="28" fillId="12" borderId="8">
      <alignment vertical="center"/>
      <protection locked="0"/>
    </xf>
    <xf numFmtId="4" fontId="56" fillId="61" borderId="266" applyNumberFormat="0" applyProtection="0">
      <alignment horizontal="left" vertical="center" indent="1"/>
    </xf>
    <xf numFmtId="186" fontId="28" fillId="49" borderId="248">
      <alignment vertical="center"/>
    </xf>
    <xf numFmtId="37" fontId="33" fillId="0" borderId="246" applyNumberFormat="0"/>
    <xf numFmtId="186" fontId="56" fillId="21" borderId="243" applyNumberFormat="0" applyProtection="0">
      <alignment horizontal="left" vertical="top" indent="1"/>
    </xf>
    <xf numFmtId="186" fontId="57" fillId="44" borderId="253" applyNumberFormat="0" applyAlignment="0" applyProtection="0"/>
    <xf numFmtId="186" fontId="56" fillId="21" borderId="251" applyNumberFormat="0" applyProtection="0">
      <alignment horizontal="left" vertical="top" indent="1"/>
    </xf>
    <xf numFmtId="186" fontId="56" fillId="21" borderId="251" applyNumberFormat="0" applyProtection="0">
      <alignment horizontal="left" vertical="top" indent="1"/>
    </xf>
    <xf numFmtId="37" fontId="33" fillId="0" borderId="255" applyNumberFormat="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63" borderId="252" applyNumberFormat="0" applyProtection="0">
      <alignment horizontal="left" vertical="center"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86" fontId="56" fillId="40" borderId="252" applyNumberFormat="0" applyFont="0" applyAlignment="0" applyProtection="0"/>
    <xf numFmtId="4" fontId="62" fillId="48" borderId="260" applyNumberFormat="0" applyProtection="0">
      <alignment vertical="center"/>
    </xf>
    <xf numFmtId="186" fontId="56" fillId="40" borderId="241" applyNumberFormat="0" applyFont="0" applyAlignment="0" applyProtection="0"/>
    <xf numFmtId="186" fontId="44" fillId="0" borderId="267" applyNumberFormat="0" applyFill="0" applyAlignment="0" applyProtection="0"/>
    <xf numFmtId="186" fontId="56" fillId="63" borderId="251" applyNumberFormat="0" applyProtection="0">
      <alignment horizontal="left" vertical="top" indent="1"/>
    </xf>
    <xf numFmtId="4" fontId="59" fillId="65" borderId="252" applyNumberFormat="0" applyProtection="0">
      <alignment horizontal="right" vertical="center"/>
    </xf>
    <xf numFmtId="186" fontId="28" fillId="12" borderId="268">
      <alignment vertical="center"/>
      <protection locked="0"/>
    </xf>
    <xf numFmtId="186" fontId="56" fillId="14" borderId="252" applyNumberFormat="0" applyProtection="0">
      <alignment horizontal="left" vertical="center" indent="1"/>
    </xf>
    <xf numFmtId="186" fontId="57" fillId="44" borderId="263" applyNumberFormat="0" applyAlignment="0" applyProtection="0"/>
    <xf numFmtId="4" fontId="56" fillId="54" borderId="262" applyNumberFormat="0" applyProtection="0">
      <alignment horizontal="left" vertical="center" indent="1"/>
    </xf>
    <xf numFmtId="191" fontId="5" fillId="69" borderId="248">
      <alignment vertical="center"/>
    </xf>
    <xf numFmtId="186" fontId="56" fillId="40" borderId="262" applyNumberFormat="0" applyFon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5" fillId="70" borderId="258">
      <alignment horizontal="right" vertical="center"/>
      <protection locked="0"/>
    </xf>
    <xf numFmtId="186" fontId="56" fillId="21" borderId="251" applyNumberFormat="0" applyProtection="0">
      <alignment horizontal="left" vertical="top" indent="1"/>
    </xf>
    <xf numFmtId="4" fontId="27" fillId="21" borderId="256" applyNumberFormat="0" applyProtection="0">
      <alignment horizontal="left" vertical="center" indent="1"/>
    </xf>
    <xf numFmtId="4" fontId="56" fillId="23" borderId="262" applyNumberFormat="0" applyProtection="0">
      <alignment horizontal="right" vertical="center"/>
    </xf>
    <xf numFmtId="186" fontId="56" fillId="63" borderId="252" applyNumberFormat="0" applyProtection="0">
      <alignment horizontal="left" vertical="center" indent="1"/>
    </xf>
    <xf numFmtId="186" fontId="62" fillId="48"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top" indent="1"/>
    </xf>
    <xf numFmtId="186" fontId="27" fillId="14" borderId="251" applyNumberFormat="0" applyProtection="0">
      <alignment horizontal="left" vertical="top" indent="1"/>
    </xf>
    <xf numFmtId="4" fontId="64" fillId="64" borderId="262" applyNumberFormat="0" applyProtection="0">
      <alignment horizontal="right" vertical="center"/>
    </xf>
    <xf numFmtId="186" fontId="56" fillId="15" borderId="251" applyNumberFormat="0" applyProtection="0">
      <alignment horizontal="left" vertical="top" indent="1"/>
    </xf>
    <xf numFmtId="4" fontId="56" fillId="23" borderId="252" applyNumberFormat="0" applyProtection="0">
      <alignment horizontal="right" vertical="center"/>
    </xf>
    <xf numFmtId="0" fontId="27" fillId="21" borderId="251" applyNumberFormat="0" applyProtection="0">
      <alignment horizontal="left" vertical="top" indent="1"/>
    </xf>
    <xf numFmtId="186" fontId="56" fillId="21" borderId="260" applyNumberFormat="0" applyProtection="0">
      <alignment horizontal="left" vertical="top" indent="1"/>
    </xf>
    <xf numFmtId="4" fontId="56" fillId="15" borderId="241" applyNumberFormat="0" applyProtection="0">
      <alignment horizontal="right" vertical="center"/>
    </xf>
    <xf numFmtId="186" fontId="27" fillId="15" borderId="260" applyNumberFormat="0" applyProtection="0">
      <alignment horizontal="left" vertical="top" indent="1"/>
    </xf>
    <xf numFmtId="186" fontId="56" fillId="62" borderId="252" applyNumberFormat="0" applyProtection="0">
      <alignment horizontal="left" vertical="center"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56" fillId="63" borderId="260" applyNumberFormat="0" applyProtection="0">
      <alignment horizontal="left" vertical="top" indent="1"/>
    </xf>
    <xf numFmtId="4" fontId="56" fillId="15" borderId="252" applyNumberFormat="0" applyProtection="0">
      <alignment horizontal="right" vertical="center"/>
    </xf>
    <xf numFmtId="186" fontId="27" fillId="14" borderId="260" applyNumberFormat="0" applyProtection="0">
      <alignment horizontal="left" vertical="top" indent="1"/>
    </xf>
    <xf numFmtId="186" fontId="27" fillId="63" borderId="251" applyNumberFormat="0" applyProtection="0">
      <alignment horizontal="left" vertical="center" indent="1"/>
    </xf>
    <xf numFmtId="4" fontId="56" fillId="52" borderId="262" applyNumberFormat="0" applyProtection="0">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2" borderId="262" applyNumberFormat="0" applyProtection="0">
      <alignment vertical="center"/>
    </xf>
    <xf numFmtId="186" fontId="50" fillId="41" borderId="262" applyNumberFormat="0" applyAlignment="0" applyProtection="0"/>
    <xf numFmtId="186" fontId="56" fillId="40" borderId="262" applyNumberFormat="0" applyFont="0" applyAlignment="0" applyProtection="0"/>
    <xf numFmtId="186" fontId="27" fillId="15" borderId="251" applyNumberFormat="0" applyProtection="0">
      <alignment horizontal="left" vertical="top" indent="1"/>
    </xf>
    <xf numFmtId="186" fontId="56" fillId="40" borderId="252" applyNumberFormat="0" applyFont="0" applyAlignment="0" applyProtection="0"/>
    <xf numFmtId="191" fontId="5" fillId="69" borderId="8">
      <alignment vertical="center"/>
    </xf>
    <xf numFmtId="4" fontId="59" fillId="12" borderId="268" applyNumberFormat="0" applyProtection="0">
      <alignment vertical="center"/>
    </xf>
    <xf numFmtId="4" fontId="63" fillId="66" borderId="256" applyNumberFormat="0" applyProtection="0">
      <alignment horizontal="left" vertical="center" indent="1"/>
    </xf>
    <xf numFmtId="186" fontId="28" fillId="50" borderId="8">
      <alignment vertical="center"/>
    </xf>
    <xf numFmtId="186" fontId="56" fillId="40" borderId="241" applyNumberFormat="0" applyFont="0" applyAlignment="0" applyProtection="0"/>
    <xf numFmtId="186" fontId="56" fillId="40" borderId="252" applyNumberFormat="0" applyFont="0" applyAlignment="0" applyProtection="0"/>
    <xf numFmtId="193" fontId="5" fillId="69" borderId="248">
      <alignment vertical="center"/>
    </xf>
    <xf numFmtId="186" fontId="56" fillId="15" borderId="251" applyNumberFormat="0" applyProtection="0">
      <alignment horizontal="left" vertical="top" indent="1"/>
    </xf>
    <xf numFmtId="4" fontId="56" fillId="14" borderId="256" applyNumberFormat="0" applyProtection="0">
      <alignment horizontal="left" vertical="center" indent="1"/>
    </xf>
    <xf numFmtId="4" fontId="56" fillId="54" borderId="262" applyNumberFormat="0" applyProtection="0">
      <alignment horizontal="left" vertical="center" indent="1"/>
    </xf>
    <xf numFmtId="186" fontId="56" fillId="21" borderId="243" applyNumberFormat="0" applyProtection="0">
      <alignment horizontal="left" vertical="top" indent="1"/>
    </xf>
    <xf numFmtId="4" fontId="64" fillId="64" borderId="241" applyNumberFormat="0" applyProtection="0">
      <alignment horizontal="right" vertical="center"/>
    </xf>
    <xf numFmtId="4" fontId="56" fillId="15" borderId="256" applyNumberFormat="0" applyProtection="0">
      <alignment horizontal="left" vertical="center" indent="1"/>
    </xf>
    <xf numFmtId="4" fontId="62" fillId="48" borderId="251" applyNumberFormat="0" applyProtection="0">
      <alignment vertical="center"/>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62" fillId="48" borderId="251" applyNumberFormat="0" applyProtection="0">
      <alignment horizontal="left" vertical="top" indent="1"/>
    </xf>
    <xf numFmtId="0" fontId="37" fillId="15" borderId="243" applyNumberFormat="0" applyProtection="0">
      <alignment horizontal="left" vertical="top" indent="1"/>
    </xf>
    <xf numFmtId="4" fontId="62" fillId="48" borderId="243" applyNumberFormat="0" applyProtection="0">
      <alignment vertical="center"/>
    </xf>
    <xf numFmtId="186" fontId="27" fillId="14" borderId="243" applyNumberFormat="0" applyProtection="0">
      <alignment horizontal="left" vertical="center" indent="1"/>
    </xf>
    <xf numFmtId="186" fontId="56" fillId="14" borderId="243" applyNumberFormat="0" applyProtection="0">
      <alignment horizontal="left" vertical="top" indent="1"/>
    </xf>
    <xf numFmtId="186" fontId="56" fillId="21" borderId="251" applyNumberFormat="0" applyProtection="0">
      <alignment horizontal="left" vertical="top" indent="1"/>
    </xf>
    <xf numFmtId="190" fontId="5" fillId="13" borderId="258">
      <alignment vertical="center"/>
    </xf>
    <xf numFmtId="4" fontId="56" fillId="14" borderId="256" applyNumberFormat="0" applyProtection="0">
      <alignment horizontal="left" vertical="center" indent="1"/>
    </xf>
    <xf numFmtId="186" fontId="56" fillId="40" borderId="252" applyNumberFormat="0" applyFont="0" applyAlignment="0" applyProtection="0"/>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4" fontId="56" fillId="61" borderId="266" applyNumberFormat="0" applyProtection="0">
      <alignment horizontal="left" vertical="center" indent="1"/>
    </xf>
    <xf numFmtId="186" fontId="56" fillId="14" borderId="260" applyNumberFormat="0" applyProtection="0">
      <alignment horizontal="left" vertical="top" indent="1"/>
    </xf>
    <xf numFmtId="191" fontId="5" fillId="7" borderId="248">
      <alignment vertical="center"/>
      <protection locked="0"/>
    </xf>
    <xf numFmtId="172" fontId="28" fillId="12" borderId="8">
      <alignment vertical="center"/>
      <protection locked="0"/>
    </xf>
    <xf numFmtId="4" fontId="62" fillId="48" borderId="251" applyNumberFormat="0" applyProtection="0">
      <alignment vertical="center"/>
    </xf>
    <xf numFmtId="186" fontId="56" fillId="40" borderId="262" applyNumberFormat="0" applyFont="0" applyAlignment="0" applyProtection="0"/>
    <xf numFmtId="4" fontId="59" fillId="65" borderId="252" applyNumberFormat="0" applyProtection="0">
      <alignment horizontal="right" vertical="center"/>
    </xf>
    <xf numFmtId="186" fontId="56" fillId="14" borderId="251" applyNumberFormat="0" applyProtection="0">
      <alignment horizontal="left" vertical="top" indent="1"/>
    </xf>
    <xf numFmtId="37" fontId="33" fillId="0" borderId="255" applyNumberFormat="0"/>
    <xf numFmtId="186" fontId="27" fillId="21" borderId="251" applyNumberFormat="0" applyProtection="0">
      <alignment horizontal="left" vertical="center"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186" fontId="28" fillId="51" borderId="268">
      <alignment horizontal="right" vertical="center"/>
      <protection locked="0"/>
    </xf>
    <xf numFmtId="4" fontId="56" fillId="0" borderId="252" applyNumberFormat="0" applyProtection="0">
      <alignment horizontal="right" vertical="center"/>
    </xf>
    <xf numFmtId="193" fontId="28" fillId="12" borderId="8">
      <alignment vertical="center"/>
      <protection locked="0"/>
    </xf>
    <xf numFmtId="186" fontId="44" fillId="0" borderId="257" applyNumberFormat="0" applyFill="0" applyAlignment="0" applyProtection="0"/>
    <xf numFmtId="186" fontId="44" fillId="0" borderId="257" applyNumberFormat="0" applyFill="0" applyAlignment="0" applyProtection="0"/>
    <xf numFmtId="186" fontId="56" fillId="14" borderId="251" applyNumberFormat="0" applyProtection="0">
      <alignment horizontal="left" vertical="top" indent="1"/>
    </xf>
    <xf numFmtId="0" fontId="27" fillId="15" borderId="251" applyNumberFormat="0" applyProtection="0">
      <alignment horizontal="left" vertical="center" indent="1"/>
    </xf>
    <xf numFmtId="4" fontId="56" fillId="61" borderId="256" applyNumberFormat="0" applyProtection="0">
      <alignment horizontal="left" vertical="center" indent="1"/>
    </xf>
    <xf numFmtId="193" fontId="28" fillId="12" borderId="248">
      <alignment vertical="center"/>
      <protection locked="0"/>
    </xf>
    <xf numFmtId="186" fontId="56" fillId="14" borderId="251" applyNumberFormat="0" applyProtection="0">
      <alignment horizontal="left" vertical="top" indent="1"/>
    </xf>
    <xf numFmtId="4" fontId="56" fillId="58" borderId="241" applyNumberFormat="0" applyProtection="0">
      <alignment horizontal="right" vertical="center"/>
    </xf>
    <xf numFmtId="4" fontId="56" fillId="58" borderId="252" applyNumberFormat="0" applyProtection="0">
      <alignment horizontal="right" vertical="center"/>
    </xf>
    <xf numFmtId="186" fontId="27" fillId="63" borderId="251" applyNumberFormat="0" applyProtection="0">
      <alignment horizontal="left" vertical="top" indent="1"/>
    </xf>
    <xf numFmtId="4" fontId="59" fillId="53" borderId="241" applyNumberFormat="0" applyProtection="0">
      <alignment vertical="center"/>
    </xf>
    <xf numFmtId="186" fontId="56" fillId="15" borderId="243" applyNumberFormat="0" applyProtection="0">
      <alignment horizontal="left" vertical="top" indent="1"/>
    </xf>
    <xf numFmtId="186" fontId="56" fillId="21" borderId="243" applyNumberFormat="0" applyProtection="0">
      <alignment horizontal="left" vertical="top" indent="1"/>
    </xf>
    <xf numFmtId="4" fontId="72" fillId="80" borderId="251" applyNumberFormat="0" applyProtection="0">
      <alignment horizontal="right" vertical="center"/>
    </xf>
    <xf numFmtId="186" fontId="27" fillId="15" borderId="260" applyNumberFormat="0" applyProtection="0">
      <alignment horizontal="left" vertical="top" indent="1"/>
    </xf>
    <xf numFmtId="186" fontId="56" fillId="21" borderId="251" applyNumberFormat="0" applyProtection="0">
      <alignment horizontal="left" vertical="top" indent="1"/>
    </xf>
    <xf numFmtId="186" fontId="27" fillId="15" borderId="243" applyNumberFormat="0" applyProtection="0">
      <alignment horizontal="left" vertical="center" indent="1"/>
    </xf>
    <xf numFmtId="186" fontId="56" fillId="40" borderId="262" applyNumberFormat="0" applyFont="0" applyAlignment="0" applyProtection="0"/>
    <xf numFmtId="4" fontId="27" fillId="21" borderId="266" applyNumberFormat="0" applyProtection="0">
      <alignment horizontal="left" vertical="center" indent="1"/>
    </xf>
    <xf numFmtId="4" fontId="56" fillId="14" borderId="244" applyNumberFormat="0" applyProtection="0">
      <alignment horizontal="left" vertical="center" indent="1"/>
    </xf>
    <xf numFmtId="4" fontId="56" fillId="59" borderId="241" applyNumberFormat="0" applyProtection="0">
      <alignment horizontal="right" vertical="center"/>
    </xf>
    <xf numFmtId="0" fontId="5" fillId="70" borderId="248">
      <alignment horizontal="right" vertical="center"/>
      <protection locked="0"/>
    </xf>
    <xf numFmtId="186" fontId="56" fillId="14" borderId="243" applyNumberFormat="0" applyProtection="0">
      <alignment horizontal="left" vertical="top" indent="1"/>
    </xf>
    <xf numFmtId="186" fontId="28" fillId="50" borderId="258">
      <alignment vertical="center"/>
    </xf>
    <xf numFmtId="186" fontId="56" fillId="21" borderId="251" applyNumberFormat="0" applyProtection="0">
      <alignment horizontal="left" vertical="top" indent="1"/>
    </xf>
    <xf numFmtId="193" fontId="28" fillId="50" borderId="8">
      <alignment vertical="center"/>
    </xf>
    <xf numFmtId="186" fontId="44" fillId="0" borderId="247" applyNumberFormat="0" applyFill="0" applyAlignment="0" applyProtection="0"/>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186" fontId="28" fillId="51" borderId="8">
      <alignment horizontal="right" vertical="center"/>
      <protection locked="0"/>
    </xf>
    <xf numFmtId="186" fontId="56" fillId="15" borderId="260" applyNumberFormat="0" applyProtection="0">
      <alignment horizontal="left" vertical="top" indent="1"/>
    </xf>
    <xf numFmtId="186" fontId="56" fillId="63" borderId="260" applyNumberFormat="0" applyProtection="0">
      <alignment horizontal="left" vertical="top" indent="1"/>
    </xf>
    <xf numFmtId="188" fontId="28" fillId="49" borderId="258">
      <alignment vertical="center"/>
    </xf>
    <xf numFmtId="4" fontId="72" fillId="53" borderId="243" applyNumberFormat="0" applyProtection="0">
      <alignment horizontal="left" vertical="center" indent="1"/>
    </xf>
    <xf numFmtId="188" fontId="28" fillId="51" borderId="258">
      <alignment horizontal="right" vertical="center"/>
      <protection locked="0"/>
    </xf>
    <xf numFmtId="196" fontId="5" fillId="69" borderId="268">
      <alignment vertical="center"/>
    </xf>
    <xf numFmtId="186" fontId="50" fillId="41" borderId="262" applyNumberFormat="0" applyAlignment="0" applyProtection="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56" fillId="15" borderId="252" applyNumberFormat="0" applyProtection="0">
      <alignment horizontal="right" vertical="center"/>
    </xf>
    <xf numFmtId="186" fontId="50" fillId="41" borderId="252" applyNumberFormat="0" applyAlignment="0" applyProtection="0"/>
    <xf numFmtId="186" fontId="56" fillId="40" borderId="252" applyNumberFormat="0" applyFont="0" applyAlignment="0" applyProtection="0"/>
    <xf numFmtId="4" fontId="62" fillId="11" borderId="260" applyNumberFormat="0" applyProtection="0">
      <alignment horizontal="left" vertical="center"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21" borderId="243" applyNumberFormat="0" applyProtection="0">
      <alignment horizontal="left" vertical="top" indent="1"/>
    </xf>
    <xf numFmtId="4" fontId="59" fillId="65" borderId="252" applyNumberFormat="0" applyProtection="0">
      <alignment horizontal="right" vertical="center"/>
    </xf>
    <xf numFmtId="186" fontId="56" fillId="14" borderId="260" applyNumberFormat="0" applyProtection="0">
      <alignment horizontal="left" vertical="top" indent="1"/>
    </xf>
    <xf numFmtId="186" fontId="42" fillId="44" borderId="252" applyNumberFormat="0" applyAlignment="0" applyProtection="0"/>
    <xf numFmtId="186" fontId="56" fillId="21" borderId="251" applyNumberFormat="0" applyProtection="0">
      <alignment horizontal="left" vertical="top" indent="1"/>
    </xf>
    <xf numFmtId="4" fontId="56" fillId="53" borderId="262" applyNumberFormat="0" applyProtection="0">
      <alignment horizontal="left" vertical="center" indent="1"/>
    </xf>
    <xf numFmtId="186" fontId="56" fillId="14" borderId="243" applyNumberFormat="0" applyProtection="0">
      <alignment horizontal="left" vertical="top" indent="1"/>
    </xf>
    <xf numFmtId="186" fontId="56" fillId="21" borderId="243" applyNumberFormat="0" applyProtection="0">
      <alignment horizontal="left" vertical="top" indent="1"/>
    </xf>
    <xf numFmtId="0" fontId="5" fillId="13" borderId="248">
      <alignment vertical="center"/>
    </xf>
    <xf numFmtId="186" fontId="56" fillId="14" borderId="251" applyNumberFormat="0" applyProtection="0">
      <alignment horizontal="left" vertical="top" indent="1"/>
    </xf>
    <xf numFmtId="186" fontId="56" fillId="63" borderId="243" applyNumberFormat="0" applyProtection="0">
      <alignment horizontal="left" vertical="top" indent="1"/>
    </xf>
    <xf numFmtId="191" fontId="5" fillId="13" borderId="248">
      <alignment vertical="center"/>
    </xf>
    <xf numFmtId="186" fontId="44" fillId="0" borderId="267" applyNumberFormat="0" applyFill="0" applyAlignment="0" applyProtection="0"/>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186" fontId="56" fillId="15" borderId="251"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50" borderId="260" applyNumberFormat="0" applyProtection="0">
      <alignment horizontal="right" vertical="center"/>
    </xf>
    <xf numFmtId="4" fontId="56" fillId="54" borderId="262" applyNumberFormat="0" applyProtection="0">
      <alignment horizontal="left" vertical="center" indent="1"/>
    </xf>
    <xf numFmtId="186" fontId="56" fillId="63" borderId="251" applyNumberFormat="0" applyProtection="0">
      <alignment horizontal="left" vertical="top" indent="1"/>
    </xf>
    <xf numFmtId="186" fontId="57" fillId="44" borderId="253" applyNumberForma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72" fillId="53" borderId="251" applyNumberFormat="0" applyProtection="0">
      <alignment horizontal="left" vertical="center" indent="1"/>
    </xf>
    <xf numFmtId="191" fontId="5" fillId="13" borderId="248">
      <alignment vertical="center"/>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4" fontId="62" fillId="48" borderId="243" applyNumberFormat="0" applyProtection="0">
      <alignment vertical="center"/>
    </xf>
    <xf numFmtId="186" fontId="44" fillId="0" borderId="247" applyNumberFormat="0" applyFill="0" applyAlignment="0" applyProtection="0"/>
    <xf numFmtId="186" fontId="56" fillId="15" borderId="243" applyNumberFormat="0" applyProtection="0">
      <alignment horizontal="left" vertical="top" indent="1"/>
    </xf>
    <xf numFmtId="191" fontId="28" fillId="50" borderId="248">
      <alignment vertical="center"/>
    </xf>
    <xf numFmtId="191" fontId="28" fillId="50" borderId="258">
      <alignment vertical="center"/>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172" fontId="28" fillId="12" borderId="8">
      <alignment vertical="center"/>
      <protection locked="0"/>
    </xf>
    <xf numFmtId="4" fontId="63" fillId="66" borderId="256"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193" fontId="5" fillId="7" borderId="248">
      <alignment vertical="center"/>
      <protection locked="0"/>
    </xf>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4" fontId="59" fillId="12" borderId="248" applyNumberFormat="0" applyProtection="0">
      <alignment vertical="center"/>
    </xf>
    <xf numFmtId="4" fontId="59" fillId="53" borderId="241" applyNumberFormat="0" applyProtection="0">
      <alignment vertical="center"/>
    </xf>
    <xf numFmtId="186" fontId="44" fillId="0" borderId="247" applyNumberFormat="0" applyFill="0" applyAlignment="0" applyProtection="0"/>
    <xf numFmtId="186" fontId="27" fillId="63" borderId="260" applyNumberFormat="0" applyProtection="0">
      <alignment horizontal="left" vertical="center" indent="1"/>
    </xf>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27" fillId="14" borderId="260" applyNumberFormat="0" applyProtection="0">
      <alignment horizontal="left" vertical="top" indent="1"/>
    </xf>
    <xf numFmtId="4" fontId="56" fillId="58" borderId="252" applyNumberFormat="0" applyProtection="0">
      <alignment horizontal="right" vertical="center"/>
    </xf>
    <xf numFmtId="186" fontId="56" fillId="21" borderId="260"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15" borderId="260" applyNumberFormat="0" applyProtection="0">
      <alignment horizontal="left" vertical="top"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88" fontId="5" fillId="70" borderId="8">
      <alignment horizontal="right" vertical="center"/>
      <protection locked="0"/>
    </xf>
    <xf numFmtId="186" fontId="56" fillId="63" borderId="243" applyNumberFormat="0" applyProtection="0">
      <alignment horizontal="left" vertical="top" indent="1"/>
    </xf>
    <xf numFmtId="186" fontId="50" fillId="41" borderId="252" applyNumberFormat="0" applyAlignment="0" applyProtection="0"/>
    <xf numFmtId="186" fontId="27" fillId="14" borderId="260" applyNumberFormat="0" applyProtection="0">
      <alignment horizontal="left" vertical="center" indent="1"/>
    </xf>
    <xf numFmtId="186" fontId="56" fillId="21" borderId="243" applyNumberFormat="0" applyProtection="0">
      <alignment horizontal="left" vertical="top" indent="1"/>
    </xf>
    <xf numFmtId="4" fontId="56" fillId="54" borderId="262" applyNumberFormat="0" applyProtection="0">
      <alignment horizontal="left" vertical="center" indent="1"/>
    </xf>
    <xf numFmtId="186" fontId="56" fillId="15" borderId="243" applyNumberFormat="0" applyProtection="0">
      <alignment horizontal="left" vertical="top" indent="1"/>
    </xf>
    <xf numFmtId="186" fontId="27" fillId="21" borderId="251" applyNumberFormat="0" applyProtection="0">
      <alignment horizontal="left" vertical="top" indent="1"/>
    </xf>
    <xf numFmtId="186" fontId="56" fillId="63" borderId="251" applyNumberFormat="0" applyProtection="0">
      <alignment horizontal="left" vertical="top" indent="1"/>
    </xf>
    <xf numFmtId="4" fontId="27" fillId="21" borderId="256" applyNumberFormat="0" applyProtection="0">
      <alignment horizontal="left" vertical="center" indent="1"/>
    </xf>
    <xf numFmtId="4" fontId="72" fillId="80" borderId="260" applyNumberFormat="0" applyProtection="0">
      <alignment horizontal="right" vertical="center"/>
    </xf>
    <xf numFmtId="186" fontId="56" fillId="15" borderId="251" applyNumberFormat="0" applyProtection="0">
      <alignment horizontal="left" vertical="top" indent="1"/>
    </xf>
    <xf numFmtId="186" fontId="60" fillId="52" borderId="251" applyNumberFormat="0" applyProtection="0">
      <alignment horizontal="left" vertical="top" indent="1"/>
    </xf>
    <xf numFmtId="4" fontId="27" fillId="21" borderId="266" applyNumberFormat="0" applyProtection="0">
      <alignment horizontal="left" vertical="center" indent="1"/>
    </xf>
    <xf numFmtId="186" fontId="27" fillId="15" borderId="260" applyNumberFormat="0" applyProtection="0">
      <alignment horizontal="left" vertical="top" indent="1"/>
    </xf>
    <xf numFmtId="4" fontId="56" fillId="61" borderId="256" applyNumberFormat="0" applyProtection="0">
      <alignment horizontal="left" vertical="center" indent="1"/>
    </xf>
    <xf numFmtId="186" fontId="56" fillId="21" borderId="260" applyNumberFormat="0" applyProtection="0">
      <alignment horizontal="left" vertical="top" indent="1"/>
    </xf>
    <xf numFmtId="186" fontId="56" fillId="62" borderId="252" applyNumberFormat="0" applyProtection="0">
      <alignment horizontal="left" vertical="center" indent="1"/>
    </xf>
    <xf numFmtId="186" fontId="50" fillId="41" borderId="262" applyNumberFormat="0" applyAlignment="0" applyProtection="0"/>
    <xf numFmtId="4" fontId="56" fillId="55" borderId="252" applyNumberFormat="0" applyProtection="0">
      <alignment horizontal="right" vertical="center"/>
    </xf>
    <xf numFmtId="186" fontId="56" fillId="40" borderId="262" applyNumberFormat="0" applyFont="0" applyAlignment="0" applyProtection="0"/>
    <xf numFmtId="186" fontId="57" fillId="44" borderId="263" applyNumberFormat="0" applyAlignment="0" applyProtection="0"/>
    <xf numFmtId="186" fontId="60" fillId="52" borderId="251" applyNumberFormat="0" applyProtection="0">
      <alignment horizontal="left" vertical="top" indent="1"/>
    </xf>
    <xf numFmtId="4" fontId="56" fillId="60" borderId="252" applyNumberFormat="0" applyProtection="0">
      <alignment horizontal="right" vertical="center"/>
    </xf>
    <xf numFmtId="186" fontId="56" fillId="62" borderId="252" applyNumberFormat="0" applyProtection="0">
      <alignment horizontal="left" vertical="center" indent="1"/>
    </xf>
    <xf numFmtId="186" fontId="56" fillId="14" borderId="260" applyNumberFormat="0" applyProtection="0">
      <alignment horizontal="left" vertical="top" indent="1"/>
    </xf>
    <xf numFmtId="186" fontId="56" fillId="40" borderId="252" applyNumberFormat="0" applyFont="0" applyAlignment="0" applyProtection="0"/>
    <xf numFmtId="186" fontId="42" fillId="44" borderId="252" applyNumberFormat="0" applyAlignment="0" applyProtection="0"/>
    <xf numFmtId="193" fontId="5" fillId="69" borderId="8">
      <alignment vertical="center"/>
    </xf>
    <xf numFmtId="193" fontId="28" fillId="50" borderId="8">
      <alignment vertical="center"/>
    </xf>
    <xf numFmtId="186" fontId="56" fillId="63" borderId="251" applyNumberFormat="0" applyProtection="0">
      <alignment horizontal="left" vertical="top" indent="1"/>
    </xf>
    <xf numFmtId="4" fontId="56" fillId="58"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56" fillId="54" borderId="252" applyNumberFormat="0" applyProtection="0">
      <alignment horizontal="left" vertical="center" indent="1"/>
    </xf>
    <xf numFmtId="186" fontId="56" fillId="14" borderId="251" applyNumberFormat="0" applyProtection="0">
      <alignment horizontal="left" vertical="top" indent="1"/>
    </xf>
    <xf numFmtId="4" fontId="56" fillId="61" borderId="244"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4" fontId="72" fillId="87" borderId="251" applyNumberFormat="0" applyProtection="0">
      <alignment vertical="center"/>
    </xf>
    <xf numFmtId="188" fontId="5" fillId="7" borderId="248">
      <alignment vertical="center"/>
      <protection locked="0"/>
    </xf>
    <xf numFmtId="4" fontId="56" fillId="54" borderId="252" applyNumberFormat="0" applyProtection="0">
      <alignment horizontal="left" vertical="center" indent="1"/>
    </xf>
    <xf numFmtId="186" fontId="56" fillId="63" borderId="243" applyNumberFormat="0" applyProtection="0">
      <alignment horizontal="left" vertical="top" indent="1"/>
    </xf>
    <xf numFmtId="190" fontId="28" fillId="49" borderId="248">
      <alignment vertical="center"/>
    </xf>
    <xf numFmtId="186" fontId="56" fillId="21" borderId="243" applyNumberFormat="0" applyProtection="0">
      <alignment horizontal="left" vertical="top" indent="1"/>
    </xf>
    <xf numFmtId="4" fontId="56" fillId="15" borderId="244" applyNumberFormat="0" applyProtection="0">
      <alignment horizontal="left" vertical="center" indent="1"/>
    </xf>
    <xf numFmtId="186" fontId="56" fillId="21" borderId="243" applyNumberFormat="0" applyProtection="0">
      <alignment horizontal="left" vertical="top" indent="1"/>
    </xf>
    <xf numFmtId="191" fontId="28" fillId="51" borderId="258">
      <alignment horizontal="right" vertical="center"/>
      <protection locked="0"/>
    </xf>
    <xf numFmtId="186" fontId="56" fillId="15" borderId="251" applyNumberFormat="0" applyProtection="0">
      <alignment horizontal="left" vertical="top" indent="1"/>
    </xf>
    <xf numFmtId="4" fontId="62" fillId="48" borderId="243" applyNumberFormat="0" applyProtection="0">
      <alignment vertical="center"/>
    </xf>
    <xf numFmtId="4" fontId="27" fillId="21" borderId="244" applyNumberFormat="0" applyProtection="0">
      <alignment horizontal="left" vertical="center" indent="1"/>
    </xf>
    <xf numFmtId="186" fontId="56" fillId="40" borderId="241" applyNumberFormat="0" applyFont="0" applyAlignment="0" applyProtection="0"/>
    <xf numFmtId="186" fontId="57" fillId="44" borderId="253" applyNumberFormat="0" applyAlignment="0" applyProtection="0"/>
    <xf numFmtId="186" fontId="56" fillId="63" borderId="251" applyNumberFormat="0" applyProtection="0">
      <alignment horizontal="left" vertical="top" indent="1"/>
    </xf>
    <xf numFmtId="4" fontId="63" fillId="66" borderId="25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0" fontId="27" fillId="14" borderId="243" applyNumberFormat="0" applyProtection="0">
      <alignment horizontal="left" vertical="center"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48" borderId="243" applyNumberFormat="0" applyProtection="0">
      <alignment vertical="center"/>
    </xf>
    <xf numFmtId="4" fontId="27" fillId="21" borderId="244" applyNumberFormat="0" applyProtection="0">
      <alignment horizontal="left" vertical="center" indent="1"/>
    </xf>
    <xf numFmtId="186" fontId="56" fillId="63" borderId="243" applyNumberFormat="0" applyProtection="0">
      <alignment horizontal="left" vertical="top" indent="1"/>
    </xf>
    <xf numFmtId="191" fontId="5" fillId="69" borderId="248">
      <alignment vertical="center"/>
    </xf>
    <xf numFmtId="186" fontId="56" fillId="21" borderId="243" applyNumberFormat="0" applyProtection="0">
      <alignment horizontal="left" vertical="top" indent="1"/>
    </xf>
    <xf numFmtId="190"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90" fontId="28" fillId="50" borderId="258">
      <alignment vertical="center"/>
    </xf>
    <xf numFmtId="4" fontId="72" fillId="86" borderId="260"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40" borderId="241" applyNumberFormat="0" applyFont="0" applyAlignment="0" applyProtection="0"/>
    <xf numFmtId="186" fontId="27" fillId="21" borderId="243" applyNumberFormat="0" applyProtection="0">
      <alignment horizontal="left" vertical="center" indent="1"/>
    </xf>
    <xf numFmtId="191" fontId="28" fillId="12" borderId="248">
      <alignment vertical="center"/>
      <protection locked="0"/>
    </xf>
    <xf numFmtId="186" fontId="56" fillId="14" borderId="243" applyNumberFormat="0" applyProtection="0">
      <alignment horizontal="left" vertical="top" indent="1"/>
    </xf>
    <xf numFmtId="186" fontId="56" fillId="15" borderId="251" applyNumberFormat="0" applyProtection="0">
      <alignment horizontal="left" vertical="top" indent="1"/>
    </xf>
    <xf numFmtId="186" fontId="27" fillId="15" borderId="243"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40" borderId="252" applyNumberFormat="0" applyFont="0" applyAlignment="0" applyProtection="0"/>
    <xf numFmtId="191" fontId="28" fillId="51" borderId="8">
      <alignment horizontal="right" vertical="center"/>
      <protection locked="0"/>
    </xf>
    <xf numFmtId="193" fontId="28" fillId="50" borderId="258">
      <alignment vertical="center"/>
    </xf>
    <xf numFmtId="186" fontId="56" fillId="67" borderId="8"/>
    <xf numFmtId="4" fontId="62" fillId="11" borderId="260" applyNumberFormat="0" applyProtection="0">
      <alignment horizontal="left" vertical="center" indent="1"/>
    </xf>
    <xf numFmtId="186" fontId="56" fillId="15" borderId="260" applyNumberFormat="0" applyProtection="0">
      <alignment horizontal="left" vertical="top" indent="1"/>
    </xf>
    <xf numFmtId="191" fontId="5" fillId="13" borderId="258">
      <alignment vertical="center"/>
    </xf>
    <xf numFmtId="191" fontId="5" fillId="70" borderId="258">
      <alignment horizontal="right" vertical="center"/>
      <protection locked="0"/>
    </xf>
    <xf numFmtId="0" fontId="37" fillId="15" borderId="251" applyNumberFormat="0" applyProtection="0">
      <alignment horizontal="left" vertical="top" indent="1"/>
    </xf>
    <xf numFmtId="186" fontId="56" fillId="15" borderId="251" applyNumberFormat="0" applyProtection="0">
      <alignment horizontal="left" vertical="top" indent="1"/>
    </xf>
    <xf numFmtId="4" fontId="27" fillId="21" borderId="266" applyNumberFormat="0" applyProtection="0">
      <alignment horizontal="left" vertical="center" indent="1"/>
    </xf>
    <xf numFmtId="186" fontId="56" fillId="63" borderId="251" applyNumberFormat="0" applyProtection="0">
      <alignment horizontal="left" vertical="top" indent="1"/>
    </xf>
    <xf numFmtId="4" fontId="56" fillId="23" borderId="262" applyNumberFormat="0" applyProtection="0">
      <alignment horizontal="right" vertical="center"/>
    </xf>
    <xf numFmtId="4" fontId="56" fillId="54" borderId="262" applyNumberFormat="0" applyProtection="0">
      <alignment horizontal="left" vertical="center" indent="1"/>
    </xf>
    <xf numFmtId="4" fontId="56" fillId="55" borderId="252" applyNumberFormat="0" applyProtection="0">
      <alignment horizontal="right" vertical="center"/>
    </xf>
    <xf numFmtId="4" fontId="56" fillId="56" borderId="252" applyNumberFormat="0" applyProtection="0">
      <alignment horizontal="right" vertical="center"/>
    </xf>
    <xf numFmtId="4" fontId="56" fillId="61" borderId="256" applyNumberFormat="0" applyProtection="0">
      <alignment horizontal="left" vertical="center" indent="1"/>
    </xf>
    <xf numFmtId="186" fontId="42" fillId="44" borderId="252" applyNumberFormat="0" applyAlignment="0" applyProtection="0"/>
    <xf numFmtId="4" fontId="56" fillId="52" borderId="241" applyNumberFormat="0" applyProtection="0">
      <alignment vertical="center"/>
    </xf>
    <xf numFmtId="191" fontId="5" fillId="70" borderId="248">
      <alignment horizontal="right" vertical="center"/>
      <protection locked="0"/>
    </xf>
    <xf numFmtId="186" fontId="56" fillId="40" borderId="241" applyNumberFormat="0" applyFont="0" applyAlignment="0" applyProtection="0"/>
    <xf numFmtId="193" fontId="28" fillId="50" borderId="248">
      <alignment vertical="center"/>
    </xf>
    <xf numFmtId="186" fontId="56" fillId="40" borderId="252" applyNumberFormat="0" applyFont="0" applyAlignment="0" applyProtection="0"/>
    <xf numFmtId="186" fontId="27" fillId="63" borderId="251" applyNumberFormat="0" applyProtection="0">
      <alignment horizontal="left" vertical="top" indent="1"/>
    </xf>
    <xf numFmtId="4" fontId="72" fillId="50" borderId="251" applyNumberFormat="0" applyProtection="0">
      <alignment horizontal="right" vertical="center"/>
    </xf>
    <xf numFmtId="190" fontId="28" fillId="51" borderId="258">
      <alignment horizontal="right" vertical="center"/>
      <protection locked="0"/>
    </xf>
    <xf numFmtId="186" fontId="62" fillId="48" borderId="251" applyNumberFormat="0" applyProtection="0">
      <alignment horizontal="left" vertical="top" indent="1"/>
    </xf>
    <xf numFmtId="0" fontId="27" fillId="21" borderId="260" applyNumberFormat="0" applyProtection="0">
      <alignment horizontal="left" vertical="top" indent="1"/>
    </xf>
    <xf numFmtId="186" fontId="28" fillId="49" borderId="258">
      <alignment vertical="center"/>
    </xf>
    <xf numFmtId="4" fontId="56" fillId="60" borderId="262" applyNumberFormat="0" applyProtection="0">
      <alignment horizontal="right" vertical="center"/>
    </xf>
    <xf numFmtId="186" fontId="50" fillId="41" borderId="241" applyNumberFormat="0" applyAlignment="0" applyProtection="0"/>
    <xf numFmtId="4" fontId="72" fillId="84" borderId="251" applyNumberFormat="0" applyProtection="0">
      <alignment horizontal="right" vertical="center"/>
    </xf>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0" fillId="41" borderId="252" applyNumberFormat="0" applyAlignment="0" applyProtection="0"/>
    <xf numFmtId="186" fontId="56" fillId="21" borderId="260" applyNumberFormat="0" applyProtection="0">
      <alignment horizontal="left" vertical="top" indent="1"/>
    </xf>
    <xf numFmtId="4" fontId="56" fillId="59" borderId="262" applyNumberFormat="0" applyProtection="0">
      <alignment horizontal="right" vertical="center"/>
    </xf>
    <xf numFmtId="186" fontId="56" fillId="63" borderId="260" applyNumberFormat="0" applyProtection="0">
      <alignment horizontal="left" vertical="top" indent="1"/>
    </xf>
    <xf numFmtId="4" fontId="72" fillId="78" borderId="251" applyNumberFormat="0" applyProtection="0">
      <alignment horizontal="right" vertical="center"/>
    </xf>
    <xf numFmtId="191" fontId="5" fillId="69" borderId="258">
      <alignment vertical="center"/>
    </xf>
    <xf numFmtId="186" fontId="27" fillId="21" borderId="260" applyNumberFormat="0" applyProtection="0">
      <alignment horizontal="left" vertical="center" indent="1"/>
    </xf>
    <xf numFmtId="186" fontId="56" fillId="14" borderId="251" applyNumberFormat="0" applyProtection="0">
      <alignment horizontal="left" vertical="top" indent="1"/>
    </xf>
    <xf numFmtId="4" fontId="56" fillId="57" borderId="266" applyNumberFormat="0" applyProtection="0">
      <alignment horizontal="right" vertical="center"/>
    </xf>
    <xf numFmtId="186" fontId="56" fillId="40" borderId="252" applyNumberFormat="0" applyFont="0" applyAlignment="0" applyProtection="0"/>
    <xf numFmtId="4" fontId="56" fillId="53" borderId="252" applyNumberFormat="0" applyProtection="0">
      <alignment horizontal="left" vertical="center" indent="1"/>
    </xf>
    <xf numFmtId="188" fontId="5" fillId="7" borderId="8">
      <alignment vertical="center"/>
      <protection locked="0"/>
    </xf>
    <xf numFmtId="186" fontId="27" fillId="21" borderId="251" applyNumberFormat="0" applyProtection="0">
      <alignment horizontal="left" vertical="center" indent="1"/>
    </xf>
    <xf numFmtId="193" fontId="28" fillId="50" borderId="258">
      <alignment vertical="center"/>
    </xf>
    <xf numFmtId="186" fontId="56" fillId="14" borderId="251" applyNumberFormat="0" applyProtection="0">
      <alignment horizontal="left" vertical="top" indent="1"/>
    </xf>
    <xf numFmtId="4" fontId="63" fillId="66" borderId="266" applyNumberFormat="0" applyProtection="0">
      <alignment horizontal="left" vertical="center" indent="1"/>
    </xf>
    <xf numFmtId="186" fontId="56" fillId="14" borderId="260" applyNumberFormat="0" applyProtection="0">
      <alignment horizontal="left" vertical="top" indent="1"/>
    </xf>
    <xf numFmtId="186" fontId="44" fillId="0" borderId="257" applyNumberFormat="0" applyFill="0" applyAlignment="0" applyProtection="0"/>
    <xf numFmtId="4" fontId="59" fillId="53" borderId="252" applyNumberFormat="0" applyProtection="0">
      <alignment vertical="center"/>
    </xf>
    <xf numFmtId="186" fontId="56" fillId="15" borderId="251" applyNumberFormat="0" applyProtection="0">
      <alignment horizontal="left" vertical="top" indent="1"/>
    </xf>
    <xf numFmtId="4" fontId="56" fillId="16" borderId="252" applyNumberFormat="0" applyProtection="0">
      <alignment horizontal="right" vertical="center"/>
    </xf>
    <xf numFmtId="186" fontId="50" fillId="41" borderId="252" applyNumberFormat="0" applyAlignment="0" applyProtection="0"/>
    <xf numFmtId="4" fontId="74" fillId="87" borderId="251" applyNumberFormat="0" applyProtection="0">
      <alignment vertical="center"/>
    </xf>
    <xf numFmtId="172" fontId="5" fillId="7" borderId="8">
      <alignment vertical="center"/>
      <protection locked="0"/>
    </xf>
    <xf numFmtId="186" fontId="56" fillId="15" borderId="251" applyNumberFormat="0" applyProtection="0">
      <alignment horizontal="left" vertical="top" indent="1"/>
    </xf>
    <xf numFmtId="4" fontId="56" fillId="0" borderId="252" applyNumberFormat="0" applyProtection="0">
      <alignment horizontal="right" vertical="center"/>
    </xf>
    <xf numFmtId="186" fontId="56" fillId="40" borderId="252" applyNumberFormat="0" applyFont="0" applyAlignment="0" applyProtection="0"/>
    <xf numFmtId="188" fontId="5" fillId="70" borderId="258">
      <alignment horizontal="right" vertical="center"/>
      <protection locked="0"/>
    </xf>
    <xf numFmtId="186" fontId="56" fillId="15" borderId="251" applyNumberFormat="0" applyProtection="0">
      <alignment horizontal="left" vertical="top" indent="1"/>
    </xf>
    <xf numFmtId="190" fontId="28" fillId="49" borderId="258">
      <alignmen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62" fillId="15" borderId="251" applyNumberFormat="0" applyProtection="0">
      <alignment horizontal="left" vertical="top" indent="1"/>
    </xf>
    <xf numFmtId="186" fontId="60" fillId="52" borderId="251" applyNumberFormat="0" applyProtection="0">
      <alignment horizontal="left" vertical="top" indent="1"/>
    </xf>
    <xf numFmtId="186" fontId="56" fillId="15" borderId="251" applyNumberFormat="0" applyProtection="0">
      <alignment horizontal="left" vertical="top" indent="1"/>
    </xf>
    <xf numFmtId="186" fontId="56" fillId="63" borderId="241" applyNumberFormat="0" applyProtection="0">
      <alignment horizontal="left" vertical="center" indent="1"/>
    </xf>
    <xf numFmtId="186" fontId="56" fillId="14" borderId="251" applyNumberFormat="0" applyProtection="0">
      <alignment horizontal="left" vertical="top" indent="1"/>
    </xf>
    <xf numFmtId="4" fontId="62" fillId="48" borderId="243" applyNumberFormat="0" applyProtection="0">
      <alignment vertical="center"/>
    </xf>
    <xf numFmtId="4" fontId="56" fillId="23" borderId="241" applyNumberFormat="0" applyProtection="0">
      <alignment horizontal="right" vertical="center"/>
    </xf>
    <xf numFmtId="4" fontId="56" fillId="15" borderId="241" applyNumberFormat="0" applyProtection="0">
      <alignment horizontal="right" vertical="center"/>
    </xf>
    <xf numFmtId="186" fontId="56" fillId="40" borderId="241" applyNumberFormat="0" applyFont="0" applyAlignment="0" applyProtection="0"/>
    <xf numFmtId="186" fontId="28" fillId="51" borderId="268">
      <alignment horizontal="right" vertical="center"/>
      <protection locked="0"/>
    </xf>
    <xf numFmtId="186" fontId="27" fillId="14" borderId="243" applyNumberFormat="0" applyProtection="0">
      <alignment horizontal="left" vertical="top" indent="1"/>
    </xf>
    <xf numFmtId="4" fontId="56" fillId="55" borderId="241" applyNumberFormat="0" applyProtection="0">
      <alignment horizontal="right" vertical="center"/>
    </xf>
    <xf numFmtId="186" fontId="50" fillId="41" borderId="241" applyNumberFormat="0" applyAlignment="0" applyProtection="0"/>
    <xf numFmtId="186" fontId="56" fillId="40" borderId="252" applyNumberFormat="0" applyFont="0" applyAlignment="0" applyProtection="0"/>
    <xf numFmtId="186" fontId="56" fillId="14" borderId="251" applyNumberFormat="0" applyProtection="0">
      <alignment horizontal="left" vertical="top" indent="1"/>
    </xf>
    <xf numFmtId="4" fontId="56" fillId="59" borderId="241" applyNumberFormat="0" applyProtection="0">
      <alignment horizontal="right" vertical="center"/>
    </xf>
    <xf numFmtId="191" fontId="28" fillId="50" borderId="8">
      <alignment vertical="center"/>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4" fontId="56" fillId="15" borderId="241" applyNumberFormat="0" applyProtection="0">
      <alignment horizontal="right" vertical="center"/>
    </xf>
    <xf numFmtId="4" fontId="56" fillId="57" borderId="256" applyNumberFormat="0" applyProtection="0">
      <alignment horizontal="right" vertical="center"/>
    </xf>
    <xf numFmtId="4" fontId="56" fillId="54" borderId="252"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6" fillId="63" borderId="241" applyNumberFormat="0" applyProtection="0">
      <alignment horizontal="left" vertical="center" indent="1"/>
    </xf>
    <xf numFmtId="4" fontId="56" fillId="15" borderId="241" applyNumberFormat="0" applyProtection="0">
      <alignment horizontal="right" vertical="center"/>
    </xf>
    <xf numFmtId="186" fontId="57" fillId="44" borderId="242" applyNumberFormat="0" applyAlignment="0" applyProtection="0"/>
    <xf numFmtId="186" fontId="27" fillId="14" borderId="260" applyNumberFormat="0" applyProtection="0">
      <alignment horizontal="left" vertical="top" indent="1"/>
    </xf>
    <xf numFmtId="193" fontId="5" fillId="69" borderId="258">
      <alignment vertical="center"/>
    </xf>
    <xf numFmtId="4" fontId="62" fillId="11" borderId="251" applyNumberFormat="0" applyProtection="0">
      <alignment horizontal="left" vertical="center" indent="1"/>
    </xf>
    <xf numFmtId="186" fontId="27" fillId="14" borderId="251" applyNumberFormat="0" applyProtection="0">
      <alignment horizontal="left" vertical="center" indent="1"/>
    </xf>
    <xf numFmtId="186" fontId="56" fillId="14" borderId="243"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0" fontId="37" fillId="48" borderId="260" applyNumberFormat="0" applyProtection="0">
      <alignment horizontal="left" vertical="top" indent="1"/>
    </xf>
    <xf numFmtId="193" fontId="28" fillId="12" borderId="258">
      <alignment vertical="center"/>
      <protection locked="0"/>
    </xf>
    <xf numFmtId="0" fontId="5" fillId="7" borderId="8">
      <alignment vertical="center"/>
      <protection locked="0"/>
    </xf>
    <xf numFmtId="186" fontId="27" fillId="14" borderId="260" applyNumberFormat="0" applyProtection="0">
      <alignment horizontal="left" vertical="center" indent="1"/>
    </xf>
    <xf numFmtId="186" fontId="27" fillId="64" borderId="258" applyNumberFormat="0">
      <protection locked="0"/>
    </xf>
    <xf numFmtId="186" fontId="56" fillId="63" borderId="260" applyNumberFormat="0" applyProtection="0">
      <alignment horizontal="left" vertical="top" indent="1"/>
    </xf>
    <xf numFmtId="186" fontId="56" fillId="40" borderId="262" applyNumberFormat="0" applyFont="0" applyAlignment="0" applyProtection="0"/>
    <xf numFmtId="4" fontId="56" fillId="53" borderId="241"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27" fillId="63" borderId="251" applyNumberFormat="0" applyProtection="0">
      <alignment horizontal="left" vertical="top" indent="1"/>
    </xf>
    <xf numFmtId="186" fontId="56" fillId="21" borderId="251" applyNumberFormat="0" applyProtection="0">
      <alignment horizontal="left" vertical="top" indent="1"/>
    </xf>
    <xf numFmtId="4" fontId="56" fillId="56" borderId="262" applyNumberFormat="0" applyProtection="0">
      <alignment horizontal="righ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86" fontId="27" fillId="14" borderId="251" applyNumberFormat="0" applyProtection="0">
      <alignment horizontal="left" vertical="center" indent="1"/>
    </xf>
    <xf numFmtId="186" fontId="62" fillId="15" borderId="251" applyNumberFormat="0" applyProtection="0">
      <alignment horizontal="left" vertical="top" indent="1"/>
    </xf>
    <xf numFmtId="4" fontId="72" fillId="50" borderId="260" applyNumberFormat="0" applyProtection="0">
      <alignment horizontal="right" vertical="center"/>
    </xf>
    <xf numFmtId="186" fontId="50" fillId="41" borderId="252" applyNumberFormat="0" applyAlignment="0" applyProtection="0"/>
    <xf numFmtId="186" fontId="44" fillId="0" borderId="267" applyNumberFormat="0" applyFill="0" applyAlignment="0" applyProtection="0"/>
    <xf numFmtId="191" fontId="28" fillId="50" borderId="258">
      <alignment vertical="center"/>
    </xf>
    <xf numFmtId="186" fontId="56" fillId="21" borderId="251" applyNumberFormat="0" applyProtection="0">
      <alignment horizontal="left" vertical="top" indent="1"/>
    </xf>
    <xf numFmtId="186" fontId="56" fillId="63" borderId="243" applyNumberFormat="0" applyProtection="0">
      <alignment horizontal="left" vertical="top" indent="1"/>
    </xf>
    <xf numFmtId="4" fontId="27" fillId="21" borderId="244" applyNumberFormat="0" applyProtection="0">
      <alignment horizontal="left" vertical="center" indent="1"/>
    </xf>
    <xf numFmtId="186" fontId="56" fillId="63" borderId="252" applyNumberFormat="0" applyProtection="0">
      <alignment horizontal="left" vertical="center" indent="1"/>
    </xf>
    <xf numFmtId="4" fontId="64" fillId="64" borderId="252" applyNumberFormat="0" applyProtection="0">
      <alignment horizontal="right" vertical="center"/>
    </xf>
    <xf numFmtId="186" fontId="56" fillId="21" borderId="260" applyNumberFormat="0" applyProtection="0">
      <alignment horizontal="left" vertical="top" indent="1"/>
    </xf>
    <xf numFmtId="193" fontId="28" fillId="50" borderId="258">
      <alignment vertical="center"/>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52" applyNumberFormat="0" applyProtection="0">
      <alignment horizontal="left" vertical="center" indent="1"/>
    </xf>
    <xf numFmtId="37" fontId="33" fillId="0" borderId="255" applyNumberFormat="0"/>
    <xf numFmtId="4" fontId="56" fillId="57" borderId="266" applyNumberFormat="0" applyProtection="0">
      <alignment horizontal="right" vertical="center"/>
    </xf>
    <xf numFmtId="4" fontId="56" fillId="59" borderId="262" applyNumberFormat="0" applyProtection="0">
      <alignment horizontal="right" vertical="center"/>
    </xf>
    <xf numFmtId="186" fontId="57" fillId="44" borderId="253" applyNumberFormat="0" applyAlignment="0" applyProtection="0"/>
    <xf numFmtId="188" fontId="28" fillId="49" borderId="268">
      <alignment vertical="center"/>
    </xf>
    <xf numFmtId="186" fontId="56" fillId="21" borderId="243" applyNumberFormat="0" applyProtection="0">
      <alignment horizontal="left" vertical="top" indent="1"/>
    </xf>
    <xf numFmtId="186" fontId="27" fillId="63" borderId="251" applyNumberFormat="0" applyProtection="0">
      <alignment horizontal="left" vertical="center" indent="1"/>
    </xf>
    <xf numFmtId="0" fontId="27" fillId="64" borderId="258" applyNumberFormat="0">
      <protection locked="0"/>
    </xf>
    <xf numFmtId="4" fontId="56" fillId="15" borderId="252" applyNumberFormat="0" applyProtection="0">
      <alignment horizontal="right" vertical="center"/>
    </xf>
    <xf numFmtId="4" fontId="59" fillId="53" borderId="252" applyNumberFormat="0" applyProtection="0">
      <alignment vertical="center"/>
    </xf>
    <xf numFmtId="186" fontId="62" fillId="15" borderId="243" applyNumberFormat="0" applyProtection="0">
      <alignment horizontal="left" vertical="top" indent="1"/>
    </xf>
    <xf numFmtId="4" fontId="74" fillId="87" borderId="260" applyNumberFormat="0" applyProtection="0">
      <alignment vertical="center"/>
    </xf>
    <xf numFmtId="186" fontId="60" fillId="52" borderId="251"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186" fontId="56" fillId="14" borderId="260" applyNumberFormat="0" applyProtection="0">
      <alignment horizontal="left" vertical="top" indent="1"/>
    </xf>
    <xf numFmtId="0" fontId="5" fillId="69" borderId="248">
      <alignment vertical="center"/>
    </xf>
    <xf numFmtId="186" fontId="56" fillId="15" borderId="243" applyNumberFormat="0" applyProtection="0">
      <alignment horizontal="left" vertical="top" indent="1"/>
    </xf>
    <xf numFmtId="186" fontId="56" fillId="15" borderId="251" applyNumberFormat="0" applyProtection="0">
      <alignment horizontal="left" vertical="top"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15" borderId="243" applyNumberFormat="0" applyProtection="0">
      <alignment horizontal="left" vertical="top" indent="1"/>
    </xf>
    <xf numFmtId="4" fontId="27" fillId="21" borderId="244" applyNumberFormat="0" applyProtection="0">
      <alignment horizontal="left" vertical="center" indent="1"/>
    </xf>
    <xf numFmtId="4" fontId="62" fillId="11" borderId="243" applyNumberFormat="0" applyProtection="0">
      <alignment horizontal="left" vertical="center" indent="1"/>
    </xf>
    <xf numFmtId="186" fontId="27" fillId="14" borderId="251" applyNumberFormat="0" applyProtection="0">
      <alignment horizontal="left" vertical="top" indent="1"/>
    </xf>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67" borderId="258"/>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4" fontId="64" fillId="64" borderId="262" applyNumberFormat="0" applyProtection="0">
      <alignment horizontal="right" vertical="center"/>
    </xf>
    <xf numFmtId="4" fontId="72" fillId="53" borderId="251" applyNumberFormat="0" applyProtection="0">
      <alignment horizontal="left" vertical="center" indent="1"/>
    </xf>
    <xf numFmtId="4" fontId="70" fillId="86" borderId="250"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5" fillId="13" borderId="258">
      <alignment vertical="center"/>
    </xf>
    <xf numFmtId="191" fontId="5" fillId="69" borderId="258">
      <alignment vertical="center"/>
    </xf>
    <xf numFmtId="0" fontId="5" fillId="69" borderId="258">
      <alignment vertical="center"/>
    </xf>
    <xf numFmtId="193" fontId="5" fillId="7" borderId="258">
      <alignment vertical="center"/>
      <protection locked="0"/>
    </xf>
    <xf numFmtId="4" fontId="56" fillId="15" borderId="256" applyNumberFormat="0" applyProtection="0">
      <alignment horizontal="left" vertical="center" indent="1"/>
    </xf>
    <xf numFmtId="186" fontId="56" fillId="14" borderId="260" applyNumberFormat="0" applyProtection="0">
      <alignment horizontal="left" vertical="top" indent="1"/>
    </xf>
    <xf numFmtId="4" fontId="56" fillId="58" borderId="252" applyNumberFormat="0" applyProtection="0">
      <alignment horizontal="right" vertical="center"/>
    </xf>
    <xf numFmtId="186" fontId="56" fillId="14" borderId="251"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186" fontId="56" fillId="62" borderId="262" applyNumberFormat="0" applyProtection="0">
      <alignment horizontal="left" vertical="center" indent="1"/>
    </xf>
    <xf numFmtId="4" fontId="56" fillId="55" borderId="252" applyNumberFormat="0" applyProtection="0">
      <alignment horizontal="right" vertical="center"/>
    </xf>
    <xf numFmtId="186" fontId="56" fillId="40" borderId="252" applyNumberFormat="0" applyFont="0" applyAlignment="0" applyProtection="0"/>
    <xf numFmtId="186" fontId="28" fillId="12" borderId="258">
      <alignment vertical="center"/>
      <protection locked="0"/>
    </xf>
    <xf numFmtId="186" fontId="56" fillId="15" borderId="260" applyNumberFormat="0" applyProtection="0">
      <alignment horizontal="left" vertical="top" indent="1"/>
    </xf>
    <xf numFmtId="186" fontId="56" fillId="21" borderId="251" applyNumberFormat="0" applyProtection="0">
      <alignment horizontal="left" vertical="top" indent="1"/>
    </xf>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3" borderId="262" applyNumberFormat="0" applyProtection="0">
      <alignment horizontal="left" vertical="center" indent="1"/>
    </xf>
    <xf numFmtId="4" fontId="27" fillId="21" borderId="266" applyNumberFormat="0" applyProtection="0">
      <alignment horizontal="left" vertical="center" indent="1"/>
    </xf>
    <xf numFmtId="191" fontId="28" fillId="12" borderId="258">
      <alignment vertical="center"/>
      <protection locked="0"/>
    </xf>
    <xf numFmtId="186" fontId="42" fillId="44" borderId="252" applyNumberFormat="0" applyAlignment="0" applyProtection="0"/>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1" fontId="28" fillId="51" borderId="268">
      <alignment horizontal="right" vertical="center"/>
      <protection locked="0"/>
    </xf>
    <xf numFmtId="186" fontId="56" fillId="21" borderId="260" applyNumberFormat="0" applyProtection="0">
      <alignment horizontal="left" vertical="top" indent="1"/>
    </xf>
    <xf numFmtId="186" fontId="42" fillId="44" borderId="262" applyNumberFormat="0" applyAlignment="0" applyProtection="0"/>
    <xf numFmtId="4" fontId="62" fillId="48" borderId="251" applyNumberFormat="0" applyProtection="0">
      <alignment vertical="center"/>
    </xf>
    <xf numFmtId="0" fontId="27" fillId="63" borderId="260" applyNumberFormat="0" applyProtection="0">
      <alignment horizontal="left" vertical="center" indent="1"/>
    </xf>
    <xf numFmtId="0" fontId="37" fillId="15" borderId="260" applyNumberFormat="0" applyProtection="0">
      <alignment horizontal="left" vertical="top" indent="1"/>
    </xf>
    <xf numFmtId="186" fontId="56" fillId="40" borderId="252" applyNumberFormat="0" applyFont="0" applyAlignment="0" applyProtection="0"/>
    <xf numFmtId="0" fontId="73" fillId="52" borderId="260" applyNumberFormat="0" applyProtection="0">
      <alignment horizontal="left" vertical="top" indent="1"/>
    </xf>
    <xf numFmtId="191" fontId="5" fillId="7" borderId="258">
      <alignment vertical="center"/>
      <protection locked="0"/>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62" fillId="48" borderId="251" applyNumberFormat="0" applyProtection="0">
      <alignment horizontal="left" vertical="top" indent="1"/>
    </xf>
    <xf numFmtId="186" fontId="56" fillId="63" borderId="251" applyNumberFormat="0" applyProtection="0">
      <alignment horizontal="left" vertical="top" indent="1"/>
    </xf>
    <xf numFmtId="4" fontId="64" fillId="64" borderId="252" applyNumberFormat="0" applyProtection="0">
      <alignment horizontal="right" vertical="center"/>
    </xf>
    <xf numFmtId="4" fontId="56" fillId="0" borderId="252" applyNumberFormat="0" applyProtection="0">
      <alignment horizontal="right" vertical="center"/>
    </xf>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50" fillId="41" borderId="252" applyNumberFormat="0" applyAlignment="0" applyProtection="0"/>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27" fillId="21" borderId="260" applyNumberFormat="0" applyProtection="0">
      <alignment horizontal="left" vertical="center" indent="1"/>
    </xf>
    <xf numFmtId="4" fontId="62" fillId="48" borderId="251" applyNumberFormat="0" applyProtection="0">
      <alignment vertical="center"/>
    </xf>
    <xf numFmtId="0" fontId="27" fillId="21" borderId="251" applyNumberFormat="0" applyProtection="0">
      <alignment horizontal="left" vertical="center" indent="1"/>
    </xf>
    <xf numFmtId="193" fontId="5" fillId="7" borderId="8">
      <alignment vertical="center"/>
      <protection locked="0"/>
    </xf>
    <xf numFmtId="4" fontId="70" fillId="86" borderId="243" applyNumberFormat="0" applyProtection="0">
      <alignment horizontal="left" vertical="center" indent="1"/>
    </xf>
    <xf numFmtId="186" fontId="56" fillId="62" borderId="252" applyNumberFormat="0" applyProtection="0">
      <alignment horizontal="left" vertical="center" indent="1"/>
    </xf>
    <xf numFmtId="186" fontId="61" fillId="21" borderId="245" applyBorder="0"/>
    <xf numFmtId="4" fontId="59" fillId="53" borderId="241" applyNumberFormat="0" applyProtection="0">
      <alignment vertical="center"/>
    </xf>
    <xf numFmtId="186" fontId="56" fillId="21" borderId="251" applyNumberFormat="0" applyProtection="0">
      <alignment horizontal="left" vertical="top" indent="1"/>
    </xf>
    <xf numFmtId="191" fontId="5" fillId="69" borderId="8">
      <alignment vertical="center"/>
    </xf>
    <xf numFmtId="4" fontId="56" fillId="57" borderId="244" applyNumberFormat="0" applyProtection="0">
      <alignment horizontal="right" vertical="center"/>
    </xf>
    <xf numFmtId="186" fontId="50" fillId="41" borderId="252" applyNumberFormat="0" applyAlignment="0" applyProtection="0"/>
    <xf numFmtId="186" fontId="56" fillId="63" borderId="251" applyNumberFormat="0" applyProtection="0">
      <alignment horizontal="left" vertical="top" indent="1"/>
    </xf>
    <xf numFmtId="4" fontId="56" fillId="52" borderId="241" applyNumberFormat="0" applyProtection="0">
      <alignment vertical="center"/>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56" fillId="15" borderId="262" applyNumberFormat="0" applyProtection="0">
      <alignment horizontal="right" vertical="center"/>
    </xf>
    <xf numFmtId="196" fontId="5" fillId="69" borderId="248">
      <alignment vertical="center"/>
    </xf>
    <xf numFmtId="4" fontId="62" fillId="11" borderId="260" applyNumberFormat="0" applyProtection="0">
      <alignment horizontal="left" vertical="center" indent="1"/>
    </xf>
    <xf numFmtId="186" fontId="56" fillId="15" borderId="251" applyNumberFormat="0" applyProtection="0">
      <alignment horizontal="left" vertical="top" indent="1"/>
    </xf>
    <xf numFmtId="4" fontId="56" fillId="14" borderId="256" applyNumberFormat="0" applyProtection="0">
      <alignment horizontal="left" vertical="center" indent="1"/>
    </xf>
    <xf numFmtId="193" fontId="28" fillId="50" borderId="258">
      <alignment vertical="center"/>
    </xf>
    <xf numFmtId="4" fontId="59" fillId="12" borderId="8" applyNumberFormat="0" applyProtection="0">
      <alignment vertical="center"/>
    </xf>
    <xf numFmtId="186" fontId="44" fillId="0" borderId="257" applyNumberFormat="0" applyFill="0" applyAlignment="0" applyProtection="0"/>
    <xf numFmtId="37" fontId="33" fillId="0" borderId="265" applyNumberFormat="0"/>
    <xf numFmtId="4" fontId="72" fillId="87" borderId="260" applyNumberFormat="0" applyProtection="0">
      <alignment vertical="center"/>
    </xf>
    <xf numFmtId="186" fontId="56" fillId="63" borderId="251" applyNumberFormat="0" applyProtection="0">
      <alignment horizontal="left" vertical="top" indent="1"/>
    </xf>
    <xf numFmtId="186" fontId="27" fillId="21" borderId="260" applyNumberFormat="0" applyProtection="0">
      <alignment horizontal="left" vertical="center" indent="1"/>
    </xf>
    <xf numFmtId="186" fontId="56" fillId="40" borderId="25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8" fontId="5" fillId="13" borderId="258">
      <alignment vertical="center"/>
    </xf>
    <xf numFmtId="4" fontId="27" fillId="21" borderId="266"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27" fillId="21" borderId="266" applyNumberFormat="0" applyProtection="0">
      <alignment horizontal="left" vertical="center"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186" fontId="56" fillId="15" borderId="251" applyNumberFormat="0" applyProtection="0">
      <alignment horizontal="left" vertical="top" indent="1"/>
    </xf>
    <xf numFmtId="186" fontId="28" fillId="51" borderId="248">
      <alignment horizontal="right" vertical="center"/>
      <protection locked="0"/>
    </xf>
    <xf numFmtId="186" fontId="28" fillId="12" borderId="258">
      <alignment vertical="center"/>
      <protection locked="0"/>
    </xf>
    <xf numFmtId="186" fontId="56" fillId="14"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4" fontId="56" fillId="55" borderId="262" applyNumberFormat="0" applyProtection="0">
      <alignment horizontal="right" vertical="center"/>
    </xf>
    <xf numFmtId="186" fontId="56" fillId="63" borderId="243" applyNumberFormat="0" applyProtection="0">
      <alignment horizontal="left" vertical="top" indent="1"/>
    </xf>
    <xf numFmtId="186" fontId="56" fillId="40" borderId="241" applyNumberFormat="0" applyFont="0" applyAlignment="0" applyProtection="0"/>
    <xf numFmtId="186" fontId="56" fillId="63" borderId="243" applyNumberFormat="0" applyProtection="0">
      <alignment horizontal="left" vertical="top" indent="1"/>
    </xf>
    <xf numFmtId="186" fontId="57" fillId="44" borderId="253" applyNumberFormat="0" applyAlignment="0" applyProtection="0"/>
    <xf numFmtId="4" fontId="56" fillId="59" borderId="252" applyNumberFormat="0" applyProtection="0">
      <alignment horizontal="right" vertical="center"/>
    </xf>
    <xf numFmtId="186" fontId="28" fillId="12" borderId="8">
      <alignment vertical="center"/>
      <protection locked="0"/>
    </xf>
    <xf numFmtId="186" fontId="27" fillId="63" borderId="260" applyNumberFormat="0" applyProtection="0">
      <alignment horizontal="left" vertical="center" indent="1"/>
    </xf>
    <xf numFmtId="186" fontId="44" fillId="0" borderId="267" applyNumberFormat="0" applyFill="0" applyAlignment="0" applyProtection="0"/>
    <xf numFmtId="186" fontId="56" fillId="15" borderId="260" applyNumberFormat="0" applyProtection="0">
      <alignment horizontal="left" vertical="top" indent="1"/>
    </xf>
    <xf numFmtId="4" fontId="56" fillId="60" borderId="241" applyNumberFormat="0" applyProtection="0">
      <alignment horizontal="right" vertical="center"/>
    </xf>
    <xf numFmtId="196" fontId="5" fillId="13" borderId="8">
      <alignment vertical="center"/>
    </xf>
    <xf numFmtId="186" fontId="56" fillId="21" borderId="251" applyNumberFormat="0" applyProtection="0">
      <alignment horizontal="left" vertical="top" indent="1"/>
    </xf>
    <xf numFmtId="37" fontId="33" fillId="0" borderId="265" applyNumberFormat="0"/>
    <xf numFmtId="186" fontId="56" fillId="15" borderId="260" applyNumberFormat="0" applyProtection="0">
      <alignment horizontal="left" vertical="top" indent="1"/>
    </xf>
    <xf numFmtId="186" fontId="44" fillId="0" borderId="247" applyNumberFormat="0" applyFill="0" applyAlignment="0" applyProtection="0"/>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5" borderId="251" applyNumberFormat="0" applyProtection="0">
      <alignment horizontal="left" vertical="top" indent="1"/>
    </xf>
    <xf numFmtId="4" fontId="56" fillId="0" borderId="262" applyNumberFormat="0" applyProtection="0">
      <alignment horizontal="right" vertical="center"/>
    </xf>
    <xf numFmtId="186" fontId="56" fillId="11" borderId="252" applyNumberFormat="0" applyProtection="0">
      <alignment horizontal="left" vertical="center" indent="1"/>
    </xf>
    <xf numFmtId="186" fontId="56" fillId="21" borderId="251" applyNumberFormat="0" applyProtection="0">
      <alignment horizontal="left" vertical="top" indent="1"/>
    </xf>
    <xf numFmtId="186" fontId="27" fillId="15" borderId="260" applyNumberFormat="0" applyProtection="0">
      <alignment horizontal="left" vertical="center" indent="1"/>
    </xf>
    <xf numFmtId="4" fontId="72" fillId="79" borderId="260" applyNumberFormat="0" applyProtection="0">
      <alignment horizontal="right" vertical="center"/>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28" fillId="49" borderId="268">
      <alignment vertical="center"/>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71" fillId="53" borderId="251" applyNumberFormat="0" applyProtection="0">
      <alignment vertical="center"/>
    </xf>
    <xf numFmtId="186" fontId="50" fillId="41" borderId="252" applyNumberFormat="0" applyAlignment="0" applyProtection="0"/>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61" fillId="21" borderId="245" applyBorder="0"/>
    <xf numFmtId="37" fontId="33" fillId="0" borderId="246" applyNumberFormat="0"/>
    <xf numFmtId="186" fontId="56" fillId="15" borderId="243" applyNumberFormat="0" applyProtection="0">
      <alignment horizontal="left" vertical="top" indent="1"/>
    </xf>
    <xf numFmtId="191" fontId="28" fillId="50" borderId="248">
      <alignment vertical="center"/>
    </xf>
    <xf numFmtId="186" fontId="56" fillId="62" borderId="252" applyNumberFormat="0" applyProtection="0">
      <alignment horizontal="left" vertical="center"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191" fontId="28" fillId="12" borderId="8">
      <alignment vertical="center"/>
      <protection locked="0"/>
    </xf>
    <xf numFmtId="186" fontId="56" fillId="14" borderId="251" applyNumberFormat="0" applyProtection="0">
      <alignment horizontal="left" vertical="top" indent="1"/>
    </xf>
    <xf numFmtId="186" fontId="56" fillId="62" borderId="252"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4" fontId="62" fillId="48" borderId="243" applyNumberFormat="0" applyProtection="0">
      <alignment vertical="center"/>
    </xf>
    <xf numFmtId="4" fontId="56" fillId="52" borderId="241" applyNumberFormat="0" applyProtection="0">
      <alignment vertical="center"/>
    </xf>
    <xf numFmtId="186" fontId="44" fillId="0" borderId="247" applyNumberFormat="0" applyFill="0" applyAlignment="0" applyProtection="0"/>
    <xf numFmtId="4" fontId="56" fillId="16" borderId="241" applyNumberFormat="0" applyProtection="0">
      <alignment horizontal="right" vertical="center"/>
    </xf>
    <xf numFmtId="4" fontId="56" fillId="56" borderId="241" applyNumberFormat="0" applyProtection="0">
      <alignment horizontal="right" vertical="center"/>
    </xf>
    <xf numFmtId="0" fontId="5" fillId="69" borderId="248">
      <alignment vertical="center"/>
    </xf>
    <xf numFmtId="191" fontId="5" fillId="70" borderId="248">
      <alignment horizontal="right" vertical="center"/>
      <protection locked="0"/>
    </xf>
    <xf numFmtId="186" fontId="56" fillId="14" borderId="251" applyNumberFormat="0" applyProtection="0">
      <alignment horizontal="left" vertical="top" indent="1"/>
    </xf>
    <xf numFmtId="186" fontId="27" fillId="14" borderId="243" applyNumberFormat="0" applyProtection="0">
      <alignment horizontal="left" vertical="top" indent="1"/>
    </xf>
    <xf numFmtId="186" fontId="56" fillId="63" borderId="251" applyNumberFormat="0" applyProtection="0">
      <alignment horizontal="left" vertical="top" indent="1"/>
    </xf>
    <xf numFmtId="186" fontId="56" fillId="15" borderId="243" applyNumberFormat="0" applyProtection="0">
      <alignment horizontal="left" vertical="top" indent="1"/>
    </xf>
    <xf numFmtId="191" fontId="28" fillId="12" borderId="248">
      <alignment vertical="center"/>
      <protection locked="0"/>
    </xf>
    <xf numFmtId="4" fontId="62" fillId="48" borderId="251" applyNumberFormat="0" applyProtection="0">
      <alignment vertical="center"/>
    </xf>
    <xf numFmtId="186" fontId="27" fillId="63" borderId="251" applyNumberFormat="0" applyProtection="0">
      <alignment horizontal="left" vertical="top" indent="1"/>
    </xf>
    <xf numFmtId="4" fontId="56" fillId="54" borderId="262" applyNumberFormat="0" applyProtection="0">
      <alignment horizontal="left" vertical="center" indent="1"/>
    </xf>
    <xf numFmtId="186" fontId="27" fillId="15" borderId="260" applyNumberFormat="0" applyProtection="0">
      <alignment horizontal="left" vertical="top" indent="1"/>
    </xf>
    <xf numFmtId="186" fontId="56" fillId="14" borderId="243" applyNumberFormat="0" applyProtection="0">
      <alignment horizontal="left" vertical="top" indent="1"/>
    </xf>
    <xf numFmtId="4" fontId="56" fillId="55" borderId="252" applyNumberFormat="0" applyProtection="0">
      <alignment horizontal="right" vertical="center"/>
    </xf>
    <xf numFmtId="4" fontId="63" fillId="66" borderId="266" applyNumberFormat="0" applyProtection="0">
      <alignment horizontal="left" vertical="center" indent="1"/>
    </xf>
    <xf numFmtId="186" fontId="27" fillId="63" borderId="251" applyNumberFormat="0" applyProtection="0">
      <alignment horizontal="left" vertical="center" indent="1"/>
    </xf>
    <xf numFmtId="186" fontId="56" fillId="15" borderId="260" applyNumberFormat="0" applyProtection="0">
      <alignment horizontal="left" vertical="top" indent="1"/>
    </xf>
    <xf numFmtId="186" fontId="56" fillId="40" borderId="262" applyNumberFormat="0" applyFont="0" applyAlignment="0" applyProtection="0"/>
    <xf numFmtId="4" fontId="62" fillId="48" borderId="251" applyNumberFormat="0" applyProtection="0">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46" applyNumberFormat="0"/>
    <xf numFmtId="186" fontId="27" fillId="63" borderId="243" applyNumberFormat="0" applyProtection="0">
      <alignment horizontal="left" vertical="top"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190" fontId="28" fillId="51" borderId="248">
      <alignment horizontal="right" vertical="center"/>
      <protection locked="0"/>
    </xf>
    <xf numFmtId="186" fontId="42" fillId="44" borderId="241" applyNumberFormat="0" applyAlignment="0" applyProtection="0"/>
    <xf numFmtId="186" fontId="56" fillId="14" borderId="243" applyNumberFormat="0" applyProtection="0">
      <alignment horizontal="left" vertical="top" indent="1"/>
    </xf>
    <xf numFmtId="186" fontId="56" fillId="14" borderId="251" applyNumberFormat="0" applyProtection="0">
      <alignment horizontal="left" vertical="top" indent="1"/>
    </xf>
    <xf numFmtId="191" fontId="28" fillId="51" borderId="258">
      <alignment horizontal="right" vertical="center"/>
      <protection locked="0"/>
    </xf>
    <xf numFmtId="186" fontId="56" fillId="67" borderId="258"/>
    <xf numFmtId="4" fontId="59" fillId="53" borderId="252" applyNumberFormat="0" applyProtection="0">
      <alignment vertical="center"/>
    </xf>
    <xf numFmtId="186" fontId="56" fillId="40" borderId="252" applyNumberFormat="0" applyFont="0" applyAlignment="0" applyProtection="0"/>
    <xf numFmtId="4" fontId="56" fillId="56" borderId="241" applyNumberFormat="0" applyProtection="0">
      <alignment horizontal="right" vertical="center"/>
    </xf>
    <xf numFmtId="186" fontId="27" fillId="63" borderId="251"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4" fontId="56" fillId="54" borderId="241" applyNumberFormat="0" applyProtection="0">
      <alignment horizontal="left" vertical="center" indent="1"/>
    </xf>
    <xf numFmtId="4" fontId="56" fillId="56" borderId="241" applyNumberFormat="0" applyProtection="0">
      <alignment horizontal="right" vertical="center"/>
    </xf>
    <xf numFmtId="186" fontId="42" fillId="44" borderId="241" applyNumberFormat="0" applyAlignment="0" applyProtection="0"/>
    <xf numFmtId="186" fontId="57" fillId="44" borderId="253" applyNumberFormat="0" applyAlignment="0" applyProtection="0"/>
    <xf numFmtId="186" fontId="56" fillId="15" borderId="260" applyNumberFormat="0" applyProtection="0">
      <alignment horizontal="left" vertical="top" indent="1"/>
    </xf>
    <xf numFmtId="4" fontId="56" fillId="60" borderId="252" applyNumberFormat="0" applyProtection="0">
      <alignment horizontal="right" vertical="center"/>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56" fillId="59" borderId="25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4" fontId="59" fillId="53" borderId="252" applyNumberFormat="0" applyProtection="0">
      <alignment vertical="center"/>
    </xf>
    <xf numFmtId="4" fontId="56" fillId="16" borderId="252" applyNumberFormat="0" applyProtection="0">
      <alignment horizontal="right" vertical="center"/>
    </xf>
    <xf numFmtId="186" fontId="56" fillId="15" borderId="251" applyNumberFormat="0" applyProtection="0">
      <alignment horizontal="left" vertical="top" indent="1"/>
    </xf>
    <xf numFmtId="4" fontId="56" fillId="53" borderId="252" applyNumberFormat="0" applyProtection="0">
      <alignment horizontal="left" vertical="center" indent="1"/>
    </xf>
    <xf numFmtId="186" fontId="56" fillId="40" borderId="252" applyNumberFormat="0" applyFont="0" applyAlignment="0" applyProtection="0"/>
    <xf numFmtId="4" fontId="56" fillId="58" borderId="252" applyNumberFormat="0" applyProtection="0">
      <alignment horizontal="right" vertical="center"/>
    </xf>
    <xf numFmtId="193" fontId="5" fillId="69" borderId="8">
      <alignment vertical="center"/>
    </xf>
    <xf numFmtId="190" fontId="28" fillId="50" borderId="8">
      <alignment vertical="center"/>
    </xf>
    <xf numFmtId="186" fontId="56" fillId="15" borderId="251" applyNumberFormat="0" applyProtection="0">
      <alignment horizontal="left" vertical="top"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7" borderId="244" applyNumberFormat="0" applyProtection="0">
      <alignment horizontal="right" vertical="center"/>
    </xf>
    <xf numFmtId="186" fontId="56" fillId="14" borderId="251" applyNumberFormat="0" applyProtection="0">
      <alignment horizontal="left" vertical="top" indent="1"/>
    </xf>
    <xf numFmtId="188" fontId="5" fillId="13" borderId="258">
      <alignment vertical="center"/>
    </xf>
    <xf numFmtId="0" fontId="27" fillId="64" borderId="248" applyNumberFormat="0">
      <protection locked="0"/>
    </xf>
    <xf numFmtId="193" fontId="5" fillId="7" borderId="248">
      <alignment vertical="center"/>
      <protection locked="0"/>
    </xf>
    <xf numFmtId="186" fontId="44" fillId="0" borderId="267" applyNumberFormat="0" applyFill="0" applyAlignment="0" applyProtection="0"/>
    <xf numFmtId="186" fontId="56" fillId="63" borderId="243" applyNumberFormat="0" applyProtection="0">
      <alignment horizontal="left" vertical="top" indent="1"/>
    </xf>
    <xf numFmtId="4" fontId="59" fillId="65" borderId="252" applyNumberFormat="0" applyProtection="0">
      <alignment horizontal="right" vertical="center"/>
    </xf>
    <xf numFmtId="37" fontId="33" fillId="0" borderId="246" applyNumberFormat="0"/>
    <xf numFmtId="4" fontId="56" fillId="14" borderId="244" applyNumberFormat="0" applyProtection="0">
      <alignment horizontal="left" vertical="center" indent="1"/>
    </xf>
    <xf numFmtId="186" fontId="56" fillId="21" borderId="243" applyNumberFormat="0" applyProtection="0">
      <alignment horizontal="left" vertical="top" indent="1"/>
    </xf>
    <xf numFmtId="191" fontId="5" fillId="13" borderId="258">
      <alignment vertical="center"/>
    </xf>
    <xf numFmtId="4" fontId="56" fillId="61" borderId="266" applyNumberFormat="0" applyProtection="0">
      <alignment horizontal="left" vertical="center" indent="1"/>
    </xf>
    <xf numFmtId="186" fontId="61" fillId="21" borderId="245" applyBorder="0"/>
    <xf numFmtId="4" fontId="27" fillId="21" borderId="244" applyNumberFormat="0" applyProtection="0">
      <alignment horizontal="left" vertical="center" indent="1"/>
    </xf>
    <xf numFmtId="186" fontId="56" fillId="40" borderId="241" applyNumberFormat="0" applyFont="0" applyAlignment="0" applyProtection="0"/>
    <xf numFmtId="186" fontId="28" fillId="51" borderId="258">
      <alignment horizontal="right" vertical="center"/>
      <protection locked="0"/>
    </xf>
    <xf numFmtId="4" fontId="63" fillId="66" borderId="244" applyNumberFormat="0" applyProtection="0">
      <alignment horizontal="left" vertical="center" indent="1"/>
    </xf>
    <xf numFmtId="4" fontId="56" fillId="15" borderId="244"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center" indent="1"/>
    </xf>
    <xf numFmtId="191" fontId="28" fillId="12" borderId="258">
      <alignment vertical="center"/>
      <protection locked="0"/>
    </xf>
    <xf numFmtId="4" fontId="27" fillId="21" borderId="256" applyNumberFormat="0" applyProtection="0">
      <alignment horizontal="left" vertical="center" indent="1"/>
    </xf>
    <xf numFmtId="4" fontId="62" fillId="48" borderId="251" applyNumberFormat="0" applyProtection="0">
      <alignment vertical="center"/>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28" fillId="49" borderId="258">
      <alignment vertical="center"/>
    </xf>
    <xf numFmtId="186" fontId="56" fillId="14" borderId="243" applyNumberFormat="0" applyProtection="0">
      <alignment horizontal="left" vertical="top" indent="1"/>
    </xf>
    <xf numFmtId="0" fontId="27" fillId="63" borderId="243" applyNumberFormat="0" applyProtection="0">
      <alignment horizontal="left" vertical="top" indent="1"/>
    </xf>
    <xf numFmtId="186" fontId="56" fillId="14" borderId="243" applyNumberFormat="0" applyProtection="0">
      <alignment horizontal="left" vertical="top" indent="1"/>
    </xf>
    <xf numFmtId="186" fontId="27" fillId="63" borderId="243" applyNumberFormat="0" applyProtection="0">
      <alignment horizontal="left" vertical="top" indent="1"/>
    </xf>
    <xf numFmtId="186" fontId="61" fillId="21" borderId="245" applyBorder="0"/>
    <xf numFmtId="4" fontId="56" fillId="61" borderId="244" applyNumberFormat="0" applyProtection="0">
      <alignment horizontal="left" vertical="center" indent="1"/>
    </xf>
    <xf numFmtId="186" fontId="56" fillId="63" borderId="243" applyNumberFormat="0" applyProtection="0">
      <alignment horizontal="left" vertical="top" indent="1"/>
    </xf>
    <xf numFmtId="190" fontId="5" fillId="69" borderId="248">
      <alignment vertical="center"/>
    </xf>
    <xf numFmtId="186" fontId="56" fillId="21" borderId="243" applyNumberFormat="0" applyProtection="0">
      <alignment horizontal="left" vertical="top" indent="1"/>
    </xf>
    <xf numFmtId="188"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0" fontId="5" fillId="69" borderId="8">
      <alignment vertical="center"/>
    </xf>
    <xf numFmtId="4" fontId="56" fillId="52" borderId="252" applyNumberFormat="0" applyProtection="0">
      <alignment vertical="center"/>
    </xf>
    <xf numFmtId="186" fontId="56" fillId="11" borderId="252" applyNumberFormat="0" applyProtection="0">
      <alignment horizontal="left" vertical="center" indent="1"/>
    </xf>
    <xf numFmtId="4" fontId="62" fillId="48" borderId="251" applyNumberFormat="0" applyProtection="0">
      <alignment vertical="center"/>
    </xf>
    <xf numFmtId="4" fontId="62" fillId="48" borderId="260" applyNumberFormat="0" applyProtection="0">
      <alignment vertical="center"/>
    </xf>
    <xf numFmtId="186" fontId="56" fillId="15" borderId="260" applyNumberFormat="0" applyProtection="0">
      <alignment horizontal="left" vertical="top" indent="1"/>
    </xf>
    <xf numFmtId="4" fontId="56" fillId="55" borderId="252" applyNumberFormat="0" applyProtection="0">
      <alignment horizontal="right" vertical="center"/>
    </xf>
    <xf numFmtId="186" fontId="56" fillId="21" borderId="251" applyNumberFormat="0" applyProtection="0">
      <alignment horizontal="left" vertical="top" indent="1"/>
    </xf>
    <xf numFmtId="186" fontId="62" fillId="48" borderId="251" applyNumberFormat="0" applyProtection="0">
      <alignment horizontal="left" vertical="top" indent="1"/>
    </xf>
    <xf numFmtId="186" fontId="27" fillId="21" borderId="251"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61" fillId="21" borderId="254" applyBorder="0"/>
    <xf numFmtId="4" fontId="27" fillId="21" borderId="266" applyNumberFormat="0" applyProtection="0">
      <alignment horizontal="left" vertical="center" indent="1"/>
    </xf>
    <xf numFmtId="186" fontId="56" fillId="14" borderId="251" applyNumberFormat="0" applyProtection="0">
      <alignment horizontal="left" vertical="top" indent="1"/>
    </xf>
    <xf numFmtId="4" fontId="56" fillId="16" borderId="252" applyNumberFormat="0" applyProtection="0">
      <alignment horizontal="right" vertical="center"/>
    </xf>
    <xf numFmtId="186" fontId="44" fillId="0" borderId="257" applyNumberFormat="0" applyFill="0" applyAlignment="0" applyProtection="0"/>
    <xf numFmtId="4" fontId="59" fillId="53" borderId="252" applyNumberFormat="0" applyProtection="0">
      <alignment vertical="center"/>
    </xf>
    <xf numFmtId="186" fontId="56" fillId="40" borderId="262" applyNumberFormat="0" applyFont="0" applyAlignment="0" applyProtection="0"/>
    <xf numFmtId="186" fontId="56" fillId="11" borderId="252" applyNumberFormat="0" applyProtection="0">
      <alignment horizontal="left" vertical="center" indent="1"/>
    </xf>
    <xf numFmtId="186" fontId="28" fillId="50" borderId="258">
      <alignment vertical="center"/>
    </xf>
    <xf numFmtId="4" fontId="59" fillId="12" borderId="258" applyNumberFormat="0" applyProtection="0">
      <alignment vertical="center"/>
    </xf>
    <xf numFmtId="4" fontId="64" fillId="64" borderId="262" applyNumberFormat="0" applyProtection="0">
      <alignment horizontal="right" vertical="center"/>
    </xf>
    <xf numFmtId="186" fontId="50" fillId="41" borderId="262" applyNumberFormat="0" applyAlignment="0" applyProtection="0"/>
    <xf numFmtId="186" fontId="44" fillId="0" borderId="257" applyNumberFormat="0" applyFill="0" applyAlignment="0" applyProtection="0"/>
    <xf numFmtId="4" fontId="56" fillId="52" borderId="252" applyNumberFormat="0" applyProtection="0">
      <alignment vertical="center"/>
    </xf>
    <xf numFmtId="186" fontId="56" fillId="40" borderId="252" applyNumberFormat="0" applyFont="0" applyAlignment="0" applyProtection="0"/>
    <xf numFmtId="172" fontId="28" fillId="12" borderId="8">
      <alignment vertical="center"/>
      <protection locked="0"/>
    </xf>
    <xf numFmtId="186" fontId="50" fillId="41" borderId="252" applyNumberFormat="0" applyAlignment="0" applyProtection="0"/>
    <xf numFmtId="4" fontId="72" fillId="87" borderId="251" applyNumberFormat="0" applyProtection="0">
      <alignment vertical="center"/>
    </xf>
    <xf numFmtId="172" fontId="5" fillId="7" borderId="8">
      <alignment vertical="center"/>
      <protection locked="0"/>
    </xf>
    <xf numFmtId="186" fontId="56" fillId="63" borderId="251" applyNumberFormat="0" applyProtection="0">
      <alignment horizontal="left" vertical="top" indent="1"/>
    </xf>
    <xf numFmtId="186" fontId="62" fillId="48" borderId="251" applyNumberFormat="0" applyProtection="0">
      <alignment horizontal="left" vertical="top" indent="1"/>
    </xf>
    <xf numFmtId="186" fontId="62" fillId="15" borderId="251" applyNumberFormat="0" applyProtection="0">
      <alignment horizontal="left" vertical="top" indent="1"/>
    </xf>
    <xf numFmtId="190" fontId="5" fillId="13" borderId="258">
      <alignmen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7" fillId="44" borderId="263" applyNumberFormat="0" applyAlignment="0" applyProtection="0"/>
    <xf numFmtId="4" fontId="72" fillId="86" borderId="251" applyNumberFormat="0" applyProtection="0">
      <alignment horizontal="right" vertical="center"/>
    </xf>
    <xf numFmtId="4" fontId="56" fillId="57" borderId="256" applyNumberFormat="0" applyProtection="0">
      <alignment horizontal="right" vertical="center"/>
    </xf>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61" fillId="21" borderId="245" applyBorder="0"/>
    <xf numFmtId="4" fontId="56" fillId="57" borderId="244" applyNumberFormat="0" applyProtection="0">
      <alignment horizontal="right" vertical="center"/>
    </xf>
    <xf numFmtId="4" fontId="27" fillId="21" borderId="244" applyNumberFormat="0" applyProtection="0">
      <alignment horizontal="left" vertical="center" indent="1"/>
    </xf>
    <xf numFmtId="186" fontId="56" fillId="40" borderId="241" applyNumberFormat="0" applyFont="0" applyAlignment="0" applyProtection="0"/>
    <xf numFmtId="186" fontId="28" fillId="50" borderId="268">
      <alignment vertical="center"/>
    </xf>
    <xf numFmtId="186" fontId="56" fillId="14" borderId="243" applyNumberFormat="0" applyProtection="0">
      <alignment horizontal="left" vertical="top" indent="1"/>
    </xf>
    <xf numFmtId="4" fontId="56" fillId="54" borderId="241" applyNumberFormat="0" applyProtection="0">
      <alignment horizontal="left" vertical="center" indent="1"/>
    </xf>
    <xf numFmtId="186" fontId="50" fillId="41" borderId="241" applyNumberFormat="0" applyAlignment="0" applyProtection="0"/>
    <xf numFmtId="191" fontId="28" fillId="50" borderId="258">
      <alignment vertical="center"/>
    </xf>
    <xf numFmtId="186" fontId="27" fillId="15" borderId="251" applyNumberFormat="0" applyProtection="0">
      <alignment horizontal="left" vertical="center" indent="1"/>
    </xf>
    <xf numFmtId="4" fontId="56" fillId="58" borderId="241" applyNumberFormat="0" applyProtection="0">
      <alignment horizontal="right" vertical="center"/>
    </xf>
    <xf numFmtId="191" fontId="28" fillId="49" borderId="8">
      <alignment vertical="center"/>
    </xf>
    <xf numFmtId="186" fontId="56" fillId="11" borderId="252" applyNumberFormat="0" applyProtection="0">
      <alignment horizontal="left" vertical="center" indent="1"/>
    </xf>
    <xf numFmtId="4" fontId="56" fillId="0" borderId="252" applyNumberFormat="0" applyProtection="0">
      <alignment horizontal="right" vertical="center"/>
    </xf>
    <xf numFmtId="186" fontId="27" fillId="15" borderId="251" applyNumberFormat="0" applyProtection="0">
      <alignment horizontal="left" vertical="top" indent="1"/>
    </xf>
    <xf numFmtId="186" fontId="56" fillId="21" borderId="251" applyNumberFormat="0" applyProtection="0">
      <alignment horizontal="left" vertical="top" indent="1"/>
    </xf>
    <xf numFmtId="4" fontId="27" fillId="21" borderId="244" applyNumberFormat="0" applyProtection="0">
      <alignment horizontal="left" vertical="center" indent="1"/>
    </xf>
    <xf numFmtId="4" fontId="56" fillId="23" borderId="252" applyNumberFormat="0" applyProtection="0">
      <alignment horizontal="right" vertical="center"/>
    </xf>
    <xf numFmtId="186" fontId="62" fillId="15" borderId="251" applyNumberFormat="0" applyProtection="0">
      <alignment horizontal="left" vertical="top" indent="1"/>
    </xf>
    <xf numFmtId="186" fontId="56" fillId="63" borderId="243" applyNumberFormat="0" applyProtection="0">
      <alignment horizontal="left" vertical="top" indent="1"/>
    </xf>
    <xf numFmtId="172"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27" fillId="21" borderId="244" applyNumberFormat="0" applyProtection="0">
      <alignment horizontal="left" vertical="center" indent="1"/>
    </xf>
    <xf numFmtId="186" fontId="56" fillId="40" borderId="241" applyNumberFormat="0" applyFon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90" fontId="5" fillId="13" borderId="258">
      <alignment vertical="center"/>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56" fillId="21" borderId="260" applyNumberFormat="0" applyProtection="0">
      <alignment horizontal="left" vertical="top" indent="1"/>
    </xf>
    <xf numFmtId="186" fontId="44" fillId="0" borderId="267" applyNumberFormat="0" applyFill="0" applyAlignment="0" applyProtection="0"/>
    <xf numFmtId="186" fontId="56" fillId="40" borderId="252" applyNumberFormat="0" applyFont="0" applyAlignment="0" applyProtection="0"/>
    <xf numFmtId="191" fontId="5" fillId="69" borderId="248">
      <alignment vertical="center"/>
    </xf>
    <xf numFmtId="186" fontId="56" fillId="15" borderId="251" applyNumberFormat="0" applyProtection="0">
      <alignment horizontal="left" vertical="top" indent="1"/>
    </xf>
    <xf numFmtId="4" fontId="75" fillId="88" borderId="250" applyNumberFormat="0" applyProtection="0">
      <alignment horizontal="left" vertical="center" indent="1"/>
    </xf>
    <xf numFmtId="4" fontId="56" fillId="23" borderId="252" applyNumberFormat="0" applyProtection="0">
      <alignment horizontal="right" vertical="center"/>
    </xf>
    <xf numFmtId="186" fontId="57" fillId="44" borderId="263" applyNumberFormat="0" applyAlignment="0" applyProtection="0"/>
    <xf numFmtId="186" fontId="57" fillId="44" borderId="263" applyNumberFormat="0" applyAlignment="0" applyProtection="0"/>
    <xf numFmtId="191" fontId="28" fillId="51" borderId="8">
      <alignment horizontal="right" vertical="center"/>
      <protection locked="0"/>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56" fillId="40" borderId="241" applyNumberFormat="0" applyFont="0" applyAlignment="0" applyProtection="0"/>
    <xf numFmtId="37" fontId="33" fillId="0" borderId="255" applyNumberFormat="0"/>
    <xf numFmtId="186" fontId="56" fillId="15" borderId="251" applyNumberFormat="0" applyProtection="0">
      <alignment horizontal="left" vertical="top" indent="1"/>
    </xf>
    <xf numFmtId="172" fontId="28" fillId="12" borderId="258">
      <alignment vertical="center"/>
      <protection locked="0"/>
    </xf>
    <xf numFmtId="186" fontId="56" fillId="40" borderId="252" applyNumberFormat="0" applyFont="0" applyAlignment="0" applyProtection="0"/>
    <xf numFmtId="193" fontId="28" fillId="12" borderId="248">
      <alignment vertical="center"/>
      <protection locked="0"/>
    </xf>
    <xf numFmtId="188" fontId="5" fillId="7" borderId="248">
      <alignment vertical="center"/>
      <protection locked="0"/>
    </xf>
    <xf numFmtId="186" fontId="56" fillId="15" borderId="243" applyNumberFormat="0" applyProtection="0">
      <alignment horizontal="left" vertical="top" indent="1"/>
    </xf>
    <xf numFmtId="4" fontId="56" fillId="23" borderId="241" applyNumberFormat="0" applyProtection="0">
      <alignment horizontal="right" vertical="center"/>
    </xf>
    <xf numFmtId="188" fontId="28" fillId="50" borderId="8">
      <alignment vertical="center"/>
    </xf>
    <xf numFmtId="4" fontId="56" fillId="61" borderId="266" applyNumberFormat="0" applyProtection="0">
      <alignment horizontal="left" vertical="center" indent="1"/>
    </xf>
    <xf numFmtId="4" fontId="56" fillId="58" borderId="252" applyNumberFormat="0" applyProtection="0">
      <alignment horizontal="right" vertical="center"/>
    </xf>
    <xf numFmtId="186" fontId="42" fillId="44" borderId="252" applyNumberFormat="0" applyAlignment="0" applyProtection="0"/>
    <xf numFmtId="186" fontId="28" fillId="49" borderId="258">
      <alignment vertical="center"/>
    </xf>
    <xf numFmtId="186" fontId="56" fillId="14" borderId="251" applyNumberFormat="0" applyProtection="0">
      <alignment horizontal="left" vertical="top" indent="1"/>
    </xf>
    <xf numFmtId="186" fontId="57" fillId="44" borderId="263" applyNumberFormat="0" applyAlignment="0" applyProtection="0"/>
    <xf numFmtId="186" fontId="56" fillId="11" borderId="262" applyNumberFormat="0" applyProtection="0">
      <alignment horizontal="left" vertical="center" indent="1"/>
    </xf>
    <xf numFmtId="186" fontId="56" fillId="40" borderId="252" applyNumberFormat="0" applyFont="0" applyAlignment="0" applyProtection="0"/>
    <xf numFmtId="186" fontId="56" fillId="15" borderId="260" applyNumberFormat="0" applyProtection="0">
      <alignment horizontal="left" vertical="top" indent="1"/>
    </xf>
    <xf numFmtId="4" fontId="62" fillId="48" borderId="260" applyNumberFormat="0" applyProtection="0">
      <alignment vertical="center"/>
    </xf>
    <xf numFmtId="186" fontId="62" fillId="15" borderId="260" applyNumberFormat="0" applyProtection="0">
      <alignment horizontal="left" vertical="top" indent="1"/>
    </xf>
    <xf numFmtId="172" fontId="28" fillId="12" borderId="258">
      <alignment vertical="center"/>
      <protection locked="0"/>
    </xf>
    <xf numFmtId="186" fontId="56" fillId="63" borderId="251" applyNumberFormat="0" applyProtection="0">
      <alignment horizontal="left" vertical="top" indent="1"/>
    </xf>
    <xf numFmtId="4" fontId="56" fillId="15" borderId="256" applyNumberFormat="0" applyProtection="0">
      <alignment horizontal="left" vertical="center" indent="1"/>
    </xf>
    <xf numFmtId="186" fontId="56" fillId="63" borderId="251" applyNumberFormat="0" applyProtection="0">
      <alignment horizontal="left" vertical="top" indent="1"/>
    </xf>
    <xf numFmtId="186" fontId="56" fillId="62" borderId="252" applyNumberFormat="0" applyProtection="0">
      <alignment horizontal="left" vertical="center" indent="1"/>
    </xf>
    <xf numFmtId="186" fontId="56" fillId="40" borderId="262" applyNumberFormat="0" applyFont="0" applyAlignment="0" applyProtection="0"/>
    <xf numFmtId="186" fontId="57" fillId="44" borderId="253" applyNumberFormat="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15" borderId="243" applyNumberFormat="0" applyProtection="0">
      <alignment horizontal="left" vertical="top" indent="1"/>
    </xf>
    <xf numFmtId="4" fontId="56" fillId="19" borderId="252" applyNumberFormat="0" applyProtection="0">
      <alignment horizontal="right" vertical="center"/>
    </xf>
    <xf numFmtId="186" fontId="56" fillId="15" borderId="260" applyNumberFormat="0" applyProtection="0">
      <alignment horizontal="left" vertical="top" indent="1"/>
    </xf>
    <xf numFmtId="4" fontId="56" fillId="59" borderId="252" applyNumberFormat="0" applyProtection="0">
      <alignment horizontal="right" vertical="center"/>
    </xf>
    <xf numFmtId="186" fontId="56" fillId="11" borderId="252" applyNumberFormat="0" applyProtection="0">
      <alignment horizontal="left" vertical="center" indent="1"/>
    </xf>
    <xf numFmtId="186" fontId="27" fillId="21" borderId="260" applyNumberFormat="0" applyProtection="0">
      <alignment horizontal="left" vertical="center" indent="1"/>
    </xf>
    <xf numFmtId="186" fontId="56" fillId="40" borderId="262" applyNumberFormat="0" applyFont="0" applyAlignment="0" applyProtection="0"/>
    <xf numFmtId="4" fontId="56" fillId="59" borderId="252" applyNumberFormat="0" applyProtection="0">
      <alignment horizontal="right" vertical="center"/>
    </xf>
    <xf numFmtId="4" fontId="56" fillId="59" borderId="252" applyNumberFormat="0" applyProtection="0">
      <alignment horizontal="right" vertical="center"/>
    </xf>
    <xf numFmtId="186" fontId="50" fillId="41" borderId="252" applyNumberFormat="0" applyAlignment="0" applyProtection="0"/>
    <xf numFmtId="4" fontId="56" fillId="53" borderId="252" applyNumberFormat="0" applyProtection="0">
      <alignment horizontal="left" vertical="center" indent="1"/>
    </xf>
    <xf numFmtId="193" fontId="5" fillId="69" borderId="8">
      <alignment vertical="center"/>
    </xf>
    <xf numFmtId="186" fontId="44" fillId="0" borderId="257" applyNumberFormat="0" applyFill="0" applyAlignment="0" applyProtection="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7" fillId="44" borderId="242" applyNumberFormat="0" applyAlignment="0" applyProtection="0"/>
    <xf numFmtId="186" fontId="56" fillId="63" borderId="243" applyNumberFormat="0" applyProtection="0">
      <alignment horizontal="left" vertical="top" indent="1"/>
    </xf>
    <xf numFmtId="186" fontId="56" fillId="15" borderId="260" applyNumberFormat="0" applyProtection="0">
      <alignment horizontal="left" vertical="top" indent="1"/>
    </xf>
    <xf numFmtId="172" fontId="28" fillId="12" borderId="258">
      <alignment vertical="center"/>
      <protection locked="0"/>
    </xf>
    <xf numFmtId="186" fontId="56" fillId="21" borderId="243" applyNumberFormat="0" applyProtection="0">
      <alignment horizontal="left" vertical="top" indent="1"/>
    </xf>
    <xf numFmtId="4" fontId="27" fillId="21" borderId="244" applyNumberFormat="0" applyProtection="0">
      <alignment horizontal="left" vertical="center" indent="1"/>
    </xf>
    <xf numFmtId="186" fontId="56" fillId="21" borderId="251" applyNumberFormat="0" applyProtection="0">
      <alignment horizontal="left" vertical="top" indent="1"/>
    </xf>
    <xf numFmtId="186" fontId="56" fillId="14" borderId="243"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4" fontId="56" fillId="14" borderId="244" applyNumberFormat="0" applyProtection="0">
      <alignment horizontal="left" vertical="center" indent="1"/>
    </xf>
    <xf numFmtId="186" fontId="56" fillId="15" borderId="251" applyNumberFormat="0" applyProtection="0">
      <alignment horizontal="left" vertical="top" indent="1"/>
    </xf>
    <xf numFmtId="186" fontId="57" fillId="44" borderId="253" applyNumberFormat="0" applyAlignment="0" applyProtection="0"/>
    <xf numFmtId="4" fontId="56" fillId="15" borderId="256" applyNumberFormat="0" applyProtection="0">
      <alignment horizontal="left" vertical="center" indent="1"/>
    </xf>
    <xf numFmtId="186" fontId="56" fillId="14" borderId="251" applyNumberFormat="0" applyProtection="0">
      <alignment horizontal="left" vertical="top" indent="1"/>
    </xf>
    <xf numFmtId="4" fontId="63" fillId="66" borderId="256" applyNumberFormat="0" applyProtection="0">
      <alignment horizontal="left" vertical="center"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93" fontId="5" fillId="69" borderId="248">
      <alignment vertical="center"/>
    </xf>
    <xf numFmtId="186" fontId="56" fillId="14" borderId="243" applyNumberFormat="0" applyProtection="0">
      <alignment horizontal="left" vertical="top" indent="1"/>
    </xf>
    <xf numFmtId="186" fontId="61" fillId="21" borderId="264" applyBorder="0"/>
    <xf numFmtId="0" fontId="27" fillId="15"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60" fillId="52" borderId="243" applyNumberFormat="0" applyProtection="0">
      <alignment horizontal="left" vertical="top" indent="1"/>
    </xf>
    <xf numFmtId="186" fontId="56" fillId="63" borderId="243" applyNumberFormat="0" applyProtection="0">
      <alignment horizontal="left" vertical="top" indent="1"/>
    </xf>
    <xf numFmtId="186" fontId="56" fillId="21" borderId="243" applyNumberFormat="0" applyProtection="0">
      <alignment horizontal="left" vertical="top" indent="1"/>
    </xf>
    <xf numFmtId="196" fontId="5" fillId="69" borderId="248">
      <alignment vertical="center"/>
    </xf>
    <xf numFmtId="186" fontId="28" fillId="49" borderId="248">
      <alignment vertical="center"/>
    </xf>
    <xf numFmtId="186" fontId="56" fillId="15" borderId="251" applyNumberFormat="0" applyProtection="0">
      <alignment horizontal="left" vertical="top" indent="1"/>
    </xf>
    <xf numFmtId="172" fontId="28" fillId="12" borderId="258">
      <alignment vertical="center"/>
      <protection locked="0"/>
    </xf>
    <xf numFmtId="186" fontId="56" fillId="14" borderId="251" applyNumberFormat="0" applyProtection="0">
      <alignment horizontal="left" vertical="top" indent="1"/>
    </xf>
    <xf numFmtId="4" fontId="62" fillId="11" borderId="251" applyNumberFormat="0" applyProtection="0">
      <alignment horizontal="left" vertical="center" indent="1"/>
    </xf>
    <xf numFmtId="186" fontId="62" fillId="15" borderId="251" applyNumberFormat="0" applyProtection="0">
      <alignment horizontal="left" vertical="top" indent="1"/>
    </xf>
    <xf numFmtId="4" fontId="63" fillId="66" borderId="256" applyNumberFormat="0" applyProtection="0">
      <alignment horizontal="left" vertical="center" indent="1"/>
    </xf>
    <xf numFmtId="37" fontId="33" fillId="0" borderId="255" applyNumberFormat="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42" fillId="44" borderId="252" applyNumberFormat="0" applyAlignment="0" applyProtection="0"/>
    <xf numFmtId="4" fontId="62" fillId="48" borderId="251" applyNumberFormat="0" applyProtection="0">
      <alignment vertical="center"/>
    </xf>
    <xf numFmtId="186" fontId="62" fillId="48" borderId="251" applyNumberFormat="0" applyProtection="0">
      <alignment horizontal="left" vertical="top" indent="1"/>
    </xf>
    <xf numFmtId="37" fontId="33" fillId="0" borderId="255" applyNumberFormat="0"/>
    <xf numFmtId="194" fontId="33" fillId="0" borderId="249" applyFill="0"/>
    <xf numFmtId="186" fontId="56" fillId="15" borderId="251" applyNumberFormat="0" applyProtection="0">
      <alignment horizontal="left" vertical="top" indent="1"/>
    </xf>
    <xf numFmtId="4" fontId="63" fillId="66" borderId="266" applyNumberFormat="0" applyProtection="0">
      <alignment horizontal="left" vertical="center"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42" fillId="44" borderId="252" applyNumberFormat="0" applyAlignment="0" applyProtection="0"/>
    <xf numFmtId="4" fontId="56" fillId="56" borderId="241" applyNumberFormat="0" applyProtection="0">
      <alignment horizontal="right" vertical="center"/>
    </xf>
    <xf numFmtId="186" fontId="50" fillId="41" borderId="241" applyNumberFormat="0" applyAlignment="0" applyProtection="0"/>
    <xf numFmtId="186" fontId="56" fillId="63" borderId="251"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56" fillId="14" borderId="262" applyNumberFormat="0" applyProtection="0">
      <alignment horizontal="left" vertical="center" indent="1"/>
    </xf>
    <xf numFmtId="4" fontId="56" fillId="14" borderId="266" applyNumberFormat="0" applyProtection="0">
      <alignment horizontal="left" vertical="center" indent="1"/>
    </xf>
    <xf numFmtId="4" fontId="72" fillId="79" borderId="251" applyNumberFormat="0" applyProtection="0">
      <alignment horizontal="righ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56" fillId="40" borderId="241" applyNumberFormat="0" applyFont="0" applyAlignment="0" applyProtection="0"/>
    <xf numFmtId="186" fontId="28" fillId="50" borderId="258">
      <alignmen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188" fontId="5" fillId="13" borderId="8">
      <alignment vertical="center"/>
    </xf>
    <xf numFmtId="186" fontId="56" fillId="14" borderId="251" applyNumberFormat="0" applyProtection="0">
      <alignment horizontal="left" vertical="top" indent="1"/>
    </xf>
    <xf numFmtId="4" fontId="59" fillId="65" borderId="252" applyNumberFormat="0" applyProtection="0">
      <alignment horizontal="right" vertical="center"/>
    </xf>
    <xf numFmtId="193" fontId="28" fillId="12" borderId="8">
      <alignment vertical="center"/>
      <protection locked="0"/>
    </xf>
    <xf numFmtId="4" fontId="64" fillId="64" borderId="262" applyNumberFormat="0" applyProtection="0">
      <alignment horizontal="right" vertical="center"/>
    </xf>
    <xf numFmtId="186" fontId="27" fillId="15" borderId="260" applyNumberFormat="0" applyProtection="0">
      <alignment horizontal="left" vertical="top" indent="1"/>
    </xf>
    <xf numFmtId="186" fontId="27" fillId="21" borderId="251" applyNumberFormat="0" applyProtection="0">
      <alignment horizontal="left" vertical="center" indent="1"/>
    </xf>
    <xf numFmtId="186" fontId="27" fillId="21" borderId="260" applyNumberFormat="0" applyProtection="0">
      <alignment horizontal="left" vertical="center" indent="1"/>
    </xf>
    <xf numFmtId="4" fontId="56" fillId="58" borderId="262" applyNumberFormat="0" applyProtection="0">
      <alignment horizontal="right" vertical="center"/>
    </xf>
    <xf numFmtId="186" fontId="56" fillId="15" borderId="251" applyNumberFormat="0" applyProtection="0">
      <alignment horizontal="left" vertical="top" indent="1"/>
    </xf>
    <xf numFmtId="4" fontId="64" fillId="64" borderId="262" applyNumberFormat="0" applyProtection="0">
      <alignment horizontal="right" vertical="center"/>
    </xf>
    <xf numFmtId="4" fontId="56" fillId="15" borderId="266"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72" fillId="78" borderId="260" applyNumberFormat="0" applyProtection="0">
      <alignment horizontal="right" vertical="center"/>
    </xf>
    <xf numFmtId="4" fontId="56" fillId="53" borderId="262" applyNumberFormat="0" applyProtection="0">
      <alignment horizontal="left" vertical="center" indent="1"/>
    </xf>
    <xf numFmtId="186" fontId="56" fillId="63" borderId="251" applyNumberFormat="0" applyProtection="0">
      <alignment horizontal="left" vertical="top" indent="1"/>
    </xf>
    <xf numFmtId="188" fontId="28" fillId="49" borderId="268">
      <alignmen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4" fontId="70" fillId="53" borderId="251" applyNumberFormat="0" applyProtection="0">
      <alignment vertical="center"/>
    </xf>
    <xf numFmtId="4" fontId="62" fillId="11" borderId="251" applyNumberFormat="0" applyProtection="0">
      <alignment horizontal="left" vertical="center" indent="1"/>
    </xf>
    <xf numFmtId="188" fontId="5" fillId="13" borderId="258">
      <alignment vertical="center"/>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186" fontId="56" fillId="14" borderId="243" applyNumberFormat="0" applyProtection="0">
      <alignment horizontal="left" vertical="top" indent="1"/>
    </xf>
    <xf numFmtId="4" fontId="64" fillId="64" borderId="241" applyNumberFormat="0" applyProtection="0">
      <alignment horizontal="right" vertical="center"/>
    </xf>
    <xf numFmtId="186" fontId="56" fillId="15" borderId="243" applyNumberFormat="0" applyProtection="0">
      <alignment horizontal="left" vertical="top" indent="1"/>
    </xf>
    <xf numFmtId="191" fontId="28" fillId="50" borderId="248">
      <alignment vertical="center"/>
    </xf>
    <xf numFmtId="186" fontId="56" fillId="63" borderId="251" applyNumberFormat="0" applyProtection="0">
      <alignment horizontal="left" vertical="top" indent="1"/>
    </xf>
    <xf numFmtId="186" fontId="27"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191" fontId="28" fillId="12" borderId="8">
      <alignment vertical="center"/>
      <protection locked="0"/>
    </xf>
    <xf numFmtId="186" fontId="56" fillId="14" borderId="251" applyNumberFormat="0" applyProtection="0">
      <alignment horizontal="left" vertical="top" indent="1"/>
    </xf>
    <xf numFmtId="186" fontId="27" fillId="15" borderId="251"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91" fontId="5" fillId="70" borderId="248">
      <alignment horizontal="right" vertical="center"/>
      <protection locked="0"/>
    </xf>
    <xf numFmtId="193" fontId="5" fillId="7" borderId="248">
      <alignment vertical="center"/>
      <protection locked="0"/>
    </xf>
    <xf numFmtId="186" fontId="27"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186" fontId="61" fillId="21" borderId="245" applyBorder="0"/>
    <xf numFmtId="191" fontId="28" fillId="51" borderId="248">
      <alignment horizontal="right" vertical="center"/>
      <protection locked="0"/>
    </xf>
    <xf numFmtId="4" fontId="56" fillId="55" borderId="241" applyNumberFormat="0" applyProtection="0">
      <alignment horizontal="right" vertical="center"/>
    </xf>
    <xf numFmtId="186" fontId="27" fillId="14" borderId="251" applyNumberFormat="0" applyProtection="0">
      <alignment horizontal="left" vertical="center" indent="1"/>
    </xf>
    <xf numFmtId="4" fontId="56" fillId="54" borderId="252" applyNumberFormat="0" applyProtection="0">
      <alignment horizontal="left" vertical="center" indent="1"/>
    </xf>
    <xf numFmtId="193" fontId="5" fillId="7" borderId="258">
      <alignment vertical="center"/>
      <protection locked="0"/>
    </xf>
    <xf numFmtId="186" fontId="56" fillId="15" borderId="243" applyNumberFormat="0" applyProtection="0">
      <alignment horizontal="left" vertical="top" indent="1"/>
    </xf>
    <xf numFmtId="4" fontId="56" fillId="15" borderId="252" applyNumberFormat="0" applyProtection="0">
      <alignment horizontal="right" vertical="center"/>
    </xf>
    <xf numFmtId="186" fontId="50" fillId="41" borderId="252" applyNumberFormat="0" applyAlignment="0" applyProtection="0"/>
    <xf numFmtId="4" fontId="56" fillId="54" borderId="24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37" fontId="33" fillId="0" borderId="265" applyNumberFormat="0"/>
    <xf numFmtId="186" fontId="27" fillId="15" borderId="251" applyNumberFormat="0" applyProtection="0">
      <alignment horizontal="left" vertical="top" indent="1"/>
    </xf>
    <xf numFmtId="191" fontId="5" fillId="69" borderId="258">
      <alignment vertical="center"/>
    </xf>
    <xf numFmtId="186" fontId="56" fillId="21" borderId="251"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56" fillId="63" borderId="262" applyNumberFormat="0" applyProtection="0">
      <alignment horizontal="left" vertical="center" indent="1"/>
    </xf>
    <xf numFmtId="4" fontId="59" fillId="65" borderId="262" applyNumberFormat="0" applyProtection="0">
      <alignment horizontal="right" vertical="center"/>
    </xf>
    <xf numFmtId="4" fontId="56" fillId="58" borderId="262" applyNumberFormat="0" applyProtection="0">
      <alignment horizontal="righ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93" fontId="5" fillId="7" borderId="8">
      <alignment vertical="center"/>
      <protection locked="0"/>
    </xf>
    <xf numFmtId="4" fontId="27" fillId="21" borderId="256" applyNumberFormat="0" applyProtection="0">
      <alignment horizontal="left" vertical="center"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27" fillId="15" borderId="251" applyNumberFormat="0" applyProtection="0">
      <alignment horizontal="left" vertical="center" indent="1"/>
    </xf>
    <xf numFmtId="186" fontId="27" fillId="15" borderId="251" applyNumberFormat="0" applyProtection="0">
      <alignment horizontal="left" vertical="top" indent="1"/>
    </xf>
    <xf numFmtId="186" fontId="56" fillId="40" borderId="252" applyNumberFormat="0" applyFont="0" applyAlignment="0" applyProtection="0"/>
    <xf numFmtId="4" fontId="72" fillId="79" borderId="251" applyNumberFormat="0" applyProtection="0">
      <alignment horizontal="right" vertical="center"/>
    </xf>
    <xf numFmtId="186" fontId="56" fillId="15" borderId="260" applyNumberFormat="0" applyProtection="0">
      <alignment horizontal="left" vertical="top" indent="1"/>
    </xf>
    <xf numFmtId="186" fontId="50" fillId="41" borderId="262" applyNumberFormat="0" applyAlignment="0" applyProtection="0"/>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27" fillId="14" borderId="260" applyNumberFormat="0" applyProtection="0">
      <alignment horizontal="left" vertical="center" indent="1"/>
    </xf>
    <xf numFmtId="4" fontId="70" fillId="86" borderId="261" applyNumberFormat="0" applyProtection="0">
      <alignment horizontal="left" vertical="center" indent="1"/>
    </xf>
    <xf numFmtId="186" fontId="27" fillId="15" borderId="260" applyNumberFormat="0" applyProtection="0">
      <alignment horizontal="left" vertical="center" indent="1"/>
    </xf>
    <xf numFmtId="186" fontId="62" fillId="15" borderId="251" applyNumberFormat="0" applyProtection="0">
      <alignment horizontal="left" vertical="top" indent="1"/>
    </xf>
    <xf numFmtId="4" fontId="56" fillId="54" borderId="252" applyNumberFormat="0" applyProtection="0">
      <alignment horizontal="left" vertical="center" indent="1"/>
    </xf>
    <xf numFmtId="186" fontId="56" fillId="40" borderId="252" applyNumberFormat="0" applyFont="0" applyAlignment="0" applyProtection="0"/>
    <xf numFmtId="186" fontId="56" fillId="62" borderId="241" applyNumberFormat="0" applyProtection="0">
      <alignment horizontal="left" vertical="center" indent="1"/>
    </xf>
    <xf numFmtId="186" fontId="27" fillId="15" borderId="251" applyNumberFormat="0" applyProtection="0">
      <alignment horizontal="left" vertical="center" indent="1"/>
    </xf>
    <xf numFmtId="186" fontId="56" fillId="14" borderId="243" applyNumberFormat="0" applyProtection="0">
      <alignment horizontal="left" vertical="top" indent="1"/>
    </xf>
    <xf numFmtId="4" fontId="63" fillId="66" borderId="244" applyNumberFormat="0" applyProtection="0">
      <alignment horizontal="left" vertical="center" indent="1"/>
    </xf>
    <xf numFmtId="191" fontId="5" fillId="7" borderId="8">
      <alignment vertical="center"/>
      <protection locked="0"/>
    </xf>
    <xf numFmtId="186" fontId="56" fillId="14" borderId="260" applyNumberFormat="0" applyProtection="0">
      <alignment horizontal="left" vertical="top" indent="1"/>
    </xf>
    <xf numFmtId="186" fontId="27" fillId="63" borderId="243" applyNumberFormat="0" applyProtection="0">
      <alignment horizontal="left" vertical="top" indent="1"/>
    </xf>
    <xf numFmtId="186" fontId="28" fillId="51" borderId="248">
      <alignment horizontal="right" vertical="center"/>
      <protection locked="0"/>
    </xf>
    <xf numFmtId="188" fontId="5" fillId="13" borderId="248">
      <alignment vertical="center"/>
    </xf>
    <xf numFmtId="186" fontId="56" fillId="14" borderId="243" applyNumberFormat="0" applyProtection="0">
      <alignment horizontal="left" vertical="top" indent="1"/>
    </xf>
    <xf numFmtId="186" fontId="56" fillId="14" borderId="251" applyNumberFormat="0" applyProtection="0">
      <alignment horizontal="left" vertical="top" indent="1"/>
    </xf>
    <xf numFmtId="190" fontId="28" fillId="51" borderId="258">
      <alignment horizontal="right" vertical="center"/>
      <protection locked="0"/>
    </xf>
    <xf numFmtId="4" fontId="56" fillId="0" borderId="252" applyNumberFormat="0" applyProtection="0">
      <alignment horizontal="right" vertical="center"/>
    </xf>
    <xf numFmtId="190" fontId="28" fillId="51" borderId="8">
      <alignment horizontal="right" vertical="center"/>
      <protection locked="0"/>
    </xf>
    <xf numFmtId="186" fontId="56" fillId="40" borderId="252" applyNumberFormat="0" applyFont="0" applyAlignment="0" applyProtection="0"/>
    <xf numFmtId="4" fontId="56" fillId="55" borderId="241" applyNumberFormat="0" applyProtection="0">
      <alignment horizontal="right" vertical="center"/>
    </xf>
    <xf numFmtId="186" fontId="60" fillId="52" borderId="251" applyNumberFormat="0" applyProtection="0">
      <alignment horizontal="left" vertical="top" indent="1"/>
    </xf>
    <xf numFmtId="186" fontId="56" fillId="15" borderId="243" applyNumberFormat="0" applyProtection="0">
      <alignment horizontal="left" vertical="top" indent="1"/>
    </xf>
    <xf numFmtId="0" fontId="73" fillId="52" borderId="243" applyNumberFormat="0" applyProtection="0">
      <alignment horizontal="left" vertical="top" indent="1"/>
    </xf>
    <xf numFmtId="193" fontId="5" fillId="7" borderId="248">
      <alignment vertical="center"/>
      <protection locked="0"/>
    </xf>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56" fillId="62" borderId="241" applyNumberFormat="0" applyProtection="0">
      <alignment horizontal="left" vertical="center" indent="1"/>
    </xf>
    <xf numFmtId="4" fontId="59" fillId="65" borderId="241" applyNumberFormat="0" applyProtection="0">
      <alignment horizontal="right" vertical="center"/>
    </xf>
    <xf numFmtId="4" fontId="56" fillId="55" borderId="241" applyNumberFormat="0" applyProtection="0">
      <alignment horizontal="right" vertical="center"/>
    </xf>
    <xf numFmtId="186" fontId="50" fillId="41" borderId="241" applyNumberFormat="0" applyAlignment="0" applyProtection="0"/>
    <xf numFmtId="172" fontId="28" fillId="12" borderId="8">
      <alignment vertical="center"/>
      <protection locked="0"/>
    </xf>
    <xf numFmtId="186" fontId="56" fillId="63" borderId="260" applyNumberFormat="0" applyProtection="0">
      <alignment horizontal="left" vertical="top" indent="1"/>
    </xf>
    <xf numFmtId="4" fontId="56" fillId="16" borderId="252" applyNumberFormat="0" applyProtection="0">
      <alignment horizontal="right" vertical="center"/>
    </xf>
    <xf numFmtId="186" fontId="27" fillId="15"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27" fillId="21" borderId="256"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61" fillId="21" borderId="254" applyBorder="0"/>
    <xf numFmtId="4" fontId="56" fillId="19" borderId="252" applyNumberFormat="0" applyProtection="0">
      <alignment horizontal="right" vertical="center"/>
    </xf>
    <xf numFmtId="186" fontId="56" fillId="40" borderId="262" applyNumberFormat="0" applyFont="0" applyAlignment="0" applyProtection="0"/>
    <xf numFmtId="4" fontId="56" fillId="19" borderId="252" applyNumberFormat="0" applyProtection="0">
      <alignment horizontal="right" vertical="center"/>
    </xf>
    <xf numFmtId="186" fontId="56" fillId="40" borderId="252"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7" applyNumberFormat="0" applyFill="0" applyAlignment="0" applyProtection="0"/>
    <xf numFmtId="4" fontId="56" fillId="57" borderId="256"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91" fontId="28" fillId="12" borderId="258">
      <alignment vertical="center"/>
      <protection locked="0"/>
    </xf>
    <xf numFmtId="186" fontId="56" fillId="14" borderId="251" applyNumberFormat="0" applyProtection="0">
      <alignment horizontal="left" vertical="top" indent="1"/>
    </xf>
    <xf numFmtId="186" fontId="60" fillId="52" borderId="243" applyNumberFormat="0" applyProtection="0">
      <alignment horizontal="left" vertical="top"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0" fontId="27" fillId="14" borderId="251" applyNumberFormat="0" applyProtection="0">
      <alignment horizontal="left" vertical="top" indent="1"/>
    </xf>
    <xf numFmtId="193" fontId="5" fillId="7" borderId="248">
      <alignment vertical="center"/>
      <protection locked="0"/>
    </xf>
    <xf numFmtId="191" fontId="28" fillId="50" borderId="8">
      <alignment vertical="center"/>
    </xf>
    <xf numFmtId="186" fontId="56" fillId="63" borderId="243" applyNumberFormat="0" applyProtection="0">
      <alignment horizontal="left" vertical="top" indent="1"/>
    </xf>
    <xf numFmtId="4" fontId="56" fillId="58" borderId="252" applyNumberFormat="0" applyProtection="0">
      <alignment horizontal="right" vertical="center"/>
    </xf>
    <xf numFmtId="186" fontId="27" fillId="21" borderId="243" applyNumberFormat="0" applyProtection="0">
      <alignment horizontal="left" vertical="top" indent="1"/>
    </xf>
    <xf numFmtId="4" fontId="56" fillId="15" borderId="241" applyNumberFormat="0" applyProtection="0">
      <alignment horizontal="right" vertical="center"/>
    </xf>
    <xf numFmtId="186" fontId="56" fillId="21" borderId="243" applyNumberFormat="0" applyProtection="0">
      <alignment horizontal="left" vertical="top" indent="1"/>
    </xf>
    <xf numFmtId="4" fontId="27" fillId="21" borderId="256" applyNumberFormat="0" applyProtection="0">
      <alignment horizontal="left" vertical="center" indent="1"/>
    </xf>
    <xf numFmtId="4" fontId="56" fillId="16" borderId="252" applyNumberFormat="0" applyProtection="0">
      <alignment horizontal="right" vertical="center"/>
    </xf>
    <xf numFmtId="186" fontId="27" fillId="64" borderId="248" applyNumberFormat="0">
      <protection locked="0"/>
    </xf>
    <xf numFmtId="4" fontId="56" fillId="61" borderId="244" applyNumberFormat="0" applyProtection="0">
      <alignment horizontal="left" vertical="center" indent="1"/>
    </xf>
    <xf numFmtId="186" fontId="56" fillId="40" borderId="241" applyNumberFormat="0" applyFont="0" applyAlignment="0" applyProtection="0"/>
    <xf numFmtId="191" fontId="28" fillId="50" borderId="8">
      <alignment vertical="center"/>
    </xf>
    <xf numFmtId="186" fontId="62" fillId="15" borderId="243" applyNumberFormat="0" applyProtection="0">
      <alignment horizontal="left" vertical="top" indent="1"/>
    </xf>
    <xf numFmtId="186" fontId="62" fillId="48" borderId="251" applyNumberFormat="0" applyProtection="0">
      <alignment horizontal="left" vertical="top" indent="1"/>
    </xf>
    <xf numFmtId="186" fontId="56" fillId="14" borderId="251" applyNumberFormat="0" applyProtection="0">
      <alignment horizontal="left" vertical="top" indent="1"/>
    </xf>
    <xf numFmtId="186" fontId="56" fillId="63" borderId="252" applyNumberFormat="0" applyProtection="0">
      <alignment horizontal="left" vertical="center" indent="1"/>
    </xf>
    <xf numFmtId="186" fontId="27" fillId="15" borderId="251" applyNumberFormat="0" applyProtection="0">
      <alignment horizontal="left" vertical="center" indent="1"/>
    </xf>
    <xf numFmtId="4" fontId="56" fillId="15" borderId="252" applyNumberFormat="0" applyProtection="0">
      <alignment horizontal="right" vertical="center"/>
    </xf>
    <xf numFmtId="186" fontId="62" fillId="15"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7" fillId="44" borderId="253" applyNumberFormat="0" applyAlignment="0" applyProtection="0"/>
    <xf numFmtId="186" fontId="56" fillId="14" borderId="243" applyNumberFormat="0" applyProtection="0">
      <alignment horizontal="left" vertical="top" indent="1"/>
    </xf>
    <xf numFmtId="0" fontId="27" fillId="63" borderId="243" applyNumberFormat="0" applyProtection="0">
      <alignment horizontal="left" vertical="center"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56" fillId="14" borderId="243" applyNumberFormat="0" applyProtection="0">
      <alignment horizontal="left" vertical="top" indent="1"/>
    </xf>
    <xf numFmtId="4" fontId="56" fillId="57" borderId="244" applyNumberFormat="0" applyProtection="0">
      <alignment horizontal="right" vertical="center"/>
    </xf>
    <xf numFmtId="186" fontId="56" fillId="63" borderId="243" applyNumberFormat="0" applyProtection="0">
      <alignment horizontal="left" vertical="top" indent="1"/>
    </xf>
    <xf numFmtId="188" fontId="5" fillId="69" borderId="248">
      <alignment vertical="center"/>
    </xf>
    <xf numFmtId="186" fontId="56" fillId="21" borderId="243" applyNumberFormat="0" applyProtection="0">
      <alignment horizontal="left" vertical="top" indent="1"/>
    </xf>
    <xf numFmtId="188"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90" fontId="28" fillId="51" borderId="258">
      <alignment horizontal="right" vertical="center"/>
      <protection locked="0"/>
    </xf>
    <xf numFmtId="191" fontId="28" fillId="12" borderId="258">
      <alignment vertical="center"/>
      <protection locked="0"/>
    </xf>
    <xf numFmtId="186" fontId="56" fillId="14" borderId="243" applyNumberFormat="0" applyProtection="0">
      <alignment horizontal="left" vertical="top" indent="1"/>
    </xf>
    <xf numFmtId="4" fontId="74" fillId="87" borderId="243" applyNumberFormat="0" applyProtection="0">
      <alignment horizontal="right" vertical="center"/>
    </xf>
    <xf numFmtId="4" fontId="64" fillId="64" borderId="252" applyNumberFormat="0" applyProtection="0">
      <alignment horizontal="right" vertical="center"/>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8" fontId="5" fillId="7" borderId="248">
      <alignment vertical="center"/>
      <protection locked="0"/>
    </xf>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4" fontId="59" fillId="53" borderId="252" applyNumberFormat="0" applyProtection="0">
      <alignment vertical="center"/>
    </xf>
    <xf numFmtId="186" fontId="56" fillId="21" borderId="251" applyNumberFormat="0" applyProtection="0">
      <alignment horizontal="left" vertical="top" indent="1"/>
    </xf>
    <xf numFmtId="186" fontId="50" fillId="41" borderId="252" applyNumberFormat="0" applyAlignment="0" applyProtection="0"/>
    <xf numFmtId="4" fontId="59" fillId="65" borderId="252" applyNumberFormat="0" applyProtection="0">
      <alignment horizontal="right" vertical="center"/>
    </xf>
    <xf numFmtId="186" fontId="56" fillId="63" borderId="243" applyNumberFormat="0" applyProtection="0">
      <alignment horizontal="left" vertical="top" indent="1"/>
    </xf>
    <xf numFmtId="4" fontId="56" fillId="61" borderId="244" applyNumberFormat="0" applyProtection="0">
      <alignment horizontal="left" vertical="center" indent="1"/>
    </xf>
    <xf numFmtId="188" fontId="5" fillId="13" borderId="248">
      <alignment vertical="center"/>
    </xf>
    <xf numFmtId="4" fontId="56" fillId="59" borderId="252" applyNumberFormat="0" applyProtection="0">
      <alignment horizontal="right" vertical="center"/>
    </xf>
    <xf numFmtId="186" fontId="56" fillId="21" borderId="251" applyNumberFormat="0" applyProtection="0">
      <alignment horizontal="left" vertical="top" indent="1"/>
    </xf>
    <xf numFmtId="186" fontId="56" fillId="40" borderId="252" applyNumberFormat="0" applyFont="0" applyAlignment="0" applyProtection="0"/>
    <xf numFmtId="4" fontId="56" fillId="57" borderId="244" applyNumberFormat="0" applyProtection="0">
      <alignment horizontal="right" vertical="center"/>
    </xf>
    <xf numFmtId="186" fontId="56" fillId="63" borderId="243" applyNumberFormat="0" applyProtection="0">
      <alignment horizontal="left" vertical="top"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62" fillId="15" borderId="251" applyNumberFormat="0" applyProtection="0">
      <alignment horizontal="left" vertical="top" indent="1"/>
    </xf>
    <xf numFmtId="186" fontId="56" fillId="40" borderId="262" applyNumberFormat="0" applyFont="0" applyAlignment="0" applyProtection="0"/>
    <xf numFmtId="4" fontId="56" fillId="61" borderId="266"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4" fontId="56" fillId="52" borderId="252" applyNumberFormat="0" applyProtection="0">
      <alignment vertical="center"/>
    </xf>
    <xf numFmtId="194" fontId="33" fillId="0" borderId="269" applyFill="0"/>
    <xf numFmtId="4" fontId="56" fillId="15" borderId="256" applyNumberFormat="0" applyProtection="0">
      <alignment horizontal="left" vertical="center" indent="1"/>
    </xf>
    <xf numFmtId="191" fontId="28" fillId="50" borderId="258">
      <alignment vertical="center"/>
    </xf>
    <xf numFmtId="4" fontId="56" fillId="54" borderId="252" applyNumberFormat="0" applyProtection="0">
      <alignment horizontal="left" vertical="center" indent="1"/>
    </xf>
    <xf numFmtId="186" fontId="62" fillId="15" borderId="260" applyNumberFormat="0" applyProtection="0">
      <alignment horizontal="left" vertical="top" indent="1"/>
    </xf>
    <xf numFmtId="4" fontId="56" fillId="54" borderId="252" applyNumberFormat="0" applyProtection="0">
      <alignment horizontal="left" vertical="center" indent="1"/>
    </xf>
    <xf numFmtId="37" fontId="33" fillId="0" borderId="255" applyNumberFormat="0"/>
    <xf numFmtId="186" fontId="57" fillId="44" borderId="253" applyNumberFormat="0" applyAlignment="0" applyProtection="0"/>
    <xf numFmtId="186" fontId="56" fillId="40" borderId="252" applyNumberFormat="0" applyFont="0" applyAlignment="0" applyProtection="0"/>
    <xf numFmtId="193" fontId="28" fillId="12" borderId="258">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1" applyNumberFormat="0" applyProtection="0">
      <alignment horizontal="left" vertical="top" indent="1"/>
    </xf>
    <xf numFmtId="4" fontId="62" fillId="11" borderId="251" applyNumberFormat="0" applyProtection="0">
      <alignment horizontal="left" vertical="center" indent="1"/>
    </xf>
    <xf numFmtId="193" fontId="28" fillId="50" borderId="8">
      <alignment vertical="center"/>
    </xf>
    <xf numFmtId="190" fontId="5" fillId="69" borderId="258">
      <alignment vertical="center"/>
    </xf>
    <xf numFmtId="186" fontId="56" fillId="15" borderId="251" applyNumberFormat="0" applyProtection="0">
      <alignment horizontal="left" vertical="top" indent="1"/>
    </xf>
    <xf numFmtId="4" fontId="62" fillId="48" borderId="251" applyNumberFormat="0" applyProtection="0">
      <alignment vertical="center"/>
    </xf>
    <xf numFmtId="186" fontId="56" fillId="63" borderId="251"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4" fontId="27" fillId="21" borderId="256" applyNumberFormat="0" applyProtection="0">
      <alignment horizontal="left" vertical="center" indent="1"/>
    </xf>
    <xf numFmtId="4" fontId="62" fillId="11" borderId="251" applyNumberFormat="0" applyProtection="0">
      <alignment horizontal="left" vertical="center" indent="1"/>
    </xf>
    <xf numFmtId="186" fontId="42" fillId="44" borderId="252" applyNumberFormat="0" applyAlignment="0" applyProtection="0"/>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6" fillId="15" borderId="251" applyNumberFormat="0" applyProtection="0">
      <alignment horizontal="left" vertical="top" indent="1"/>
    </xf>
    <xf numFmtId="4" fontId="56" fillId="56" borderId="241" applyNumberFormat="0" applyProtection="0">
      <alignment horizontal="right" vertical="center"/>
    </xf>
    <xf numFmtId="4" fontId="27" fillId="21" borderId="244" applyNumberFormat="0" applyProtection="0">
      <alignment horizontal="left" vertical="center" indent="1"/>
    </xf>
    <xf numFmtId="186" fontId="56" fillId="40" borderId="241" applyNumberFormat="0" applyFont="0" applyAlignment="0" applyProtection="0"/>
    <xf numFmtId="193" fontId="28" fillId="50" borderId="268">
      <alignment vertical="center"/>
    </xf>
    <xf numFmtId="186" fontId="27" fillId="14" borderId="243" applyNumberFormat="0" applyProtection="0">
      <alignment horizontal="left" vertical="center" indent="1"/>
    </xf>
    <xf numFmtId="186" fontId="60" fillId="52" borderId="243" applyNumberFormat="0" applyProtection="0">
      <alignment horizontal="left" vertical="top" indent="1"/>
    </xf>
    <xf numFmtId="4" fontId="56" fillId="14" borderId="266" applyNumberFormat="0" applyProtection="0">
      <alignment horizontal="left" vertical="center" indent="1"/>
    </xf>
    <xf numFmtId="4" fontId="56" fillId="15" borderId="256" applyNumberFormat="0" applyProtection="0">
      <alignment horizontal="left" vertical="center" indent="1"/>
    </xf>
    <xf numFmtId="186" fontId="56" fillId="21" borderId="251" applyNumberFormat="0" applyProtection="0">
      <alignment horizontal="left" vertical="top" indent="1"/>
    </xf>
    <xf numFmtId="4" fontId="56" fillId="23" borderId="241" applyNumberFormat="0" applyProtection="0">
      <alignment horizontal="right" vertical="center"/>
    </xf>
    <xf numFmtId="188" fontId="28" fillId="49" borderId="258">
      <alignment vertical="center"/>
    </xf>
    <xf numFmtId="4" fontId="56" fillId="57" borderId="256" applyNumberFormat="0" applyProtection="0">
      <alignment horizontal="right" vertical="center"/>
    </xf>
    <xf numFmtId="186" fontId="56" fillId="15" borderId="251" applyNumberFormat="0" applyProtection="0">
      <alignment horizontal="left" vertical="top" indent="1"/>
    </xf>
    <xf numFmtId="186" fontId="28" fillId="49" borderId="258">
      <alignment vertical="center"/>
    </xf>
    <xf numFmtId="4" fontId="27" fillId="21" borderId="244" applyNumberFormat="0" applyProtection="0">
      <alignment horizontal="left" vertical="center" indent="1"/>
    </xf>
    <xf numFmtId="4" fontId="56" fillId="58" borderId="252" applyNumberFormat="0" applyProtection="0">
      <alignment horizontal="right" vertical="center"/>
    </xf>
    <xf numFmtId="4" fontId="63" fillId="66" borderId="256" applyNumberFormat="0" applyProtection="0">
      <alignment horizontal="left" vertical="center" indent="1"/>
    </xf>
    <xf numFmtId="186" fontId="56" fillId="63" borderId="243" applyNumberFormat="0" applyProtection="0">
      <alignment horizontal="left" vertical="top" indent="1"/>
    </xf>
    <xf numFmtId="4" fontId="72" fillId="84" borderId="243" applyNumberFormat="0" applyProtection="0">
      <alignment horizontal="right" vertical="center"/>
    </xf>
    <xf numFmtId="172"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4" fontId="27" fillId="21" borderId="244" applyNumberFormat="0" applyProtection="0">
      <alignment horizontal="left" vertical="center" indent="1"/>
    </xf>
    <xf numFmtId="186" fontId="56" fillId="40" borderId="241" applyNumberFormat="0" applyFon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42" fillId="44" borderId="262" applyNumberFormat="0" applyAlignment="0" applyProtection="0"/>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1" borderId="241" applyNumberFormat="0" applyProtection="0">
      <alignment horizontal="left" vertical="center" indent="1"/>
    </xf>
    <xf numFmtId="4" fontId="56" fillId="58" borderId="252" applyNumberFormat="0" applyProtection="0">
      <alignment horizontal="right" vertical="center"/>
    </xf>
    <xf numFmtId="186" fontId="56" fillId="21" borderId="251" applyNumberFormat="0" applyProtection="0">
      <alignment horizontal="left" vertical="top" indent="1"/>
    </xf>
    <xf numFmtId="186" fontId="28" fillId="12" borderId="248">
      <alignment vertical="center"/>
      <protection locked="0"/>
    </xf>
    <xf numFmtId="186" fontId="56" fillId="40" borderId="241" applyNumberFormat="0" applyFont="0" applyAlignment="0" applyProtection="0"/>
    <xf numFmtId="186" fontId="60" fillId="52" borderId="251" applyNumberFormat="0" applyProtection="0">
      <alignment horizontal="left" vertical="top" indent="1"/>
    </xf>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186" fontId="56" fillId="14" borderId="251" applyNumberFormat="0" applyProtection="0">
      <alignment horizontal="left" vertical="top" indent="1"/>
    </xf>
    <xf numFmtId="0" fontId="5" fillId="69" borderId="8">
      <alignment vertical="center"/>
    </xf>
    <xf numFmtId="186" fontId="56" fillId="21" borderId="251" applyNumberFormat="0" applyProtection="0">
      <alignment horizontal="left" vertical="top" indent="1"/>
    </xf>
    <xf numFmtId="186" fontId="56" fillId="40" borderId="262" applyNumberFormat="0" applyFont="0" applyAlignment="0" applyProtection="0"/>
    <xf numFmtId="4" fontId="56" fillId="61" borderId="256" applyNumberFormat="0" applyProtection="0">
      <alignment horizontal="left" vertical="center" indent="1"/>
    </xf>
    <xf numFmtId="186" fontId="56" fillId="63" borderId="251" applyNumberFormat="0" applyProtection="0">
      <alignment horizontal="left" vertical="top" indent="1"/>
    </xf>
    <xf numFmtId="186" fontId="27" fillId="14" borderId="260" applyNumberFormat="0" applyProtection="0">
      <alignment horizontal="left" vertical="center" indent="1"/>
    </xf>
    <xf numFmtId="4" fontId="64" fillId="64" borderId="241" applyNumberFormat="0" applyProtection="0">
      <alignment horizontal="right" vertical="center"/>
    </xf>
    <xf numFmtId="186" fontId="57" fillId="44" borderId="253" applyNumberFormat="0" applyAlignment="0" applyProtection="0"/>
    <xf numFmtId="186" fontId="28" fillId="12" borderId="248">
      <alignment vertical="center"/>
      <protection locked="0"/>
    </xf>
    <xf numFmtId="186" fontId="56" fillId="14" borderId="243" applyNumberFormat="0" applyProtection="0">
      <alignment horizontal="left" vertical="top" indent="1"/>
    </xf>
    <xf numFmtId="186" fontId="28" fillId="49" borderId="8">
      <alignment vertical="center"/>
    </xf>
    <xf numFmtId="186" fontId="56" fillId="21" borderId="243" applyNumberFormat="0" applyProtection="0">
      <alignment horizontal="left" vertical="top" indent="1"/>
    </xf>
    <xf numFmtId="186" fontId="56" fillId="15" borderId="251" applyNumberFormat="0" applyProtection="0">
      <alignment horizontal="left" vertical="top" indent="1"/>
    </xf>
    <xf numFmtId="4" fontId="56" fillId="60" borderId="252" applyNumberFormat="0" applyProtection="0">
      <alignment horizontal="right" vertical="center"/>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56" fillId="54" borderId="241" applyNumberFormat="0" applyProtection="0">
      <alignment horizontal="left" vertical="center" indent="1"/>
    </xf>
    <xf numFmtId="186" fontId="56" fillId="15" borderId="260" applyNumberFormat="0" applyProtection="0">
      <alignment horizontal="left" vertical="top" indent="1"/>
    </xf>
    <xf numFmtId="4" fontId="56" fillId="19" borderId="262" applyNumberFormat="0" applyProtection="0">
      <alignment horizontal="right" vertical="center"/>
    </xf>
    <xf numFmtId="4" fontId="72" fillId="84" borderId="260" applyNumberFormat="0" applyProtection="0">
      <alignment horizontal="right" vertical="center"/>
    </xf>
    <xf numFmtId="4" fontId="27" fillId="21" borderId="266" applyNumberFormat="0" applyProtection="0">
      <alignment horizontal="left" vertical="center" indent="1"/>
    </xf>
    <xf numFmtId="186" fontId="56" fillId="14" borderId="251" applyNumberFormat="0" applyProtection="0">
      <alignment horizontal="left" vertical="top" indent="1"/>
    </xf>
    <xf numFmtId="4" fontId="64" fillId="64" borderId="252" applyNumberFormat="0" applyProtection="0">
      <alignment horizontal="right" vertical="center"/>
    </xf>
    <xf numFmtId="37" fontId="33" fillId="0" borderId="255" applyNumberFormat="0"/>
    <xf numFmtId="186" fontId="57" fillId="44" borderId="253" applyNumberFormat="0" applyAlignment="0" applyProtection="0"/>
    <xf numFmtId="188" fontId="5" fillId="70" borderId="8">
      <alignment horizontal="right" vertical="center"/>
      <protection locked="0"/>
    </xf>
    <xf numFmtId="4" fontId="56" fillId="14" borderId="256" applyNumberFormat="0" applyProtection="0">
      <alignment horizontal="left" vertical="center" indent="1"/>
    </xf>
    <xf numFmtId="190" fontId="28" fillId="51" borderId="258">
      <alignment horizontal="right" vertical="center"/>
      <protection locked="0"/>
    </xf>
    <xf numFmtId="37" fontId="33" fillId="0" borderId="255" applyNumberFormat="0"/>
    <xf numFmtId="4" fontId="59" fillId="65" borderId="262" applyNumberFormat="0" applyProtection="0">
      <alignment horizontal="right" vertical="center"/>
    </xf>
    <xf numFmtId="186" fontId="27" fillId="21" borderId="251" applyNumberFormat="0" applyProtection="0">
      <alignment horizontal="left" vertical="top" indent="1"/>
    </xf>
    <xf numFmtId="4" fontId="64" fillId="64" borderId="252" applyNumberFormat="0" applyProtection="0">
      <alignment horizontal="right" vertical="center"/>
    </xf>
    <xf numFmtId="186" fontId="57" fillId="44" borderId="253" applyNumberFormat="0" applyAlignment="0" applyProtection="0"/>
    <xf numFmtId="4" fontId="56" fillId="54" borderId="252" applyNumberFormat="0" applyProtection="0">
      <alignment horizontal="left" vertical="center" indent="1"/>
    </xf>
    <xf numFmtId="4" fontId="56" fillId="58" borderId="252" applyNumberFormat="0" applyProtection="0">
      <alignment horizontal="right" vertical="center"/>
    </xf>
    <xf numFmtId="191" fontId="28" fillId="51" borderId="8">
      <alignment horizontal="right" vertical="center"/>
      <protection locked="0"/>
    </xf>
    <xf numFmtId="0" fontId="27" fillId="14" borderId="251" applyNumberFormat="0" applyProtection="0">
      <alignment horizontal="left" vertical="top" indent="1"/>
    </xf>
    <xf numFmtId="172" fontId="5" fillId="7" borderId="8">
      <alignment vertical="center"/>
      <protection locked="0"/>
    </xf>
    <xf numFmtId="186" fontId="56" fillId="14" borderId="260" applyNumberFormat="0" applyProtection="0">
      <alignment horizontal="left" vertical="top" indent="1"/>
    </xf>
    <xf numFmtId="4" fontId="62" fillId="48" borderId="251" applyNumberFormat="0" applyProtection="0">
      <alignment vertical="center"/>
    </xf>
    <xf numFmtId="191" fontId="28" fillId="50" borderId="8">
      <alignment vertical="center"/>
    </xf>
    <xf numFmtId="186" fontId="56" fillId="40" borderId="252" applyNumberFormat="0" applyFont="0" applyAlignment="0" applyProtection="0"/>
    <xf numFmtId="186" fontId="56" fillId="15" borderId="251" applyNumberFormat="0" applyProtection="0">
      <alignment horizontal="left" vertical="top" indent="1"/>
    </xf>
    <xf numFmtId="186" fontId="56" fillId="63" borderId="251" applyNumberFormat="0" applyProtection="0">
      <alignment horizontal="left" vertical="top" indent="1"/>
    </xf>
    <xf numFmtId="190" fontId="28" fillId="51" borderId="258">
      <alignment horizontal="right" vertical="center"/>
      <protection locked="0"/>
    </xf>
    <xf numFmtId="186" fontId="56" fillId="63" borderId="251" applyNumberFormat="0" applyProtection="0">
      <alignment horizontal="left" vertical="top" indent="1"/>
    </xf>
    <xf numFmtId="4" fontId="56" fillId="52" borderId="262" applyNumberFormat="0" applyProtection="0">
      <alignment vertical="center"/>
    </xf>
    <xf numFmtId="4" fontId="62" fillId="48" borderId="251" applyNumberFormat="0" applyProtection="0">
      <alignment vertical="center"/>
    </xf>
    <xf numFmtId="190" fontId="5" fillId="13" borderId="248">
      <alignment vertical="center"/>
    </xf>
    <xf numFmtId="186" fontId="56" fillId="63" borderId="252" applyNumberFormat="0" applyProtection="0">
      <alignment horizontal="left" vertical="center" indent="1"/>
    </xf>
    <xf numFmtId="186" fontId="56" fillId="15" borderId="243"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4" fontId="56" fillId="55" borderId="241" applyNumberFormat="0" applyProtection="0">
      <alignment horizontal="right" vertical="center"/>
    </xf>
    <xf numFmtId="4" fontId="56" fillId="61" borderId="244" applyNumberFormat="0" applyProtection="0">
      <alignment horizontal="left" vertical="center" indent="1"/>
    </xf>
    <xf numFmtId="186" fontId="56" fillId="40" borderId="241" applyNumberFormat="0" applyFont="0" applyAlignment="0" applyProtection="0"/>
    <xf numFmtId="193" fontId="28" fillId="12" borderId="268">
      <alignment vertical="center"/>
      <protection locked="0"/>
    </xf>
    <xf numFmtId="186" fontId="56" fillId="14" borderId="241" applyNumberFormat="0" applyProtection="0">
      <alignment horizontal="left" vertical="center" indent="1"/>
    </xf>
    <xf numFmtId="4" fontId="56" fillId="53" borderId="241" applyNumberFormat="0" applyProtection="0">
      <alignment horizontal="left" vertical="center"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56" fillId="21" borderId="251" applyNumberFormat="0" applyProtection="0">
      <alignment horizontal="left" vertical="top" indent="1"/>
    </xf>
    <xf numFmtId="4" fontId="56" fillId="57" borderId="244" applyNumberFormat="0" applyProtection="0">
      <alignment horizontal="right" vertical="center"/>
    </xf>
    <xf numFmtId="4" fontId="62" fillId="48" borderId="251" applyNumberFormat="0" applyProtection="0">
      <alignment vertical="center"/>
    </xf>
    <xf numFmtId="4" fontId="56" fillId="56" borderId="252" applyNumberFormat="0" applyProtection="0">
      <alignment horizontal="right" vertical="center"/>
    </xf>
    <xf numFmtId="186" fontId="56" fillId="15" borderId="251" applyNumberFormat="0" applyProtection="0">
      <alignment horizontal="left" vertical="top" indent="1"/>
    </xf>
    <xf numFmtId="186" fontId="27" fillId="63" borderId="251" applyNumberFormat="0" applyProtection="0">
      <alignment horizontal="left" vertical="center" indent="1"/>
    </xf>
    <xf numFmtId="4" fontId="56" fillId="61" borderId="244" applyNumberFormat="0" applyProtection="0">
      <alignment horizontal="left" vertical="center" indent="1"/>
    </xf>
    <xf numFmtId="4" fontId="56" fillId="59" borderId="252" applyNumberFormat="0" applyProtection="0">
      <alignment horizontal="right" vertical="center"/>
    </xf>
    <xf numFmtId="4" fontId="64" fillId="64" borderId="252" applyNumberFormat="0" applyProtection="0">
      <alignment horizontal="right" vertical="center"/>
    </xf>
    <xf numFmtId="186" fontId="27" fillId="63" borderId="243" applyNumberFormat="0" applyProtection="0">
      <alignment horizontal="left" vertical="top" indent="1"/>
    </xf>
    <xf numFmtId="4" fontId="72" fillId="83" borderId="243" applyNumberFormat="0" applyProtection="0">
      <alignment horizontal="right" vertical="center"/>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4" fontId="56" fillId="61" borderId="244" applyNumberFormat="0" applyProtection="0">
      <alignment horizontal="left" vertical="center" indent="1"/>
    </xf>
    <xf numFmtId="186" fontId="56" fillId="40" borderId="241" applyNumberFormat="0" applyFont="0" applyAlignment="0" applyProtection="0"/>
    <xf numFmtId="186" fontId="56" fillId="14" borderId="251" applyNumberFormat="0" applyProtection="0">
      <alignment horizontal="left" vertical="top" indent="1"/>
    </xf>
    <xf numFmtId="4" fontId="56" fillId="15" borderId="256" applyNumberFormat="0" applyProtection="0">
      <alignment horizontal="left" vertical="center"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60" fillId="52"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61" fillId="21" borderId="254" applyBorder="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4" fontId="71" fillId="53" borderId="251" applyNumberFormat="0" applyProtection="0">
      <alignment vertical="center"/>
    </xf>
    <xf numFmtId="4" fontId="74" fillId="87" borderId="251" applyNumberFormat="0" applyProtection="0">
      <alignmen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0" fontId="5" fillId="13" borderId="258">
      <alignment vertical="center"/>
    </xf>
    <xf numFmtId="188" fontId="5" fillId="7" borderId="258">
      <alignment vertical="center"/>
      <protection locked="0"/>
    </xf>
    <xf numFmtId="0" fontId="5" fillId="69" borderId="258">
      <alignment vertical="center"/>
    </xf>
    <xf numFmtId="0" fontId="5" fillId="7" borderId="258">
      <alignment vertical="center"/>
      <protection locked="0"/>
    </xf>
    <xf numFmtId="4" fontId="56" fillId="15" borderId="252" applyNumberFormat="0" applyProtection="0">
      <alignment horizontal="right" vertical="center"/>
    </xf>
    <xf numFmtId="186" fontId="56" fillId="40" borderId="252" applyNumberFormat="0" applyFont="0" applyAlignment="0" applyProtection="0"/>
    <xf numFmtId="190" fontId="28" fillId="49" borderId="268">
      <alignment vertical="center"/>
    </xf>
    <xf numFmtId="186" fontId="42" fillId="44" borderId="252" applyNumberFormat="0" applyAlignment="0" applyProtection="0"/>
    <xf numFmtId="186" fontId="56" fillId="40" borderId="252" applyNumberFormat="0" applyFont="0" applyAlignment="0" applyProtection="0"/>
    <xf numFmtId="186" fontId="56" fillId="14" borderId="260" applyNumberFormat="0" applyProtection="0">
      <alignment horizontal="left" vertical="top" indent="1"/>
    </xf>
    <xf numFmtId="37" fontId="33" fillId="0" borderId="265" applyNumberFormat="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21" borderId="260" applyNumberFormat="0" applyProtection="0">
      <alignment horizontal="left" vertical="center" indent="1"/>
    </xf>
    <xf numFmtId="190" fontId="5" fillId="69" borderId="268">
      <alignment vertical="center"/>
    </xf>
    <xf numFmtId="186" fontId="56" fillId="21" borderId="260" applyNumberFormat="0" applyProtection="0">
      <alignment horizontal="left" vertical="top" indent="1"/>
    </xf>
    <xf numFmtId="4" fontId="56" fillId="61" borderId="256" applyNumberFormat="0" applyProtection="0">
      <alignment horizontal="left" vertical="center" indent="1"/>
    </xf>
    <xf numFmtId="186" fontId="42" fillId="44" borderId="262" applyNumberFormat="0" applyAlignment="0" applyProtection="0"/>
    <xf numFmtId="172" fontId="28" fillId="12" borderId="258">
      <alignment vertical="center"/>
      <protection locked="0"/>
    </xf>
    <xf numFmtId="4" fontId="56" fillId="15" borderId="262" applyNumberFormat="0" applyProtection="0">
      <alignment horizontal="right" vertical="center"/>
    </xf>
    <xf numFmtId="186" fontId="56" fillId="63" borderId="251" applyNumberFormat="0" applyProtection="0">
      <alignment horizontal="left" vertical="top" indent="1"/>
    </xf>
    <xf numFmtId="4" fontId="63" fillId="66" borderId="266"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4" fontId="59" fillId="53" borderId="262" applyNumberFormat="0" applyProtection="0">
      <alignment vertical="center"/>
    </xf>
    <xf numFmtId="4" fontId="27" fillId="21" borderId="266" applyNumberFormat="0" applyProtection="0">
      <alignment horizontal="left" vertical="center"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4" fontId="59" fillId="53" borderId="252" applyNumberFormat="0" applyProtection="0">
      <alignment vertical="center"/>
    </xf>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51" applyNumberFormat="0" applyProtection="0">
      <alignment horizontal="left" vertical="top" indent="1"/>
    </xf>
    <xf numFmtId="0" fontId="27" fillId="15" borderId="260" applyNumberFormat="0" applyProtection="0">
      <alignment horizontal="left" vertical="top" indent="1"/>
    </xf>
    <xf numFmtId="4" fontId="70" fillId="86" borderId="260" applyNumberFormat="0" applyProtection="0">
      <alignment horizontal="left" vertical="center" indent="1"/>
    </xf>
    <xf numFmtId="193" fontId="28" fillId="50" borderId="268">
      <alignment vertical="center"/>
    </xf>
    <xf numFmtId="4" fontId="72" fillId="53" borderId="260" applyNumberFormat="0" applyProtection="0">
      <alignment horizontal="left" vertical="center" indent="1"/>
    </xf>
    <xf numFmtId="188" fontId="5" fillId="13" borderId="258">
      <alignmen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93" fontId="28" fillId="12" borderId="258">
      <alignment vertical="center"/>
      <protection locked="0"/>
    </xf>
    <xf numFmtId="4" fontId="62" fillId="48" borderId="251" applyNumberFormat="0" applyProtection="0">
      <alignment vertical="center"/>
    </xf>
    <xf numFmtId="186" fontId="56" fillId="40" borderId="262" applyNumberFormat="0" applyFont="0" applyAlignment="0" applyProtection="0"/>
    <xf numFmtId="186" fontId="62" fillId="15" borderId="251" applyNumberFormat="0" applyProtection="0">
      <alignment horizontal="left" vertical="top" indent="1"/>
    </xf>
    <xf numFmtId="186" fontId="56" fillId="11" borderId="25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90" fontId="28" fillId="49" borderId="258">
      <alignment vertical="center"/>
    </xf>
    <xf numFmtId="186" fontId="61" fillId="21" borderId="254" applyBorder="0"/>
    <xf numFmtId="191" fontId="28" fillId="50" borderId="268">
      <alignment vertical="center"/>
    </xf>
    <xf numFmtId="186" fontId="27" fillId="21" borderId="251" applyNumberFormat="0" applyProtection="0">
      <alignment horizontal="left" vertical="top" indent="1"/>
    </xf>
    <xf numFmtId="37" fontId="33" fillId="0" borderId="255" applyNumberFormat="0"/>
    <xf numFmtId="186" fontId="60" fillId="52" borderId="260" applyNumberFormat="0" applyProtection="0">
      <alignment horizontal="left" vertical="top" indent="1"/>
    </xf>
    <xf numFmtId="4" fontId="72" fillId="86" borderId="251"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56" fillId="40" borderId="252" applyNumberFormat="0" applyFont="0" applyAlignment="0" applyProtection="0"/>
    <xf numFmtId="4" fontId="56" fillId="14" borderId="266" applyNumberFormat="0" applyProtection="0">
      <alignment horizontal="left" vertical="center" indent="1"/>
    </xf>
    <xf numFmtId="4" fontId="56" fillId="55" borderId="241" applyNumberFormat="0" applyProtection="0">
      <alignment horizontal="right" vertical="center"/>
    </xf>
    <xf numFmtId="186" fontId="50" fillId="41" borderId="241" applyNumberFormat="0" applyAlignment="0" applyProtection="0"/>
    <xf numFmtId="186" fontId="56" fillId="63" borderId="251"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42" fillId="44" borderId="262" applyNumberFormat="0" applyAlignment="0" applyProtection="0"/>
    <xf numFmtId="4" fontId="56" fillId="15" borderId="266" applyNumberFormat="0" applyProtection="0">
      <alignment horizontal="left" vertical="center" indent="1"/>
    </xf>
    <xf numFmtId="4" fontId="63" fillId="66" borderId="266" applyNumberFormat="0" applyProtection="0">
      <alignment horizontal="left" vertical="center"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61" borderId="266" applyNumberFormat="0" applyProtection="0">
      <alignment horizontal="left" vertical="center" indent="1"/>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27" fillId="21" borderId="251" applyNumberFormat="0" applyProtection="0">
      <alignment horizontal="left" vertical="center" indent="1"/>
    </xf>
    <xf numFmtId="186" fontId="56" fillId="21" borderId="260" applyNumberFormat="0" applyProtection="0">
      <alignment horizontal="left" vertical="top" indent="1"/>
    </xf>
    <xf numFmtId="0" fontId="73" fillId="52" borderId="260" applyNumberFormat="0" applyProtection="0">
      <alignment horizontal="left" vertical="top" indent="1"/>
    </xf>
    <xf numFmtId="4" fontId="59" fillId="53" borderId="262" applyNumberFormat="0" applyProtection="0">
      <alignment vertical="center"/>
    </xf>
    <xf numFmtId="186" fontId="27" fillId="63" borderId="251" applyNumberFormat="0" applyProtection="0">
      <alignment horizontal="left" vertical="top" indent="1"/>
    </xf>
    <xf numFmtId="186" fontId="28" fillId="12" borderId="268">
      <alignment vertical="center"/>
      <protection locked="0"/>
    </xf>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62" fillId="11" borderId="251"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4" fontId="59" fillId="12" borderId="258" applyNumberFormat="0" applyProtection="0">
      <alignment vertical="center"/>
    </xf>
    <xf numFmtId="186" fontId="56" fillId="21" borderId="243" applyNumberFormat="0" applyProtection="0">
      <alignment horizontal="left" vertical="top" indent="1"/>
    </xf>
    <xf numFmtId="186" fontId="28" fillId="12" borderId="258">
      <alignment vertical="center"/>
      <protection locked="0"/>
    </xf>
    <xf numFmtId="186" fontId="27" fillId="14" borderId="243" applyNumberFormat="0" applyProtection="0">
      <alignment horizontal="left" vertical="top" indent="1"/>
    </xf>
    <xf numFmtId="186" fontId="56" fillId="14" borderId="243" applyNumberFormat="0" applyProtection="0">
      <alignment horizontal="left" vertical="top" indent="1"/>
    </xf>
    <xf numFmtId="4" fontId="63" fillId="66" borderId="244" applyNumberFormat="0" applyProtection="0">
      <alignment horizontal="left" vertical="center" indent="1"/>
    </xf>
    <xf numFmtId="186" fontId="56" fillId="15" borderId="243" applyNumberFormat="0" applyProtection="0">
      <alignment horizontal="left" vertical="top" indent="1"/>
    </xf>
    <xf numFmtId="186" fontId="28" fillId="50" borderId="248">
      <alignment vertical="center"/>
    </xf>
    <xf numFmtId="186" fontId="62" fillId="15" borderId="251" applyNumberFormat="0" applyProtection="0">
      <alignment horizontal="left" vertical="top" indent="1"/>
    </xf>
    <xf numFmtId="186" fontId="56" fillId="63" borderId="251" applyNumberFormat="0" applyProtection="0">
      <alignment horizontal="left" vertical="top" indent="1"/>
    </xf>
    <xf numFmtId="186" fontId="27"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15" borderId="251" applyNumberFormat="0" applyProtection="0">
      <alignment horizontal="left" vertical="top" indent="1"/>
    </xf>
    <xf numFmtId="193" fontId="28" fillId="12" borderId="8">
      <alignment vertical="center"/>
      <protection locked="0"/>
    </xf>
    <xf numFmtId="186" fontId="27" fillId="14" borderId="251" applyNumberFormat="0" applyProtection="0">
      <alignment horizontal="left" vertical="center" indent="1"/>
    </xf>
    <xf numFmtId="186" fontId="27" fillId="15"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186" fontId="44" fillId="0" borderId="247" applyNumberFormat="0" applyFill="0" applyAlignment="0" applyProtection="0"/>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186" fontId="27" fillId="64" borderId="248" applyNumberFormat="0">
      <protection locked="0"/>
    </xf>
    <xf numFmtId="191" fontId="28" fillId="51" borderId="248">
      <alignment horizontal="right" vertical="center"/>
      <protection locked="0"/>
    </xf>
    <xf numFmtId="4" fontId="56" fillId="19" borderId="241" applyNumberFormat="0" applyProtection="0">
      <alignment horizontal="right" vertical="center"/>
    </xf>
    <xf numFmtId="186" fontId="60" fillId="52" borderId="243" applyNumberFormat="0" applyProtection="0">
      <alignment horizontal="left" vertical="top" indent="1"/>
    </xf>
    <xf numFmtId="4" fontId="56" fillId="23" borderId="262" applyNumberFormat="0" applyProtection="0">
      <alignment horizontal="right" vertical="center"/>
    </xf>
    <xf numFmtId="4" fontId="56" fillId="55" borderId="262" applyNumberFormat="0" applyProtection="0">
      <alignment horizontal="right" vertical="center"/>
    </xf>
    <xf numFmtId="186" fontId="56" fillId="40" borderId="262" applyNumberFormat="0" applyFont="0" applyAlignment="0" applyProtection="0"/>
    <xf numFmtId="4" fontId="59" fillId="53" borderId="262" applyNumberFormat="0" applyProtection="0">
      <alignment vertical="center"/>
    </xf>
    <xf numFmtId="172" fontId="5" fillId="7" borderId="8">
      <alignment vertical="center"/>
      <protection locked="0"/>
    </xf>
    <xf numFmtId="188" fontId="5" fillId="13" borderId="8">
      <alignment vertical="center"/>
    </xf>
    <xf numFmtId="186" fontId="56" fillId="40" borderId="262" applyNumberFormat="0" applyFont="0" applyAlignment="0" applyProtection="0"/>
    <xf numFmtId="186" fontId="56" fillId="14" borderId="260"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6" fillId="59" borderId="262" applyNumberFormat="0" applyProtection="0">
      <alignment horizontal="right" vertical="center"/>
    </xf>
    <xf numFmtId="186" fontId="60" fillId="52" borderId="260" applyNumberFormat="0" applyProtection="0">
      <alignment horizontal="left" vertical="top" indent="1"/>
    </xf>
    <xf numFmtId="186" fontId="27" fillId="21" borderId="251" applyNumberFormat="0" applyProtection="0">
      <alignment horizontal="left" vertical="top" indent="1"/>
    </xf>
    <xf numFmtId="4" fontId="56" fillId="23" borderId="262" applyNumberFormat="0" applyProtection="0">
      <alignment horizontal="right" vertical="center"/>
    </xf>
    <xf numFmtId="186" fontId="56" fillId="11" borderId="262" applyNumberFormat="0" applyProtection="0">
      <alignment horizontal="left" vertical="center" indent="1"/>
    </xf>
    <xf numFmtId="186" fontId="56" fillId="21" borderId="260" applyNumberFormat="0" applyProtection="0">
      <alignment horizontal="left" vertical="top" indent="1"/>
    </xf>
    <xf numFmtId="188" fontId="5" fillId="13" borderId="8">
      <alignmen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0" borderId="262" applyNumberFormat="0" applyProtection="0">
      <alignment horizontal="right" vertical="center"/>
    </xf>
    <xf numFmtId="4" fontId="56" fillId="16" borderId="262" applyNumberFormat="0" applyProtection="0">
      <alignment horizontal="right" vertical="center"/>
    </xf>
    <xf numFmtId="4" fontId="56" fillId="15" borderId="266" applyNumberFormat="0" applyProtection="0">
      <alignment horizontal="left" vertical="center" indent="1"/>
    </xf>
    <xf numFmtId="4" fontId="62" fillId="48" borderId="260" applyNumberFormat="0" applyProtection="0">
      <alignment vertical="center"/>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4" fontId="56" fillId="56" borderId="262"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4" fontId="56" fillId="54" borderId="262" applyNumberFormat="0" applyProtection="0">
      <alignment horizontal="left" vertical="center" indent="1"/>
    </xf>
    <xf numFmtId="186" fontId="56" fillId="11" borderId="262"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62" borderId="262" applyNumberFormat="0" applyProtection="0">
      <alignment horizontal="left" vertical="center" indent="1"/>
    </xf>
    <xf numFmtId="188" fontId="5" fillId="13" borderId="8">
      <alignment vertical="center"/>
    </xf>
    <xf numFmtId="186" fontId="56" fillId="14" borderId="260" applyNumberFormat="0" applyProtection="0">
      <alignment horizontal="left" vertical="top" indent="1"/>
    </xf>
    <xf numFmtId="186" fontId="56" fillId="63" borderId="262" applyNumberFormat="0" applyProtection="0">
      <alignment horizontal="left" vertical="center" indent="1"/>
    </xf>
    <xf numFmtId="4" fontId="56" fillId="55" borderId="262"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50" fillId="41" borderId="262" applyNumberFormat="0" applyAlignment="0" applyProtection="0"/>
    <xf numFmtId="186" fontId="27" fillId="63" borderId="260" applyNumberFormat="0" applyProtection="0">
      <alignment horizontal="left" vertical="center" indent="1"/>
    </xf>
    <xf numFmtId="4" fontId="56" fillId="54" borderId="262" applyNumberFormat="0" applyProtection="0">
      <alignment horizontal="left" vertical="center" indent="1"/>
    </xf>
    <xf numFmtId="4" fontId="62" fillId="11" borderId="260"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56" fillId="15" borderId="266" applyNumberFormat="0" applyProtection="0">
      <alignment horizontal="left" vertical="center" indent="1"/>
    </xf>
    <xf numFmtId="186" fontId="42" fillId="44" borderId="262" applyNumberFormat="0" applyAlignment="0" applyProtection="0"/>
    <xf numFmtId="186" fontId="50" fillId="41" borderId="262" applyNumberForma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4" fontId="56" fillId="54" borderId="262" applyNumberFormat="0" applyProtection="0">
      <alignment horizontal="left" vertical="center" indent="1"/>
    </xf>
    <xf numFmtId="37" fontId="33" fillId="0" borderId="265" applyNumberFormat="0"/>
    <xf numFmtId="4" fontId="56" fillId="58"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4" fillId="64" borderId="262" applyNumberFormat="0" applyProtection="0">
      <alignment horizontal="right" vertical="center"/>
    </xf>
    <xf numFmtId="186" fontId="56" fillId="40" borderId="262" applyNumberFormat="0" applyFont="0" applyAlignment="0" applyProtection="0"/>
    <xf numFmtId="186" fontId="62"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16" borderId="262" applyNumberFormat="0" applyProtection="0">
      <alignment horizontal="right" vertical="center"/>
    </xf>
    <xf numFmtId="4" fontId="56" fillId="23" borderId="262"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4" fontId="56" fillId="14" borderId="266"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37" fontId="33" fillId="0" borderId="265" applyNumberFormat="0"/>
    <xf numFmtId="4" fontId="56" fillId="23" borderId="262" applyNumberFormat="0" applyProtection="0">
      <alignment horizontal="right" vertical="center"/>
    </xf>
    <xf numFmtId="4" fontId="62" fillId="48" borderId="260" applyNumberFormat="0" applyProtection="0">
      <alignment vertical="center"/>
    </xf>
    <xf numFmtId="186" fontId="44" fillId="0" borderId="267" applyNumberFormat="0" applyFill="0" applyAlignment="0" applyProtection="0"/>
    <xf numFmtId="186" fontId="60" fillId="52" borderId="260" applyNumberFormat="0" applyProtection="0">
      <alignment horizontal="left" vertical="top" indent="1"/>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62" fillId="15" borderId="260" applyNumberFormat="0" applyProtection="0">
      <alignment horizontal="left" vertical="top" indent="1"/>
    </xf>
    <xf numFmtId="186" fontId="27"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57" borderId="266"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4" fontId="56" fillId="16" borderId="262" applyNumberFormat="0" applyProtection="0">
      <alignment horizontal="right" vertical="center"/>
    </xf>
    <xf numFmtId="186" fontId="27" fillId="21" borderId="260" applyNumberFormat="0" applyProtection="0">
      <alignment horizontal="left" vertical="top" indent="1"/>
    </xf>
    <xf numFmtId="186" fontId="56" fillId="15"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7" applyNumberFormat="0" applyFill="0" applyAlignment="0" applyProtection="0"/>
    <xf numFmtId="186" fontId="27" fillId="14" borderId="251" applyNumberFormat="0" applyProtection="0">
      <alignment horizontal="left" vertical="top" indent="1"/>
    </xf>
    <xf numFmtId="4" fontId="56" fillId="0" borderId="252" applyNumberFormat="0" applyProtection="0">
      <alignment horizontal="right" vertical="center"/>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28" fillId="12" borderId="258">
      <alignment vertical="center"/>
      <protection locked="0"/>
    </xf>
    <xf numFmtId="186" fontId="56" fillId="40" borderId="262" applyNumberFormat="0" applyFont="0" applyAlignment="0" applyProtection="0"/>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top" indent="1"/>
    </xf>
    <xf numFmtId="186" fontId="61" fillId="21" borderId="254" applyBorder="0"/>
    <xf numFmtId="186" fontId="60" fillId="52"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4" fontId="56" fillId="23" borderId="252" applyNumberFormat="0" applyProtection="0">
      <alignment horizontal="right" vertical="center"/>
    </xf>
    <xf numFmtId="190" fontId="28" fillId="49" borderId="268">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0" applyFill="0"/>
    <xf numFmtId="4" fontId="59" fillId="53" borderId="262" applyNumberFormat="0" applyProtection="0">
      <alignment vertical="center"/>
    </xf>
    <xf numFmtId="4" fontId="56" fillId="15" borderId="262" applyNumberFormat="0" applyProtection="0">
      <alignment horizontal="right" vertical="center"/>
    </xf>
    <xf numFmtId="186" fontId="50" fillId="41" borderId="262"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0" applyFill="0"/>
    <xf numFmtId="191" fontId="5" fillId="69" borderId="8">
      <alignment vertical="center"/>
    </xf>
    <xf numFmtId="186" fontId="42" fillId="44" borderId="262" applyNumberFormat="0" applyAlignment="0" applyProtection="0"/>
    <xf numFmtId="186" fontId="56" fillId="14" borderId="243" applyNumberFormat="0" applyProtection="0">
      <alignment horizontal="left" vertical="top" indent="1"/>
    </xf>
    <xf numFmtId="186" fontId="44" fillId="0" borderId="247" applyNumberFormat="0" applyFill="0" applyAlignment="0" applyProtection="0"/>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63" borderId="243" applyNumberFormat="0" applyProtection="0">
      <alignment horizontal="left" vertical="top" indent="1"/>
    </xf>
    <xf numFmtId="186" fontId="56" fillId="14" borderId="252" applyNumberFormat="0" applyProtection="0">
      <alignment horizontal="left" vertical="center" indent="1"/>
    </xf>
    <xf numFmtId="193" fontId="28" fillId="50" borderId="8">
      <alignment vertical="center"/>
    </xf>
    <xf numFmtId="186" fontId="28" fillId="12" borderId="258">
      <alignment vertical="center"/>
      <protection locked="0"/>
    </xf>
    <xf numFmtId="190" fontId="5" fillId="69" borderId="258">
      <alignment vertical="center"/>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28" fillId="12" borderId="248">
      <alignment vertical="center"/>
      <protection locked="0"/>
    </xf>
    <xf numFmtId="186" fontId="56" fillId="15" borderId="243" applyNumberFormat="0" applyProtection="0">
      <alignment horizontal="left" vertical="top" indent="1"/>
    </xf>
    <xf numFmtId="190" fontId="5" fillId="13" borderId="248">
      <alignment vertical="center"/>
    </xf>
    <xf numFmtId="186" fontId="56" fillId="40" borderId="252" applyNumberFormat="0" applyFont="0" applyAlignment="0" applyProtection="0"/>
    <xf numFmtId="186" fontId="56" fillId="63" borderId="251" applyNumberFormat="0" applyProtection="0">
      <alignment horizontal="left" vertical="top" indent="1"/>
    </xf>
    <xf numFmtId="186" fontId="27" fillId="14" borderId="243" applyNumberFormat="0" applyProtection="0">
      <alignment horizontal="left" vertical="center" indent="1"/>
    </xf>
    <xf numFmtId="186" fontId="56" fillId="15" borderId="243" applyNumberFormat="0" applyProtection="0">
      <alignment horizontal="left" vertical="top" indent="1"/>
    </xf>
    <xf numFmtId="186" fontId="56" fillId="14" borderId="252" applyNumberFormat="0" applyProtection="0">
      <alignment horizontal="left" vertical="center" indent="1"/>
    </xf>
    <xf numFmtId="4" fontId="56" fillId="56" borderId="241" applyNumberFormat="0" applyProtection="0">
      <alignment horizontal="right" vertical="center"/>
    </xf>
    <xf numFmtId="4" fontId="63" fillId="66" borderId="244" applyNumberFormat="0" applyProtection="0">
      <alignment horizontal="left" vertical="center" indent="1"/>
    </xf>
    <xf numFmtId="37" fontId="33" fillId="0" borderId="255" applyNumberFormat="0"/>
    <xf numFmtId="0" fontId="5" fillId="69" borderId="248">
      <alignment vertical="center"/>
    </xf>
    <xf numFmtId="186" fontId="42" fillId="44" borderId="252" applyNumberFormat="0" applyAlignment="0" applyProtection="0"/>
    <xf numFmtId="186" fontId="56" fillId="21" borderId="251" applyNumberFormat="0" applyProtection="0">
      <alignment horizontal="left" vertical="top" indent="1"/>
    </xf>
    <xf numFmtId="190" fontId="28" fillId="49" borderId="8">
      <alignment vertical="center"/>
    </xf>
    <xf numFmtId="186" fontId="56" fillId="21" borderId="243" applyNumberFormat="0" applyProtection="0">
      <alignment horizontal="left" vertical="top" indent="1"/>
    </xf>
    <xf numFmtId="4" fontId="56" fillId="57" borderId="256" applyNumberFormat="0" applyProtection="0">
      <alignment horizontal="right" vertical="center"/>
    </xf>
    <xf numFmtId="4" fontId="56" fillId="61" borderId="256" applyNumberFormat="0" applyProtection="0">
      <alignment horizontal="left" vertical="center" indent="1"/>
    </xf>
    <xf numFmtId="186" fontId="56" fillId="15" borderId="251" applyNumberFormat="0" applyProtection="0">
      <alignment horizontal="left" vertical="top" indent="1"/>
    </xf>
    <xf numFmtId="191" fontId="28" fillId="12" borderId="258">
      <alignment vertical="center"/>
      <protection locked="0"/>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8" fillId="50" borderId="8">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63" fillId="66" borderId="25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11" borderId="252" applyNumberFormat="0" applyProtection="0">
      <alignment horizontal="left" vertical="center" indent="1"/>
    </xf>
    <xf numFmtId="186" fontId="56" fillId="14" borderId="260" applyNumberFormat="0" applyProtection="0">
      <alignment horizontal="left" vertical="top" indent="1"/>
    </xf>
    <xf numFmtId="4" fontId="56" fillId="55" borderId="252" applyNumberFormat="0" applyProtection="0">
      <alignment horizontal="right" vertical="center"/>
    </xf>
    <xf numFmtId="4" fontId="27" fillId="21" borderId="266" applyNumberFormat="0" applyProtection="0">
      <alignment horizontal="left" vertical="center" indent="1"/>
    </xf>
    <xf numFmtId="186" fontId="62" fillId="48" borderId="251" applyNumberFormat="0" applyProtection="0">
      <alignment horizontal="left" vertical="top" indent="1"/>
    </xf>
    <xf numFmtId="4" fontId="56" fillId="16" borderId="252" applyNumberFormat="0" applyProtection="0">
      <alignment horizontal="right" vertical="center"/>
    </xf>
    <xf numFmtId="4" fontId="56" fillId="56" borderId="262" applyNumberFormat="0" applyProtection="0">
      <alignment horizontal="right" vertical="center"/>
    </xf>
    <xf numFmtId="4" fontId="56" fillId="60" borderId="262" applyNumberFormat="0" applyProtection="0">
      <alignment horizontal="right" vertical="center"/>
    </xf>
    <xf numFmtId="4" fontId="56" fillId="0" borderId="262" applyNumberFormat="0" applyProtection="0">
      <alignment horizontal="right" vertical="center"/>
    </xf>
    <xf numFmtId="186" fontId="56" fillId="63" borderId="260" applyNumberFormat="0" applyProtection="0">
      <alignment horizontal="left" vertical="top" indent="1"/>
    </xf>
    <xf numFmtId="4" fontId="56" fillId="58" borderId="262" applyNumberFormat="0" applyProtection="0">
      <alignment horizontal="right" vertical="center"/>
    </xf>
    <xf numFmtId="4" fontId="56" fillId="56" borderId="262" applyNumberFormat="0" applyProtection="0">
      <alignment horizontal="right" vertical="center"/>
    </xf>
    <xf numFmtId="186" fontId="61" fillId="21" borderId="264" applyBorder="0"/>
    <xf numFmtId="186" fontId="56" fillId="63" borderId="260" applyNumberFormat="0" applyProtection="0">
      <alignment horizontal="left" vertical="top" indent="1"/>
    </xf>
    <xf numFmtId="4" fontId="62" fillId="48" borderId="260" applyNumberFormat="0" applyProtection="0">
      <alignment vertical="center"/>
    </xf>
    <xf numFmtId="186" fontId="42" fillId="44" borderId="262" applyNumberFormat="0" applyAlignment="0" applyProtection="0"/>
    <xf numFmtId="186" fontId="56" fillId="21" borderId="260" applyNumberFormat="0" applyProtection="0">
      <alignment horizontal="left" vertical="top" indent="1"/>
    </xf>
    <xf numFmtId="186" fontId="56" fillId="14" borderId="262" applyNumberFormat="0" applyProtection="0">
      <alignment horizontal="left" vertical="center" indent="1"/>
    </xf>
    <xf numFmtId="186" fontId="56" fillId="40" borderId="262" applyNumberFormat="0" applyFont="0" applyAlignment="0" applyProtection="0"/>
    <xf numFmtId="4" fontId="56" fillId="0" borderId="25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8" fontId="5" fillId="13" borderId="8">
      <alignment vertical="center"/>
    </xf>
    <xf numFmtId="4" fontId="56" fillId="15" borderId="266" applyNumberFormat="0" applyProtection="0">
      <alignment horizontal="left" vertical="center"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4" fontId="64" fillId="64" borderId="252" applyNumberFormat="0" applyProtection="0">
      <alignment horizontal="right" vertical="center"/>
    </xf>
    <xf numFmtId="4" fontId="56" fillId="59" borderId="252" applyNumberFormat="0" applyProtection="0">
      <alignment horizontal="right" vertical="center"/>
    </xf>
    <xf numFmtId="186" fontId="57" fillId="44" borderId="253" applyNumberFormat="0" applyAlignment="0" applyProtection="0"/>
    <xf numFmtId="186" fontId="27" fillId="21" borderId="260" applyNumberFormat="0" applyProtection="0">
      <alignment horizontal="left" vertical="center" indent="1"/>
    </xf>
    <xf numFmtId="186" fontId="27" fillId="21"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90" fontId="28" fillId="49" borderId="8">
      <alignment vertical="center"/>
    </xf>
    <xf numFmtId="186" fontId="56" fillId="21" borderId="260" applyNumberFormat="0" applyProtection="0">
      <alignment horizontal="left" vertical="top" indent="1"/>
    </xf>
    <xf numFmtId="188" fontId="5" fillId="7" borderId="268">
      <alignment vertical="center"/>
      <protection locked="0"/>
    </xf>
    <xf numFmtId="190" fontId="28" fillId="51" borderId="258">
      <alignment horizontal="right" vertical="center"/>
      <protection locked="0"/>
    </xf>
    <xf numFmtId="188" fontId="28" fillId="49" borderId="258">
      <alignment vertical="center"/>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27" fillId="21" borderId="251" applyNumberFormat="0" applyProtection="0">
      <alignment horizontal="left" vertical="center" indent="1"/>
    </xf>
    <xf numFmtId="4" fontId="56" fillId="60" borderId="252" applyNumberFormat="0" applyProtection="0">
      <alignment horizontal="right" vertical="center"/>
    </xf>
    <xf numFmtId="191" fontId="5" fillId="13" borderId="268">
      <alignment vertical="center"/>
    </xf>
    <xf numFmtId="186" fontId="56" fillId="14" borderId="251" applyNumberFormat="0" applyProtection="0">
      <alignment horizontal="left" vertical="top" indent="1"/>
    </xf>
    <xf numFmtId="4" fontId="63" fillId="66" borderId="266" applyNumberFormat="0" applyProtection="0">
      <alignment horizontal="left" vertical="center" indent="1"/>
    </xf>
    <xf numFmtId="186" fontId="56" fillId="14" borderId="251" applyNumberFormat="0" applyProtection="0">
      <alignment horizontal="left" vertical="top" indent="1"/>
    </xf>
    <xf numFmtId="188" fontId="5" fillId="69" borderId="258">
      <alignment vertical="center"/>
    </xf>
    <xf numFmtId="191" fontId="28" fillId="50" borderId="258">
      <alignment vertical="center"/>
    </xf>
    <xf numFmtId="186" fontId="60" fillId="52" borderId="260" applyNumberFormat="0" applyProtection="0">
      <alignment horizontal="left" vertical="top" indent="1"/>
    </xf>
    <xf numFmtId="186" fontId="56" fillId="40" borderId="252" applyNumberFormat="0" applyFont="0" applyAlignment="0" applyProtection="0"/>
    <xf numFmtId="186" fontId="27" fillId="14" borderId="251" applyNumberFormat="0" applyProtection="0">
      <alignment horizontal="left" vertical="center" indent="1"/>
    </xf>
    <xf numFmtId="186" fontId="56" fillId="63" borderId="251" applyNumberFormat="0" applyProtection="0">
      <alignment horizontal="left" vertical="top" indent="1"/>
    </xf>
    <xf numFmtId="186" fontId="27" fillId="64" borderId="8" applyNumberFormat="0">
      <protection locked="0"/>
    </xf>
    <xf numFmtId="193" fontId="28" fillId="12" borderId="258">
      <alignment vertical="center"/>
      <protection locked="0"/>
    </xf>
    <xf numFmtId="186" fontId="56" fillId="63"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center" indent="1"/>
    </xf>
    <xf numFmtId="186" fontId="56" fillId="63" borderId="243" applyNumberFormat="0" applyProtection="0">
      <alignment horizontal="left" vertical="top" indent="1"/>
    </xf>
    <xf numFmtId="191" fontId="5" fillId="70" borderId="258">
      <alignment horizontal="right" vertical="center"/>
      <protection locked="0"/>
    </xf>
    <xf numFmtId="186" fontId="56" fillId="14" borderId="243" applyNumberFormat="0" applyProtection="0">
      <alignment horizontal="left" vertical="top" indent="1"/>
    </xf>
    <xf numFmtId="4" fontId="56" fillId="14" borderId="256" applyNumberFormat="0" applyProtection="0">
      <alignment horizontal="left" vertical="center" indent="1"/>
    </xf>
    <xf numFmtId="190" fontId="5" fillId="70" borderId="248">
      <alignment horizontal="right" vertical="center"/>
      <protection locked="0"/>
    </xf>
    <xf numFmtId="186" fontId="60" fillId="52" borderId="251" applyNumberFormat="0" applyProtection="0">
      <alignment horizontal="left" vertical="top" indent="1"/>
    </xf>
    <xf numFmtId="186" fontId="27" fillId="15" borderId="251" applyNumberFormat="0" applyProtection="0">
      <alignment horizontal="left" vertical="top" indent="1"/>
    </xf>
    <xf numFmtId="186" fontId="56" fillId="11" borderId="241" applyNumberFormat="0" applyProtection="0">
      <alignment horizontal="left" vertical="center" indent="1"/>
    </xf>
    <xf numFmtId="4" fontId="62" fillId="48" borderId="251" applyNumberFormat="0" applyProtection="0">
      <alignment vertical="center"/>
    </xf>
    <xf numFmtId="186" fontId="56" fillId="63" borderId="243" applyNumberFormat="0" applyProtection="0">
      <alignment horizontal="left" vertical="top" indent="1"/>
    </xf>
    <xf numFmtId="4" fontId="59" fillId="65" borderId="241" applyNumberFormat="0" applyProtection="0">
      <alignment horizontal="right" vertical="center"/>
    </xf>
    <xf numFmtId="4" fontId="56" fillId="61" borderId="256" applyNumberFormat="0" applyProtection="0">
      <alignment horizontal="left" vertical="center" indent="1"/>
    </xf>
    <xf numFmtId="186" fontId="27" fillId="14" borderId="260" applyNumberFormat="0" applyProtection="0">
      <alignment horizontal="left" vertical="center" indent="1"/>
    </xf>
    <xf numFmtId="186" fontId="56" fillId="40" borderId="241" applyNumberFormat="0" applyFont="0" applyAlignment="0" applyProtection="0"/>
    <xf numFmtId="186" fontId="28" fillId="12" borderId="8">
      <alignment vertical="center"/>
      <protection locked="0"/>
    </xf>
    <xf numFmtId="193" fontId="28" fillId="50" borderId="248">
      <alignment vertical="center"/>
    </xf>
    <xf numFmtId="186" fontId="62" fillId="48" borderId="251" applyNumberFormat="0" applyProtection="0">
      <alignment horizontal="left" vertical="top" indent="1"/>
    </xf>
    <xf numFmtId="186" fontId="57" fillId="44" borderId="253" applyNumberFormat="0" applyAlignment="0" applyProtection="0"/>
    <xf numFmtId="186" fontId="56" fillId="63" borderId="243" applyNumberFormat="0" applyProtection="0">
      <alignment horizontal="left" vertical="top" indent="1"/>
    </xf>
    <xf numFmtId="186" fontId="27" fillId="63" borderId="251" applyNumberFormat="0" applyProtection="0">
      <alignment horizontal="left" vertical="center" indent="1"/>
    </xf>
    <xf numFmtId="186" fontId="56" fillId="40" borderId="241" applyNumberFormat="0" applyFont="0" applyAlignment="0" applyProtection="0"/>
    <xf numFmtId="4" fontId="27" fillId="21" borderId="256" applyNumberFormat="0" applyProtection="0">
      <alignment horizontal="left" vertical="center" indent="1"/>
    </xf>
    <xf numFmtId="186" fontId="56" fillId="15" borderId="251" applyNumberFormat="0" applyProtection="0">
      <alignment horizontal="left" vertical="top" indent="1"/>
    </xf>
    <xf numFmtId="4" fontId="56" fillId="15" borderId="256" applyNumberFormat="0" applyProtection="0">
      <alignment horizontal="left" vertical="center" indent="1"/>
    </xf>
    <xf numFmtId="186" fontId="56" fillId="14" borderId="243" applyNumberFormat="0" applyProtection="0">
      <alignment horizontal="left" vertical="top" indent="1"/>
    </xf>
    <xf numFmtId="186" fontId="61" fillId="21" borderId="254" applyBorder="0"/>
    <xf numFmtId="4" fontId="64" fillId="64" borderId="241" applyNumberFormat="0" applyProtection="0">
      <alignment horizontal="right" vertical="center"/>
    </xf>
    <xf numFmtId="186" fontId="56" fillId="62" borderId="252" applyNumberFormat="0" applyProtection="0">
      <alignment horizontal="left" vertical="center" indent="1"/>
    </xf>
    <xf numFmtId="186" fontId="27" fillId="21" borderId="243" applyNumberFormat="0" applyProtection="0">
      <alignment horizontal="left" vertical="center" indent="1"/>
    </xf>
    <xf numFmtId="4" fontId="62" fillId="48" borderId="243" applyNumberFormat="0" applyProtection="0">
      <alignment vertical="center"/>
    </xf>
    <xf numFmtId="186" fontId="56" fillId="21" borderId="243" applyNumberFormat="0" applyProtection="0">
      <alignment horizontal="left" vertical="top" indent="1"/>
    </xf>
    <xf numFmtId="37" fontId="33" fillId="0" borderId="246" applyNumberFormat="0"/>
    <xf numFmtId="186" fontId="42" fillId="44" borderId="241" applyNumberFormat="0" applyAlignment="0" applyProtection="0"/>
    <xf numFmtId="186" fontId="56" fillId="11" borderId="241" applyNumberFormat="0" applyProtection="0">
      <alignment horizontal="left" vertical="center" indent="1"/>
    </xf>
    <xf numFmtId="186" fontId="56" fillId="14" borderId="243" applyNumberFormat="0" applyProtection="0">
      <alignment horizontal="left" vertical="top" indent="1"/>
    </xf>
    <xf numFmtId="186" fontId="28" fillId="51" borderId="248">
      <alignment horizontal="right" vertical="center"/>
      <protection locked="0"/>
    </xf>
    <xf numFmtId="4" fontId="56" fillId="55" borderId="252" applyNumberFormat="0" applyProtection="0">
      <alignment horizontal="right" vertical="center"/>
    </xf>
    <xf numFmtId="191" fontId="5" fillId="13" borderId="248">
      <alignment vertical="center"/>
    </xf>
    <xf numFmtId="186" fontId="56" fillId="40" borderId="252" applyNumberFormat="0" applyFont="0" applyAlignment="0" applyProtection="0"/>
    <xf numFmtId="186" fontId="56" fillId="15" borderId="251" applyNumberFormat="0" applyProtection="0">
      <alignment horizontal="left" vertical="top" indent="1"/>
    </xf>
    <xf numFmtId="186" fontId="56" fillId="62" borderId="262" applyNumberFormat="0" applyProtection="0">
      <alignment horizontal="left" vertical="center" indent="1"/>
    </xf>
    <xf numFmtId="186" fontId="27" fillId="15" borderId="260" applyNumberFormat="0" applyProtection="0">
      <alignment horizontal="left" vertical="center"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86" fontId="56" fillId="15" borderId="243" applyNumberFormat="0" applyProtection="0">
      <alignment horizontal="left" vertical="top" indent="1"/>
    </xf>
    <xf numFmtId="194" fontId="33" fillId="0" borderId="230" applyFill="0"/>
    <xf numFmtId="186" fontId="56" fillId="63" borderId="252" applyNumberFormat="0" applyProtection="0">
      <alignment horizontal="left" vertical="center" indent="1"/>
    </xf>
    <xf numFmtId="4" fontId="56" fillId="60" borderId="241" applyNumberFormat="0" applyProtection="0">
      <alignment horizontal="right" vertical="center"/>
    </xf>
    <xf numFmtId="186" fontId="56" fillId="21" borderId="243" applyNumberFormat="0" applyProtection="0">
      <alignment horizontal="left" vertical="top" indent="1"/>
    </xf>
    <xf numFmtId="4" fontId="63" fillId="66" borderId="244" applyNumberFormat="0" applyProtection="0">
      <alignment horizontal="left" vertical="center" indent="1"/>
    </xf>
    <xf numFmtId="4" fontId="56" fillId="56" borderId="241" applyNumberFormat="0" applyProtection="0">
      <alignment horizontal="right" vertical="center"/>
    </xf>
    <xf numFmtId="186" fontId="56" fillId="63" borderId="243" applyNumberFormat="0" applyProtection="0">
      <alignment horizontal="left" vertical="top" indent="1"/>
    </xf>
    <xf numFmtId="193" fontId="28" fillId="50" borderId="248">
      <alignment vertical="center"/>
    </xf>
    <xf numFmtId="186" fontId="61" fillId="21" borderId="264" applyBorder="0"/>
    <xf numFmtId="186" fontId="56" fillId="63" borderId="260" applyNumberFormat="0" applyProtection="0">
      <alignment horizontal="left" vertical="top" indent="1"/>
    </xf>
    <xf numFmtId="194" fontId="33" fillId="0" borderId="230" applyFill="0"/>
    <xf numFmtId="186" fontId="56" fillId="40" borderId="262" applyNumberFormat="0" applyFont="0" applyAlignment="0" applyProtection="0"/>
    <xf numFmtId="186" fontId="57" fillId="44" borderId="263"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56" fillId="14" borderId="252" applyNumberFormat="0" applyProtection="0">
      <alignment horizontal="left" vertical="center" indent="1"/>
    </xf>
    <xf numFmtId="4" fontId="56" fillId="0" borderId="26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4" fontId="72" fillId="87" borderId="260" applyNumberFormat="0" applyProtection="0">
      <alignment vertical="center"/>
    </xf>
    <xf numFmtId="186" fontId="56" fillId="62" borderId="262" applyNumberFormat="0" applyProtection="0">
      <alignment horizontal="left" vertical="center" indent="1"/>
    </xf>
    <xf numFmtId="186" fontId="56" fillId="40" borderId="262" applyNumberFormat="0" applyFont="0" applyAlignment="0" applyProtection="0"/>
    <xf numFmtId="4" fontId="56" fillId="60" borderId="252" applyNumberFormat="0" applyProtection="0">
      <alignment horizontal="right" vertical="center"/>
    </xf>
    <xf numFmtId="186" fontId="56" fillId="14" borderId="260" applyNumberFormat="0" applyProtection="0">
      <alignment horizontal="left" vertical="top" indent="1"/>
    </xf>
    <xf numFmtId="4" fontId="56" fillId="59" borderId="252" applyNumberFormat="0" applyProtection="0">
      <alignment horizontal="right" vertical="center"/>
    </xf>
    <xf numFmtId="186" fontId="27" fillId="63" borderId="260" applyNumberFormat="0" applyProtection="0">
      <alignment horizontal="left" vertical="center" indent="1"/>
    </xf>
    <xf numFmtId="186" fontId="56" fillId="15" borderId="251"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186" fontId="27" fillId="14" borderId="260" applyNumberFormat="0" applyProtection="0">
      <alignment horizontal="left" vertical="center" indent="1"/>
    </xf>
    <xf numFmtId="191" fontId="28" fillId="12" borderId="8">
      <alignment vertical="center"/>
      <protection locked="0"/>
    </xf>
    <xf numFmtId="4" fontId="56" fillId="58" borderId="252" applyNumberFormat="0" applyProtection="0">
      <alignment horizontal="right" vertical="center"/>
    </xf>
    <xf numFmtId="186" fontId="56" fillId="63" borderId="251" applyNumberFormat="0" applyProtection="0">
      <alignment horizontal="left" vertical="top" indent="1"/>
    </xf>
    <xf numFmtId="4" fontId="59" fillId="12" borderId="258" applyNumberFormat="0" applyProtection="0">
      <alignment vertical="center"/>
    </xf>
    <xf numFmtId="186" fontId="56" fillId="40" borderId="252" applyNumberFormat="0" applyFont="0" applyAlignment="0" applyProtection="0"/>
    <xf numFmtId="4" fontId="76" fillId="87" borderId="251" applyNumberFormat="0" applyProtection="0">
      <alignment horizontal="right" vertical="center"/>
    </xf>
    <xf numFmtId="4" fontId="56" fillId="55" borderId="252" applyNumberFormat="0" applyProtection="0">
      <alignment horizontal="right" vertical="center"/>
    </xf>
    <xf numFmtId="4" fontId="56" fillId="61" borderId="266" applyNumberFormat="0" applyProtection="0">
      <alignment horizontal="left" vertical="center" indent="1"/>
    </xf>
    <xf numFmtId="4" fontId="62" fillId="11" borderId="251" applyNumberFormat="0" applyProtection="0">
      <alignment horizontal="left" vertical="center" indent="1"/>
    </xf>
    <xf numFmtId="186" fontId="56" fillId="21" borderId="243" applyNumberFormat="0" applyProtection="0">
      <alignment horizontal="left" vertical="top" indent="1"/>
    </xf>
    <xf numFmtId="4" fontId="56" fillId="60" borderId="252" applyNumberFormat="0" applyProtection="0">
      <alignment horizontal="right" vertical="center"/>
    </xf>
    <xf numFmtId="186" fontId="56" fillId="40" borderId="252" applyNumberFormat="0" applyFont="0" applyAlignment="0" applyProtection="0"/>
    <xf numFmtId="0" fontId="37" fillId="15" borderId="251" applyNumberFormat="0" applyProtection="0">
      <alignment horizontal="left" vertical="top" indent="1"/>
    </xf>
    <xf numFmtId="191" fontId="5" fillId="7" borderId="248">
      <alignment vertical="center"/>
      <protection locked="0"/>
    </xf>
    <xf numFmtId="186" fontId="56" fillId="21" borderId="251" applyNumberFormat="0" applyProtection="0">
      <alignment horizontal="left" vertical="top" indent="1"/>
    </xf>
    <xf numFmtId="186" fontId="56" fillId="14" borderId="243" applyNumberFormat="0" applyProtection="0">
      <alignment horizontal="left" vertical="top" indent="1"/>
    </xf>
    <xf numFmtId="186" fontId="42" fillId="44" borderId="252" applyNumberFormat="0" applyAlignment="0" applyProtection="0"/>
    <xf numFmtId="4" fontId="56" fillId="23" borderId="262" applyNumberFormat="0" applyProtection="0">
      <alignment horizontal="right" vertical="center"/>
    </xf>
    <xf numFmtId="186" fontId="56" fillId="21" borderId="243" applyNumberFormat="0" applyProtection="0">
      <alignment horizontal="left" vertical="top" indent="1"/>
    </xf>
    <xf numFmtId="186" fontId="56" fillId="21" borderId="243" applyNumberFormat="0" applyProtection="0">
      <alignment horizontal="left" vertical="top" indent="1"/>
    </xf>
    <xf numFmtId="37" fontId="33" fillId="0" borderId="255" applyNumberFormat="0"/>
    <xf numFmtId="186" fontId="56" fillId="21" borderId="251" applyNumberFormat="0" applyProtection="0">
      <alignment horizontal="left" vertical="top" indent="1"/>
    </xf>
    <xf numFmtId="186" fontId="62" fillId="15" borderId="243" applyNumberFormat="0" applyProtection="0">
      <alignment horizontal="left" vertical="top" indent="1"/>
    </xf>
    <xf numFmtId="186" fontId="27" fillId="21" borderId="243" applyNumberFormat="0" applyProtection="0">
      <alignment horizontal="left" vertical="top" indent="1"/>
    </xf>
    <xf numFmtId="191" fontId="28" fillId="49" borderId="248">
      <alignment vertical="center"/>
    </xf>
    <xf numFmtId="186" fontId="42" fillId="44" borderId="252" applyNumberFormat="0" applyAlignment="0" applyProtection="0"/>
    <xf numFmtId="186" fontId="56" fillId="15" borderId="260" applyNumberFormat="0" applyProtection="0">
      <alignment horizontal="left" vertical="top" indent="1"/>
    </xf>
    <xf numFmtId="186" fontId="56" fillId="21" borderId="243" applyNumberFormat="0" applyProtection="0">
      <alignment horizontal="left" vertical="top" indent="1"/>
    </xf>
    <xf numFmtId="186" fontId="57" fillId="44" borderId="253" applyNumberFormat="0" applyAlignment="0" applyProtection="0"/>
    <xf numFmtId="186" fontId="56" fillId="63" borderId="251" applyNumberFormat="0" applyProtection="0">
      <alignment horizontal="left" vertical="top" indent="1"/>
    </xf>
    <xf numFmtId="190" fontId="28" fillId="51" borderId="8">
      <alignment horizontal="right" vertical="center"/>
      <protection locked="0"/>
    </xf>
    <xf numFmtId="186" fontId="27" fillId="21" borderId="251" applyNumberFormat="0" applyProtection="0">
      <alignment horizontal="left" vertical="center" indent="1"/>
    </xf>
    <xf numFmtId="4" fontId="56" fillId="14" borderId="256" applyNumberFormat="0" applyProtection="0">
      <alignment horizontal="left" vertical="center" indent="1"/>
    </xf>
    <xf numFmtId="186" fontId="27" fillId="15" borderId="243" applyNumberFormat="0" applyProtection="0">
      <alignment horizontal="left" vertical="top" indent="1"/>
    </xf>
    <xf numFmtId="186" fontId="56" fillId="40" borderId="252" applyNumberFormat="0" applyFont="0" applyAlignment="0" applyProtection="0"/>
    <xf numFmtId="186" fontId="56" fillId="14" borderId="252" applyNumberFormat="0" applyProtection="0">
      <alignment horizontal="left" vertical="center" indent="1"/>
    </xf>
    <xf numFmtId="186" fontId="56" fillId="40" borderId="252" applyNumberFormat="0" applyFont="0" applyAlignment="0" applyProtection="0"/>
    <xf numFmtId="4" fontId="72" fillId="87" borderId="243" applyNumberFormat="0" applyProtection="0">
      <alignment horizontal="right" vertical="center"/>
    </xf>
    <xf numFmtId="188" fontId="5" fillId="69" borderId="248">
      <alignment vertical="center"/>
    </xf>
    <xf numFmtId="186" fontId="27" fillId="14" borderId="243" applyNumberFormat="0" applyProtection="0">
      <alignment horizontal="left" vertical="top" indent="1"/>
    </xf>
    <xf numFmtId="186" fontId="56" fillId="63" borderId="243" applyNumberFormat="0" applyProtection="0">
      <alignment horizontal="left" vertical="top" indent="1"/>
    </xf>
    <xf numFmtId="186" fontId="44" fillId="0" borderId="247" applyNumberFormat="0" applyFill="0" applyAlignment="0" applyProtection="0"/>
    <xf numFmtId="186" fontId="56" fillId="40" borderId="241" applyNumberFormat="0" applyFont="0" applyAlignment="0" applyProtection="0"/>
    <xf numFmtId="186" fontId="56" fillId="14" borderId="243" applyNumberFormat="0" applyProtection="0">
      <alignment horizontal="left" vertical="top" indent="1"/>
    </xf>
    <xf numFmtId="186" fontId="56" fillId="40" borderId="241" applyNumberFormat="0" applyFont="0" applyAlignment="0" applyProtection="0"/>
    <xf numFmtId="186" fontId="27" fillId="15" borderId="243" applyNumberFormat="0" applyProtection="0">
      <alignment horizontal="left" vertical="top" indent="1"/>
    </xf>
    <xf numFmtId="186" fontId="28" fillId="12" borderId="248">
      <alignment vertical="center"/>
      <protection locked="0"/>
    </xf>
    <xf numFmtId="194" fontId="33" fillId="0" borderId="230" applyFill="0"/>
    <xf numFmtId="186" fontId="56" fillId="14" borderId="243" applyNumberFormat="0" applyProtection="0">
      <alignment horizontal="left" vertical="top" indent="1"/>
    </xf>
    <xf numFmtId="4" fontId="64" fillId="64" borderId="241" applyNumberFormat="0" applyProtection="0">
      <alignment horizontal="right" vertical="center"/>
    </xf>
    <xf numFmtId="191" fontId="5" fillId="69" borderId="248">
      <alignment vertical="center"/>
    </xf>
    <xf numFmtId="186" fontId="42" fillId="44" borderId="241" applyNumberFormat="0" applyAlignment="0" applyProtection="0"/>
    <xf numFmtId="186" fontId="50" fillId="41" borderId="241" applyNumberFormat="0" applyAlignment="0" applyProtection="0"/>
    <xf numFmtId="194" fontId="33" fillId="0" borderId="230" applyFill="0"/>
    <xf numFmtId="193" fontId="28" fillId="50" borderId="258">
      <alignment vertical="center"/>
    </xf>
    <xf numFmtId="186" fontId="56" fillId="63" borderId="252" applyNumberFormat="0" applyProtection="0">
      <alignment horizontal="left" vertical="center" indent="1"/>
    </xf>
    <xf numFmtId="186" fontId="56" fillId="15" borderId="251" applyNumberFormat="0" applyProtection="0">
      <alignment horizontal="left" vertical="top" indent="1"/>
    </xf>
    <xf numFmtId="186" fontId="27" fillId="63" borderId="243" applyNumberFormat="0" applyProtection="0">
      <alignment horizontal="left" vertical="center" indent="1"/>
    </xf>
    <xf numFmtId="186" fontId="28" fillId="49" borderId="8">
      <alignment vertical="center"/>
    </xf>
    <xf numFmtId="186" fontId="56" fillId="63" borderId="251" applyNumberFormat="0" applyProtection="0">
      <alignment horizontal="left" vertical="top" indent="1"/>
    </xf>
    <xf numFmtId="186" fontId="28" fillId="49" borderId="258">
      <alignment vertical="center"/>
    </xf>
    <xf numFmtId="4" fontId="63" fillId="66" borderId="256" applyNumberFormat="0" applyProtection="0">
      <alignment horizontal="left" vertical="center"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28" fillId="12" borderId="248">
      <alignment vertical="center"/>
      <protection locked="0"/>
    </xf>
    <xf numFmtId="186" fontId="27" fillId="15" borderId="243" applyNumberFormat="0" applyProtection="0">
      <alignment horizontal="left" vertical="center" indent="1"/>
    </xf>
    <xf numFmtId="4" fontId="27" fillId="21" borderId="256" applyNumberFormat="0" applyProtection="0">
      <alignment horizontal="left" vertical="center" indent="1"/>
    </xf>
    <xf numFmtId="186" fontId="56" fillId="14" borderId="260" applyNumberFormat="0" applyProtection="0">
      <alignment horizontal="left" vertical="top" indent="1"/>
    </xf>
    <xf numFmtId="191" fontId="28" fillId="51" borderId="258">
      <alignment horizontal="righ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4" fontId="56" fillId="53" borderId="241" applyNumberFormat="0" applyProtection="0">
      <alignment horizontal="left" vertical="center" indent="1"/>
    </xf>
    <xf numFmtId="4" fontId="56" fillId="0" borderId="241" applyNumberFormat="0" applyProtection="0">
      <alignment horizontal="right" vertical="center"/>
    </xf>
    <xf numFmtId="4" fontId="56" fillId="57" borderId="256" applyNumberFormat="0" applyProtection="0">
      <alignment horizontal="right" vertical="center"/>
    </xf>
    <xf numFmtId="188" fontId="5" fillId="69" borderId="248">
      <alignment vertical="center"/>
    </xf>
    <xf numFmtId="186" fontId="27" fillId="63" borderId="251" applyNumberFormat="0" applyProtection="0">
      <alignment horizontal="left" vertical="center" indent="1"/>
    </xf>
    <xf numFmtId="191" fontId="28" fillId="50" borderId="248">
      <alignment vertical="center"/>
    </xf>
    <xf numFmtId="186" fontId="56" fillId="15" borderId="251" applyNumberFormat="0" applyProtection="0">
      <alignment horizontal="left" vertical="top" indent="1"/>
    </xf>
    <xf numFmtId="186" fontId="57" fillId="44" borderId="242" applyNumberFormat="0" applyAlignment="0" applyProtection="0"/>
    <xf numFmtId="186" fontId="60" fillId="52" borderId="251" applyNumberFormat="0" applyProtection="0">
      <alignment horizontal="left" vertical="top" indent="1"/>
    </xf>
    <xf numFmtId="186" fontId="42" fillId="44" borderId="252" applyNumberFormat="0" applyAlignment="0" applyProtection="0"/>
    <xf numFmtId="186" fontId="42" fillId="44" borderId="252" applyNumberFormat="0" applyAlignment="0" applyProtection="0"/>
    <xf numFmtId="186" fontId="56" fillId="62" borderId="252" applyNumberFormat="0" applyProtection="0">
      <alignment horizontal="left" vertical="center" indent="1"/>
    </xf>
    <xf numFmtId="4" fontId="56" fillId="60" borderId="252" applyNumberFormat="0" applyProtection="0">
      <alignment horizontal="right" vertical="center"/>
    </xf>
    <xf numFmtId="186" fontId="56" fillId="14" borderId="251" applyNumberFormat="0" applyProtection="0">
      <alignment horizontal="left" vertical="top" indent="1"/>
    </xf>
    <xf numFmtId="0" fontId="5" fillId="70" borderId="8">
      <alignment horizontal="right" vertical="center"/>
      <protection locked="0"/>
    </xf>
    <xf numFmtId="4" fontId="56" fillId="54" borderId="252"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56" fillId="0" borderId="26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62" fillId="48" borderId="251" applyNumberFormat="0" applyProtection="0">
      <alignment horizontal="left" vertical="top" indent="1"/>
    </xf>
    <xf numFmtId="186" fontId="56" fillId="14" borderId="262" applyNumberFormat="0" applyProtection="0">
      <alignment horizontal="left" vertical="center"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28" fillId="12" borderId="258">
      <alignment vertical="center"/>
      <protection locked="0"/>
    </xf>
    <xf numFmtId="186" fontId="56" fillId="15" borderId="251" applyNumberFormat="0" applyProtection="0">
      <alignment horizontal="left" vertical="top" indent="1"/>
    </xf>
    <xf numFmtId="4" fontId="56" fillId="60" borderId="262" applyNumberFormat="0" applyProtection="0">
      <alignment horizontal="right" vertical="center"/>
    </xf>
    <xf numFmtId="186" fontId="27" fillId="21"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7" borderId="266" applyNumberFormat="0" applyProtection="0">
      <alignment horizontal="right" vertical="center"/>
    </xf>
    <xf numFmtId="186" fontId="44" fillId="0" borderId="267" applyNumberFormat="0" applyFill="0" applyAlignment="0" applyProtection="0"/>
    <xf numFmtId="4" fontId="56" fillId="23" borderId="262" applyNumberFormat="0" applyProtection="0">
      <alignment horizontal="right" vertical="center"/>
    </xf>
    <xf numFmtId="186" fontId="56" fillId="14" borderId="260" applyNumberFormat="0" applyProtection="0">
      <alignment horizontal="left" vertical="top" indent="1"/>
    </xf>
    <xf numFmtId="4" fontId="59" fillId="53" borderId="262" applyNumberFormat="0" applyProtection="0">
      <alignment vertical="center"/>
    </xf>
    <xf numFmtId="186" fontId="56" fillId="21" borderId="260" applyNumberFormat="0" applyProtection="0">
      <alignment horizontal="left" vertical="top" indent="1"/>
    </xf>
    <xf numFmtId="4" fontId="56" fillId="16"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27" fillId="63" borderId="260" applyNumberFormat="0" applyProtection="0">
      <alignment horizontal="left" vertical="center" indent="1"/>
    </xf>
    <xf numFmtId="0" fontId="5" fillId="13" borderId="8">
      <alignment vertical="center"/>
    </xf>
    <xf numFmtId="191" fontId="28" fillId="12" borderId="268">
      <alignment vertical="center"/>
      <protection locked="0"/>
    </xf>
    <xf numFmtId="186" fontId="27" fillId="63" borderId="260" applyNumberFormat="0" applyProtection="0">
      <alignment horizontal="left" vertical="top" indent="1"/>
    </xf>
    <xf numFmtId="186" fontId="27" fillId="21" borderId="251" applyNumberFormat="0" applyProtection="0">
      <alignment horizontal="left" vertical="top" indent="1"/>
    </xf>
    <xf numFmtId="4" fontId="56" fillId="0" borderId="252" applyNumberFormat="0" applyProtection="0">
      <alignment horizontal="right" vertical="center"/>
    </xf>
    <xf numFmtId="4" fontId="56" fillId="55" borderId="252" applyNumberFormat="0" applyProtection="0">
      <alignment horizontal="right" vertical="center"/>
    </xf>
    <xf numFmtId="186" fontId="50" fillId="41" borderId="252" applyNumberFormat="0" applyAlignment="0" applyProtection="0"/>
    <xf numFmtId="186" fontId="56" fillId="40" borderId="262" applyNumberFormat="0" applyFont="0" applyAlignment="0" applyProtection="0"/>
    <xf numFmtId="4" fontId="56" fillId="54" borderId="26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27" fillId="21" borderId="251" applyNumberFormat="0" applyProtection="0">
      <alignment horizontal="left" vertical="center" indent="1"/>
    </xf>
    <xf numFmtId="191" fontId="28" fillId="50" borderId="8">
      <alignment vertical="center"/>
    </xf>
    <xf numFmtId="4" fontId="27" fillId="21" borderId="266" applyNumberFormat="0" applyProtection="0">
      <alignment horizontal="left" vertical="center" indent="1"/>
    </xf>
    <xf numFmtId="186" fontId="28" fillId="49" borderId="258">
      <alignment vertical="center"/>
    </xf>
    <xf numFmtId="186" fontId="56" fillId="63" borderId="251" applyNumberFormat="0" applyProtection="0">
      <alignment horizontal="left" vertical="top" indent="1"/>
    </xf>
    <xf numFmtId="191" fontId="28" fillId="51" borderId="258">
      <alignment horizontal="right" vertical="center"/>
      <protection locked="0"/>
    </xf>
    <xf numFmtId="186" fontId="56" fillId="21" borderId="251" applyNumberFormat="0" applyProtection="0">
      <alignment horizontal="left" vertical="top" indent="1"/>
    </xf>
    <xf numFmtId="191" fontId="5" fillId="13" borderId="258">
      <alignment vertical="center"/>
    </xf>
    <xf numFmtId="4" fontId="27" fillId="21" borderId="256" applyNumberFormat="0" applyProtection="0">
      <alignment horizontal="left" vertical="center"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6" borderId="262" applyNumberFormat="0" applyProtection="0">
      <alignment horizontal="right" vertical="center"/>
    </xf>
    <xf numFmtId="186" fontId="56" fillId="21" borderId="251" applyNumberFormat="0" applyProtection="0">
      <alignment horizontal="left" vertical="top" indent="1"/>
    </xf>
    <xf numFmtId="4" fontId="56" fillId="60" borderId="252" applyNumberFormat="0" applyProtection="0">
      <alignment horizontal="right" vertical="center"/>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28" fillId="49" borderId="268">
      <alignment vertical="center"/>
    </xf>
    <xf numFmtId="186" fontId="56" fillId="14" borderId="251" applyNumberFormat="0" applyProtection="0">
      <alignment horizontal="left" vertical="top" indent="1"/>
    </xf>
    <xf numFmtId="37" fontId="33" fillId="0" borderId="255" applyNumberFormat="0"/>
    <xf numFmtId="0" fontId="73" fillId="52" borderId="251" applyNumberFormat="0" applyProtection="0">
      <alignment horizontal="left" vertical="top" indent="1"/>
    </xf>
    <xf numFmtId="0" fontId="5" fillId="13" borderId="8">
      <alignment vertical="center"/>
    </xf>
    <xf numFmtId="186" fontId="62" fillId="15" borderId="251" applyNumberFormat="0" applyProtection="0">
      <alignment horizontal="left" vertical="top" indent="1"/>
    </xf>
    <xf numFmtId="186" fontId="56" fillId="63" borderId="251" applyNumberFormat="0" applyProtection="0">
      <alignment horizontal="left" vertical="top" indent="1"/>
    </xf>
    <xf numFmtId="4" fontId="59" fillId="53" borderId="252" applyNumberFormat="0" applyProtection="0">
      <alignment vertical="center"/>
    </xf>
    <xf numFmtId="4" fontId="59" fillId="65" borderId="252" applyNumberFormat="0" applyProtection="0">
      <alignment horizontal="right" vertical="center"/>
    </xf>
    <xf numFmtId="186" fontId="56" fillId="40" borderId="252" applyNumberFormat="0" applyFont="0" applyAlignment="0" applyProtection="0"/>
    <xf numFmtId="4" fontId="56" fillId="15" borderId="252" applyNumberFormat="0" applyProtection="0">
      <alignment horizontal="right" vertical="center"/>
    </xf>
    <xf numFmtId="186" fontId="56" fillId="15" borderId="243" applyNumberFormat="0" applyProtection="0">
      <alignment horizontal="left" vertical="top" indent="1"/>
    </xf>
    <xf numFmtId="186" fontId="27" fillId="14" borderId="251" applyNumberFormat="0" applyProtection="0">
      <alignment horizontal="left" vertical="top" indent="1"/>
    </xf>
    <xf numFmtId="186" fontId="27" fillId="14" borderId="243" applyNumberFormat="0" applyProtection="0">
      <alignment horizontal="left" vertical="top" indent="1"/>
    </xf>
    <xf numFmtId="186" fontId="56" fillId="21" borderId="251" applyNumberFormat="0" applyProtection="0">
      <alignment horizontal="left" vertical="top" indent="1"/>
    </xf>
    <xf numFmtId="0" fontId="5" fillId="70" borderId="248">
      <alignment horizontal="right" vertical="center"/>
      <protection locked="0"/>
    </xf>
    <xf numFmtId="186" fontId="56" fillId="14" borderId="251" applyNumberFormat="0" applyProtection="0">
      <alignment horizontal="left" vertical="top" indent="1"/>
    </xf>
    <xf numFmtId="186" fontId="56" fillId="40" borderId="252" applyNumberFormat="0" applyFont="0" applyAlignment="0" applyProtection="0"/>
    <xf numFmtId="4" fontId="27" fillId="21" borderId="244" applyNumberFormat="0" applyProtection="0">
      <alignment horizontal="left" vertical="center" indent="1"/>
    </xf>
    <xf numFmtId="186" fontId="62" fillId="48" borderId="251" applyNumberFormat="0" applyProtection="0">
      <alignment horizontal="left" vertical="top" indent="1"/>
    </xf>
    <xf numFmtId="186" fontId="56" fillId="63" borderId="243" applyNumberFormat="0" applyProtection="0">
      <alignment horizontal="left" vertical="top" indent="1"/>
    </xf>
    <xf numFmtId="186" fontId="61" fillId="21" borderId="245" applyBorder="0"/>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40" borderId="241" applyNumberFormat="0" applyFont="0" applyAlignment="0" applyProtection="0"/>
    <xf numFmtId="188" fontId="28" fillId="49" borderId="8">
      <alignment vertical="center"/>
    </xf>
    <xf numFmtId="191" fontId="28" fillId="50" borderId="248">
      <alignment vertical="center"/>
    </xf>
    <xf numFmtId="186" fontId="56" fillId="14" borderId="251" applyNumberFormat="0" applyProtection="0">
      <alignment horizontal="left" vertical="top" indent="1"/>
    </xf>
    <xf numFmtId="4" fontId="56" fillId="59" borderId="252" applyNumberFormat="0" applyProtection="0">
      <alignment horizontal="right" vertical="center"/>
    </xf>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27" fillId="63" borderId="251" applyNumberFormat="0" applyProtection="0">
      <alignment horizontal="left" vertical="top" indent="1"/>
    </xf>
    <xf numFmtId="4" fontId="59" fillId="53" borderId="252" applyNumberFormat="0" applyProtection="0">
      <alignment vertical="center"/>
    </xf>
    <xf numFmtId="190" fontId="28" fillId="50" borderId="258">
      <alignment vertical="center"/>
    </xf>
    <xf numFmtId="186" fontId="56" fillId="63" borderId="252" applyNumberFormat="0" applyProtection="0">
      <alignment horizontal="left" vertical="center" indent="1"/>
    </xf>
    <xf numFmtId="186" fontId="27" fillId="14" borderId="243" applyNumberFormat="0" applyProtection="0">
      <alignment horizontal="left" vertical="top" indent="1"/>
    </xf>
    <xf numFmtId="186" fontId="62" fillId="48" borderId="251" applyNumberFormat="0" applyProtection="0">
      <alignment horizontal="left" vertical="top" indent="1"/>
    </xf>
    <xf numFmtId="4" fontId="59" fillId="65" borderId="241" applyNumberFormat="0" applyProtection="0">
      <alignment horizontal="right" vertical="center"/>
    </xf>
    <xf numFmtId="186" fontId="60" fillId="52" borderId="251" applyNumberFormat="0" applyProtection="0">
      <alignment horizontal="left" vertical="top" indent="1"/>
    </xf>
    <xf numFmtId="186" fontId="56" fillId="40" borderId="241" applyNumberFormat="0" applyFont="0" applyAlignment="0" applyProtection="0"/>
    <xf numFmtId="186" fontId="27" fillId="21" borderId="243" applyNumberFormat="0" applyProtection="0">
      <alignment horizontal="left" vertical="top" indent="1"/>
    </xf>
    <xf numFmtId="4" fontId="64" fillId="64" borderId="241" applyNumberFormat="0" applyProtection="0">
      <alignment horizontal="right" vertical="center"/>
    </xf>
    <xf numFmtId="4" fontId="27" fillId="21" borderId="244" applyNumberFormat="0" applyProtection="0">
      <alignment horizontal="left" vertical="center" indent="1"/>
    </xf>
    <xf numFmtId="186" fontId="27" fillId="14" borderId="243" applyNumberFormat="0" applyProtection="0">
      <alignment horizontal="left" vertical="top" indent="1"/>
    </xf>
    <xf numFmtId="191" fontId="28" fillId="50" borderId="248">
      <alignment vertical="center"/>
    </xf>
    <xf numFmtId="4" fontId="56" fillId="59" borderId="252" applyNumberFormat="0" applyProtection="0">
      <alignment horizontal="right" vertical="center"/>
    </xf>
    <xf numFmtId="186" fontId="56" fillId="40" borderId="252" applyNumberFormat="0" applyFont="0" applyAlignment="0" applyProtection="0"/>
    <xf numFmtId="186" fontId="56" fillId="63" borderId="251" applyNumberFormat="0" applyProtection="0">
      <alignment horizontal="left" vertical="top" indent="1"/>
    </xf>
    <xf numFmtId="37" fontId="33" fillId="0" borderId="265" applyNumberFormat="0"/>
    <xf numFmtId="186" fontId="56" fillId="63" borderId="262" applyNumberFormat="0" applyProtection="0">
      <alignment horizontal="left" vertical="center" indent="1"/>
    </xf>
    <xf numFmtId="191" fontId="28" fillId="50" borderId="268">
      <alignment vertical="center"/>
    </xf>
    <xf numFmtId="186" fontId="56" fillId="11" borderId="252" applyNumberFormat="0" applyProtection="0">
      <alignment horizontal="left" vertical="center" indent="1"/>
    </xf>
    <xf numFmtId="186" fontId="56" fillId="15" borderId="243" applyNumberFormat="0" applyProtection="0">
      <alignment horizontal="left" vertical="top" indent="1"/>
    </xf>
    <xf numFmtId="194" fontId="33" fillId="0" borderId="230" applyFill="0"/>
    <xf numFmtId="186" fontId="56" fillId="40" borderId="252" applyNumberFormat="0" applyFont="0" applyAlignment="0" applyProtection="0"/>
    <xf numFmtId="4" fontId="56" fillId="58" borderId="241" applyNumberFormat="0" applyProtection="0">
      <alignment horizontal="right" vertical="center"/>
    </xf>
    <xf numFmtId="186" fontId="57" fillId="44" borderId="242" applyNumberFormat="0" applyAlignment="0" applyProtection="0"/>
    <xf numFmtId="4" fontId="56" fillId="0" borderId="241" applyNumberFormat="0" applyProtection="0">
      <alignment horizontal="right" vertical="center"/>
    </xf>
    <xf numFmtId="4" fontId="56" fillId="53" borderId="241" applyNumberFormat="0" applyProtection="0">
      <alignment horizontal="left" vertical="center" indent="1"/>
    </xf>
    <xf numFmtId="186" fontId="27" fillId="63" borderId="243" applyNumberFormat="0" applyProtection="0">
      <alignment horizontal="left" vertical="center" indent="1"/>
    </xf>
    <xf numFmtId="191" fontId="28" fillId="50" borderId="248">
      <alignment vertical="center"/>
    </xf>
    <xf numFmtId="186" fontId="42" fillId="44" borderId="262" applyNumberFormat="0" applyAlignment="0" applyProtection="0"/>
    <xf numFmtId="186" fontId="27" fillId="63" borderId="260" applyNumberFormat="0" applyProtection="0">
      <alignment horizontal="left" vertical="center" indent="1"/>
    </xf>
    <xf numFmtId="194" fontId="33" fillId="0" borderId="230" applyFill="0"/>
    <xf numFmtId="0" fontId="27" fillId="15" borderId="243" applyNumberFormat="0" applyProtection="0">
      <alignment horizontal="left" vertical="center" indent="1"/>
    </xf>
    <xf numFmtId="186" fontId="57" fillId="44" borderId="253" applyNumberFormat="0" applyAlignment="0" applyProtection="0"/>
    <xf numFmtId="186" fontId="56" fillId="63" borderId="251" applyNumberFormat="0" applyProtection="0">
      <alignment horizontal="left" vertical="top" indent="1"/>
    </xf>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56" fillId="21" borderId="243" applyNumberFormat="0" applyProtection="0">
      <alignment horizontal="left" vertical="top" indent="1"/>
    </xf>
    <xf numFmtId="188" fontId="5" fillId="7" borderId="248">
      <alignment vertical="center"/>
      <protection locked="0"/>
    </xf>
    <xf numFmtId="186" fontId="56" fillId="63" borderId="243" applyNumberFormat="0" applyProtection="0">
      <alignment horizontal="left" vertical="top" indent="1"/>
    </xf>
    <xf numFmtId="186" fontId="57" fillId="44" borderId="242" applyNumberFormat="0" applyAlignment="0" applyProtection="0"/>
    <xf numFmtId="186" fontId="56" fillId="14" borderId="243" applyNumberFormat="0" applyProtection="0">
      <alignment horizontal="left" vertical="top" indent="1"/>
    </xf>
    <xf numFmtId="193" fontId="5" fillId="69" borderId="248">
      <alignment vertical="center"/>
    </xf>
    <xf numFmtId="186" fontId="27" fillId="14" borderId="243" applyNumberFormat="0" applyProtection="0">
      <alignment horizontal="left" vertical="top"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4" fontId="56" fillId="54" borderId="252" applyNumberFormat="0" applyProtection="0">
      <alignment horizontal="left" vertical="center" indent="1"/>
    </xf>
    <xf numFmtId="186" fontId="60" fillId="52" borderId="251" applyNumberFormat="0" applyProtection="0">
      <alignment horizontal="left" vertical="top" indent="1"/>
    </xf>
    <xf numFmtId="186" fontId="62" fillId="15" borderId="251" applyNumberFormat="0" applyProtection="0">
      <alignment horizontal="left" vertical="top" indent="1"/>
    </xf>
    <xf numFmtId="4" fontId="56" fillId="15" borderId="241" applyNumberFormat="0" applyProtection="0">
      <alignment horizontal="right" vertical="center"/>
    </xf>
    <xf numFmtId="4" fontId="59" fillId="65" borderId="241" applyNumberFormat="0" applyProtection="0">
      <alignment horizontal="right" vertical="center"/>
    </xf>
    <xf numFmtId="186" fontId="56" fillId="40" borderId="241" applyNumberFormat="0" applyFont="0" applyAlignment="0" applyProtection="0"/>
    <xf numFmtId="4" fontId="56" fillId="16" borderId="241" applyNumberFormat="0" applyProtection="0">
      <alignment horizontal="right" vertical="center"/>
    </xf>
    <xf numFmtId="4" fontId="56" fillId="23" borderId="252" applyNumberFormat="0" applyProtection="0">
      <alignment horizontal="right" vertical="center"/>
    </xf>
    <xf numFmtId="4" fontId="56" fillId="15" borderId="252" applyNumberFormat="0" applyProtection="0">
      <alignment horizontal="right" vertical="center"/>
    </xf>
    <xf numFmtId="4" fontId="56" fillId="54" borderId="241" applyNumberFormat="0" applyProtection="0">
      <alignment horizontal="left" vertical="center" indent="1"/>
    </xf>
    <xf numFmtId="4" fontId="63" fillId="66" borderId="244" applyNumberFormat="0" applyProtection="0">
      <alignment horizontal="left" vertical="center" indent="1"/>
    </xf>
    <xf numFmtId="186" fontId="56" fillId="21" borderId="251" applyNumberFormat="0" applyProtection="0">
      <alignment horizontal="left" vertical="top" indent="1"/>
    </xf>
    <xf numFmtId="4" fontId="56" fillId="14" borderId="256" applyNumberFormat="0" applyProtection="0">
      <alignment horizontal="left" vertical="center" indent="1"/>
    </xf>
    <xf numFmtId="0" fontId="5" fillId="7" borderId="248">
      <alignment vertical="center"/>
      <protection locked="0"/>
    </xf>
    <xf numFmtId="0" fontId="27" fillId="63"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7" fillId="44" borderId="242" applyNumberFormat="0" applyAlignment="0" applyProtection="0"/>
    <xf numFmtId="186" fontId="27" fillId="14"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191" fontId="28" fillId="51" borderId="258">
      <alignment horizontal="right" vertical="center"/>
      <protection locked="0"/>
    </xf>
    <xf numFmtId="186" fontId="56" fillId="67" borderId="8"/>
    <xf numFmtId="4" fontId="64" fillId="64" borderId="252" applyNumberFormat="0" applyProtection="0">
      <alignment horizontal="right" vertical="center"/>
    </xf>
    <xf numFmtId="4" fontId="56" fillId="58" borderId="252" applyNumberFormat="0" applyProtection="0">
      <alignment horizontal="righ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51" applyNumberFormat="0" applyProtection="0">
      <alignment horizontal="left" vertical="top" indent="1"/>
    </xf>
    <xf numFmtId="4" fontId="56" fillId="54" borderId="252" applyNumberFormat="0" applyProtection="0">
      <alignment horizontal="left" vertical="center" indent="1"/>
    </xf>
    <xf numFmtId="190" fontId="5" fillId="13" borderId="268">
      <alignment vertical="center"/>
    </xf>
    <xf numFmtId="186" fontId="61" fillId="21" borderId="254" applyBorder="0"/>
    <xf numFmtId="4" fontId="56" fillId="53" borderId="252" applyNumberFormat="0" applyProtection="0">
      <alignment horizontal="left" vertical="center" indent="1"/>
    </xf>
    <xf numFmtId="4" fontId="59" fillId="65" borderId="252" applyNumberFormat="0" applyProtection="0">
      <alignment horizontal="right" vertical="center"/>
    </xf>
    <xf numFmtId="186" fontId="28" fillId="49" borderId="248">
      <alignment vertical="center"/>
    </xf>
    <xf numFmtId="186" fontId="56" fillId="14" borderId="243" applyNumberFormat="0" applyProtection="0">
      <alignment horizontal="left" vertical="top" indent="1"/>
    </xf>
    <xf numFmtId="4" fontId="27" fillId="21" borderId="244" applyNumberFormat="0" applyProtection="0">
      <alignment horizontal="left" vertical="center"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94" fontId="33" fillId="0" borderId="230" applyFill="0"/>
    <xf numFmtId="186" fontId="56" fillId="21" borderId="260" applyNumberFormat="0" applyProtection="0">
      <alignment horizontal="left" vertical="top" indent="1"/>
    </xf>
    <xf numFmtId="186" fontId="50" fillId="41" borderId="262" applyNumberFormat="0" applyAlignment="0" applyProtection="0"/>
    <xf numFmtId="172" fontId="28" fillId="12" borderId="258">
      <alignment vertical="center"/>
      <protection locked="0"/>
    </xf>
    <xf numFmtId="4" fontId="56" fillId="52" borderId="241" applyNumberFormat="0" applyProtection="0">
      <alignment vertical="center"/>
    </xf>
    <xf numFmtId="4" fontId="56" fillId="0" borderId="262" applyNumberFormat="0" applyProtection="0">
      <alignment horizontal="right" vertical="center"/>
    </xf>
    <xf numFmtId="172" fontId="28" fillId="12" borderId="248">
      <alignment vertical="center"/>
      <protection locked="0"/>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27" fillId="21" borderId="260" applyNumberFormat="0" applyProtection="0">
      <alignment horizontal="left" vertical="top" indent="1"/>
    </xf>
    <xf numFmtId="186" fontId="62" fillId="15" borderId="251" applyNumberFormat="0" applyProtection="0">
      <alignment horizontal="left" vertical="top" indent="1"/>
    </xf>
    <xf numFmtId="186" fontId="27" fillId="64" borderId="258" applyNumberFormat="0">
      <protection locked="0"/>
    </xf>
    <xf numFmtId="186" fontId="56" fillId="40" borderId="252" applyNumberFormat="0" applyFont="0" applyAlignment="0" applyProtection="0"/>
    <xf numFmtId="193" fontId="28" fillId="50" borderId="248">
      <alignment vertical="center"/>
    </xf>
    <xf numFmtId="186" fontId="27" fillId="63" borderId="243" applyNumberFormat="0" applyProtection="0">
      <alignment horizontal="left" vertical="top" indent="1"/>
    </xf>
    <xf numFmtId="4" fontId="56" fillId="54" borderId="241" applyNumberFormat="0" applyProtection="0">
      <alignment horizontal="left" vertical="center" indent="1"/>
    </xf>
    <xf numFmtId="4" fontId="56" fillId="54" borderId="241" applyNumberFormat="0" applyProtection="0">
      <alignment horizontal="left" vertical="center" indent="1"/>
    </xf>
    <xf numFmtId="186" fontId="56" fillId="21" borderId="243" applyNumberFormat="0" applyProtection="0">
      <alignment horizontal="left" vertical="top" indent="1"/>
    </xf>
    <xf numFmtId="4" fontId="56" fillId="19" borderId="241" applyNumberFormat="0" applyProtection="0">
      <alignment horizontal="right" vertical="center"/>
    </xf>
    <xf numFmtId="194" fontId="33" fillId="0" borderId="230" applyFill="0"/>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14" borderId="251" applyNumberFormat="0" applyProtection="0">
      <alignment horizontal="left" vertical="top" indent="1"/>
    </xf>
    <xf numFmtId="186" fontId="56" fillId="40" borderId="252" applyNumberFormat="0" applyFont="0" applyAlignment="0" applyProtection="0"/>
    <xf numFmtId="0" fontId="5" fillId="13" borderId="248">
      <alignment vertical="center"/>
    </xf>
    <xf numFmtId="186" fontId="42" fillId="44" borderId="241" applyNumberFormat="0" applyAlignment="0" applyProtection="0"/>
    <xf numFmtId="4" fontId="56" fillId="57" borderId="256" applyNumberFormat="0" applyProtection="0">
      <alignment horizontal="right" vertical="center"/>
    </xf>
    <xf numFmtId="191" fontId="28" fillId="51" borderId="248">
      <alignment horizontal="right" vertical="center"/>
      <protection locked="0"/>
    </xf>
    <xf numFmtId="186" fontId="56" fillId="14" borderId="243" applyNumberFormat="0" applyProtection="0">
      <alignment horizontal="left" vertical="top" indent="1"/>
    </xf>
    <xf numFmtId="4" fontId="56" fillId="14" borderId="244" applyNumberFormat="0" applyProtection="0">
      <alignment horizontal="left" vertical="center" indent="1"/>
    </xf>
    <xf numFmtId="186" fontId="27" fillId="14" borderId="243" applyNumberFormat="0" applyProtection="0">
      <alignment horizontal="left" vertical="center" indent="1"/>
    </xf>
    <xf numFmtId="186" fontId="56" fillId="21" borderId="243" applyNumberFormat="0" applyProtection="0">
      <alignment horizontal="left" vertical="top" indent="1"/>
    </xf>
    <xf numFmtId="190" fontId="5" fillId="70" borderId="248">
      <alignment horizontal="right" vertical="center"/>
      <protection locked="0"/>
    </xf>
    <xf numFmtId="186" fontId="57" fillId="44" borderId="242" applyNumberFormat="0" applyAlignment="0" applyProtection="0"/>
    <xf numFmtId="4" fontId="56" fillId="15" borderId="252" applyNumberFormat="0" applyProtection="0">
      <alignment horizontal="right" vertical="center"/>
    </xf>
    <xf numFmtId="186" fontId="62" fillId="15" borderId="243" applyNumberFormat="0" applyProtection="0">
      <alignment horizontal="left" vertical="top"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2" borderId="252" applyNumberFormat="0" applyProtection="0">
      <alignment horizontal="left" vertical="center" indent="1"/>
    </xf>
    <xf numFmtId="186" fontId="56" fillId="62" borderId="252" applyNumberFormat="0" applyProtection="0">
      <alignment horizontal="left" vertical="center" indent="1"/>
    </xf>
    <xf numFmtId="4" fontId="56" fillId="60" borderId="252" applyNumberFormat="0" applyProtection="0">
      <alignment horizontal="righ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4" fontId="56" fillId="23" borderId="252" applyNumberFormat="0" applyProtection="0">
      <alignment horizontal="right" vertical="center"/>
    </xf>
    <xf numFmtId="4" fontId="56" fillId="59" borderId="262" applyNumberFormat="0" applyProtection="0">
      <alignment horizontal="right" vertical="center"/>
    </xf>
    <xf numFmtId="193" fontId="28" fillId="50" borderId="248">
      <alignment vertical="center"/>
    </xf>
    <xf numFmtId="186" fontId="56" fillId="21" borderId="260" applyNumberFormat="0" applyProtection="0">
      <alignment horizontal="left" vertical="top" indent="1"/>
    </xf>
    <xf numFmtId="186" fontId="56" fillId="40" borderId="241" applyNumberFormat="0" applyFont="0" applyAlignment="0" applyProtection="0"/>
    <xf numFmtId="186" fontId="56" fillId="15" borderId="260" applyNumberFormat="0" applyProtection="0">
      <alignment horizontal="left" vertical="top" indent="1"/>
    </xf>
    <xf numFmtId="186" fontId="56" fillId="40" borderId="252" applyNumberFormat="0" applyFont="0" applyAlignment="0" applyProtection="0"/>
    <xf numFmtId="186" fontId="62" fillId="48" borderId="243" applyNumberFormat="0" applyProtection="0">
      <alignment horizontal="left" vertical="top" indent="1"/>
    </xf>
    <xf numFmtId="186" fontId="56" fillId="63" borderId="243" applyNumberFormat="0" applyProtection="0">
      <alignment horizontal="left" vertical="top" indent="1"/>
    </xf>
    <xf numFmtId="4" fontId="62" fillId="48" borderId="251" applyNumberFormat="0" applyProtection="0">
      <alignment vertical="center"/>
    </xf>
    <xf numFmtId="4" fontId="56" fillId="14" borderId="244" applyNumberFormat="0" applyProtection="0">
      <alignment horizontal="left" vertical="center" indent="1"/>
    </xf>
    <xf numFmtId="186" fontId="56" fillId="63" borderId="251" applyNumberFormat="0" applyProtection="0">
      <alignment horizontal="left" vertical="top" indent="1"/>
    </xf>
    <xf numFmtId="186" fontId="56" fillId="40" borderId="252" applyNumberFormat="0" applyFont="0" applyAlignment="0" applyProtection="0"/>
    <xf numFmtId="188" fontId="5" fillId="70" borderId="248">
      <alignment horizontal="right" vertical="center"/>
      <protection locked="0"/>
    </xf>
    <xf numFmtId="193" fontId="28" fillId="50" borderId="258">
      <alignment vertical="center"/>
    </xf>
    <xf numFmtId="186" fontId="56" fillId="14" borderId="243" applyNumberFormat="0" applyProtection="0">
      <alignment horizontal="left" vertical="top" indent="1"/>
    </xf>
    <xf numFmtId="186" fontId="28" fillId="50" borderId="268">
      <alignment vertical="center"/>
    </xf>
    <xf numFmtId="186" fontId="56" fillId="15" borderId="243" applyNumberFormat="0" applyProtection="0">
      <alignment horizontal="left" vertical="top" indent="1"/>
    </xf>
    <xf numFmtId="4" fontId="56" fillId="15" borderId="256" applyNumberFormat="0" applyProtection="0">
      <alignment horizontal="left" vertical="center" indent="1"/>
    </xf>
    <xf numFmtId="191" fontId="28" fillId="50" borderId="8">
      <alignment vertical="center"/>
    </xf>
    <xf numFmtId="186" fontId="56" fillId="63" borderId="251" applyNumberFormat="0" applyProtection="0">
      <alignment horizontal="left" vertical="top" indent="1"/>
    </xf>
    <xf numFmtId="186" fontId="62" fillId="48" borderId="251" applyNumberFormat="0" applyProtection="0">
      <alignment horizontal="left" vertical="top" indent="1"/>
    </xf>
    <xf numFmtId="0" fontId="5" fillId="13" borderId="8">
      <alignment vertical="center"/>
    </xf>
    <xf numFmtId="4" fontId="72" fillId="78" borderId="251" applyNumberFormat="0" applyProtection="0">
      <alignment horizontal="right" vertical="center"/>
    </xf>
    <xf numFmtId="186" fontId="56" fillId="14" borderId="251" applyNumberFormat="0" applyProtection="0">
      <alignment horizontal="left" vertical="top" indent="1"/>
    </xf>
    <xf numFmtId="186" fontId="62" fillId="48" borderId="251" applyNumberFormat="0" applyProtection="0">
      <alignment horizontal="left" vertical="top" indent="1"/>
    </xf>
    <xf numFmtId="186" fontId="56" fillId="63" borderId="260" applyNumberFormat="0" applyProtection="0">
      <alignment horizontal="left" vertical="top" indent="1"/>
    </xf>
    <xf numFmtId="186" fontId="56" fillId="40" borderId="252" applyNumberFormat="0" applyFont="0" applyAlignment="0" applyProtection="0"/>
    <xf numFmtId="4" fontId="56" fillId="14" borderId="256"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center" indent="1"/>
    </xf>
    <xf numFmtId="186" fontId="56" fillId="14" borderId="252"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186" fontId="27" fillId="21" borderId="260" applyNumberFormat="0" applyProtection="0">
      <alignment horizontal="left" vertical="center" indent="1"/>
    </xf>
    <xf numFmtId="186" fontId="28" fillId="12" borderId="8">
      <alignment vertical="center"/>
      <protection locked="0"/>
    </xf>
    <xf numFmtId="186" fontId="56" fillId="21" borderId="251" applyNumberFormat="0" applyProtection="0">
      <alignment horizontal="left" vertical="top" indent="1"/>
    </xf>
    <xf numFmtId="186" fontId="27" fillId="63"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62" fillId="15" borderId="260" applyNumberFormat="0" applyProtection="0">
      <alignment horizontal="left" vertical="top" indent="1"/>
    </xf>
    <xf numFmtId="186" fontId="57" fillId="44" borderId="263" applyNumberFormat="0" applyAlignment="0" applyProtection="0"/>
    <xf numFmtId="186" fontId="42" fillId="44" borderId="252" applyNumberFormat="0" applyAlignment="0" applyProtection="0"/>
    <xf numFmtId="4" fontId="56" fillId="23" borderId="252" applyNumberFormat="0" applyProtection="0">
      <alignment horizontal="right" vertical="center"/>
    </xf>
    <xf numFmtId="186" fontId="62" fillId="15" borderId="251" applyNumberFormat="0" applyProtection="0">
      <alignment horizontal="left" vertical="top" indent="1"/>
    </xf>
    <xf numFmtId="186" fontId="56" fillId="21" borderId="251" applyNumberFormat="0" applyProtection="0">
      <alignment horizontal="left" vertical="top" indent="1"/>
    </xf>
    <xf numFmtId="4" fontId="62" fillId="11" borderId="260" applyNumberFormat="0" applyProtection="0">
      <alignment horizontal="left" vertical="center" indent="1"/>
    </xf>
    <xf numFmtId="0" fontId="5" fillId="13" borderId="8">
      <alignment vertical="center"/>
    </xf>
    <xf numFmtId="186" fontId="56" fillId="63" borderId="260" applyNumberFormat="0" applyProtection="0">
      <alignment horizontal="left" vertical="top" indent="1"/>
    </xf>
    <xf numFmtId="191" fontId="28" fillId="49" borderId="268">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4" fontId="62" fillId="11" borderId="251" applyNumberFormat="0" applyProtection="0">
      <alignment horizontal="left" vertical="center" indent="1"/>
    </xf>
    <xf numFmtId="186" fontId="56" fillId="40" borderId="262" applyNumberFormat="0" applyFont="0" applyAlignment="0" applyProtection="0"/>
    <xf numFmtId="186" fontId="56" fillId="63"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2" applyNumberFormat="0" applyProtection="0">
      <alignment horizontal="left" vertical="center"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4" fontId="56" fillId="58" borderId="262" applyNumberFormat="0" applyProtection="0">
      <alignment horizontal="right" vertical="center"/>
    </xf>
    <xf numFmtId="4" fontId="56" fillId="19" borderId="262" applyNumberFormat="0" applyProtection="0">
      <alignment horizontal="right" vertical="center"/>
    </xf>
    <xf numFmtId="186" fontId="56" fillId="21" borderId="260" applyNumberFormat="0" applyProtection="0">
      <alignment horizontal="left" vertical="top" indent="1"/>
    </xf>
    <xf numFmtId="4" fontId="62" fillId="11" borderId="260" applyNumberFormat="0" applyProtection="0">
      <alignment horizontal="left" vertical="center" indent="1"/>
    </xf>
    <xf numFmtId="4" fontId="56" fillId="19" borderId="262" applyNumberFormat="0" applyProtection="0">
      <alignment horizontal="right" vertical="center"/>
    </xf>
    <xf numFmtId="186" fontId="60" fillId="52" borderId="260" applyNumberFormat="0" applyProtection="0">
      <alignment horizontal="left" vertical="top" indent="1"/>
    </xf>
    <xf numFmtId="4" fontId="56" fillId="59" borderId="252" applyNumberFormat="0" applyProtection="0">
      <alignment horizontal="right" vertical="center"/>
    </xf>
    <xf numFmtId="4" fontId="62" fillId="48" borderId="251" applyNumberFormat="0" applyProtection="0">
      <alignment vertical="center"/>
    </xf>
    <xf numFmtId="186" fontId="57" fillId="44" borderId="263" applyNumberFormat="0" applyAlignment="0" applyProtection="0"/>
    <xf numFmtId="4" fontId="27" fillId="21" borderId="266" applyNumberFormat="0" applyProtection="0">
      <alignment horizontal="left" vertical="center" indent="1"/>
    </xf>
    <xf numFmtId="186" fontId="56" fillId="14" borderId="260" applyNumberFormat="0" applyProtection="0">
      <alignment horizontal="left" vertical="top" indent="1"/>
    </xf>
    <xf numFmtId="186" fontId="42" fillId="44" borderId="262" applyNumberFormat="0" applyAlignment="0" applyProtection="0"/>
    <xf numFmtId="186" fontId="56" fillId="21" borderId="251" applyNumberFormat="0" applyProtection="0">
      <alignment horizontal="left" vertical="top" indent="1"/>
    </xf>
    <xf numFmtId="190" fontId="5" fillId="69" borderId="8">
      <alignment vertical="center"/>
    </xf>
    <xf numFmtId="186" fontId="56" fillId="15" borderId="251" applyNumberFormat="0" applyProtection="0">
      <alignment horizontal="left" vertical="top" indent="1"/>
    </xf>
    <xf numFmtId="186" fontId="27" fillId="15" borderId="251" applyNumberFormat="0" applyProtection="0">
      <alignment horizontal="left" vertical="center" indent="1"/>
    </xf>
    <xf numFmtId="186" fontId="56" fillId="63" borderId="251" applyNumberFormat="0" applyProtection="0">
      <alignment horizontal="left" vertical="top" indent="1"/>
    </xf>
    <xf numFmtId="188" fontId="5" fillId="70" borderId="258">
      <alignment horizontal="right" vertical="center"/>
      <protection locked="0"/>
    </xf>
    <xf numFmtId="186" fontId="42" fillId="44" borderId="252" applyNumberFormat="0" applyAlignment="0" applyProtection="0"/>
    <xf numFmtId="186" fontId="56" fillId="21"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9" fillId="53" borderId="252" applyNumberFormat="0" applyProtection="0">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93" fontId="28" fillId="50" borderId="258">
      <alignment vertical="center"/>
    </xf>
    <xf numFmtId="188" fontId="5" fillId="70" borderId="8">
      <alignment horizontal="right" vertical="center"/>
      <protection locked="0"/>
    </xf>
    <xf numFmtId="186" fontId="61" fillId="21" borderId="254" applyBorder="0"/>
    <xf numFmtId="186" fontId="56" fillId="40" borderId="252" applyNumberFormat="0" applyFont="0" applyAlignment="0" applyProtection="0"/>
    <xf numFmtId="186" fontId="27" fillId="15" borderId="251" applyNumberFormat="0" applyProtection="0">
      <alignment horizontal="left" vertical="top" indent="1"/>
    </xf>
    <xf numFmtId="186" fontId="56" fillId="40" borderId="262" applyNumberFormat="0" applyFont="0" applyAlignment="0" applyProtection="0"/>
    <xf numFmtId="186" fontId="60" fillId="52" borderId="251" applyNumberFormat="0" applyProtection="0">
      <alignment horizontal="left" vertical="top" indent="1"/>
    </xf>
    <xf numFmtId="4" fontId="56" fillId="55" borderId="252" applyNumberFormat="0" applyProtection="0">
      <alignment horizontal="right" vertical="center"/>
    </xf>
    <xf numFmtId="186" fontId="56" fillId="21" borderId="243" applyNumberFormat="0" applyProtection="0">
      <alignment horizontal="left" vertical="top" indent="1"/>
    </xf>
    <xf numFmtId="186" fontId="56" fillId="21" borderId="260" applyNumberFormat="0" applyProtection="0">
      <alignment horizontal="left" vertical="top" indent="1"/>
    </xf>
    <xf numFmtId="186" fontId="27" fillId="21" borderId="251" applyNumberFormat="0" applyProtection="0">
      <alignment horizontal="left" vertical="top" indent="1"/>
    </xf>
    <xf numFmtId="186" fontId="57" fillId="44" borderId="253" applyNumberFormat="0" applyAlignment="0" applyProtection="0"/>
    <xf numFmtId="190" fontId="5" fillId="69" borderId="248">
      <alignment vertical="center"/>
    </xf>
    <xf numFmtId="186" fontId="27" fillId="21" borderId="260" applyNumberFormat="0" applyProtection="0">
      <alignment horizontal="left" vertical="center" indent="1"/>
    </xf>
    <xf numFmtId="4" fontId="56" fillId="54" borderId="241" applyNumberFormat="0" applyProtection="0">
      <alignment horizontal="left" vertical="center" indent="1"/>
    </xf>
    <xf numFmtId="4" fontId="56" fillId="54" borderId="241" applyNumberFormat="0" applyProtection="0">
      <alignment horizontal="left" vertical="center" indent="1"/>
    </xf>
    <xf numFmtId="190" fontId="28" fillId="51" borderId="8">
      <alignment horizontal="right" vertical="center"/>
      <protection locked="0"/>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91" fontId="5" fillId="13" borderId="248">
      <alignment vertical="center"/>
    </xf>
    <xf numFmtId="186" fontId="27" fillId="15" borderId="243" applyNumberFormat="0" applyProtection="0">
      <alignment horizontal="left" vertical="top" indent="1"/>
    </xf>
    <xf numFmtId="193" fontId="28" fillId="12" borderId="248">
      <alignment vertical="center"/>
      <protection locked="0"/>
    </xf>
    <xf numFmtId="186" fontId="56" fillId="21" borderId="251" applyNumberFormat="0" applyProtection="0">
      <alignment horizontal="left" vertical="top" indent="1"/>
    </xf>
    <xf numFmtId="186" fontId="56" fillId="15" borderId="243" applyNumberFormat="0" applyProtection="0">
      <alignment horizontal="left" vertical="top" indent="1"/>
    </xf>
    <xf numFmtId="37" fontId="33" fillId="0" borderId="255" applyNumberFormat="0"/>
    <xf numFmtId="193" fontId="28" fillId="12" borderId="258">
      <alignment vertical="center"/>
      <protection locked="0"/>
    </xf>
    <xf numFmtId="186" fontId="56" fillId="40" borderId="252" applyNumberFormat="0" applyFont="0" applyAlignment="0" applyProtection="0"/>
    <xf numFmtId="186" fontId="56" fillId="21" borderId="260" applyNumberFormat="0" applyProtection="0">
      <alignment horizontal="left" vertical="top" indent="1"/>
    </xf>
    <xf numFmtId="186" fontId="27" fillId="63" borderId="243"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8" fontId="28" fillId="51" borderId="258">
      <alignment horizontal="right" vertical="center"/>
      <protection locked="0"/>
    </xf>
    <xf numFmtId="191" fontId="5" fillId="69" borderId="248">
      <alignment vertical="center"/>
    </xf>
    <xf numFmtId="186" fontId="56" fillId="21" borderId="243" applyNumberFormat="0" applyProtection="0">
      <alignment horizontal="left" vertical="top" indent="1"/>
    </xf>
    <xf numFmtId="193" fontId="28" fillId="12" borderId="248">
      <alignment vertical="center"/>
      <protection locked="0"/>
    </xf>
    <xf numFmtId="186" fontId="27" fillId="15" borderId="243" applyNumberFormat="0" applyProtection="0">
      <alignment horizontal="left" vertical="center" indent="1"/>
    </xf>
    <xf numFmtId="186" fontId="56" fillId="40" borderId="241" applyNumberFormat="0" applyFont="0" applyAlignment="0" applyProtection="0"/>
    <xf numFmtId="186" fontId="56" fillId="14" borderId="243" applyNumberFormat="0" applyProtection="0">
      <alignment horizontal="left" vertical="top" indent="1"/>
    </xf>
    <xf numFmtId="186" fontId="56" fillId="21" borderId="243" applyNumberFormat="0" applyProtection="0">
      <alignment horizontal="left" vertical="top" indent="1"/>
    </xf>
    <xf numFmtId="37" fontId="33" fillId="0" borderId="246" applyNumberFormat="0"/>
    <xf numFmtId="186" fontId="56" fillId="63" borderId="243" applyNumberFormat="0" applyProtection="0">
      <alignment horizontal="left" vertical="top" indent="1"/>
    </xf>
    <xf numFmtId="186" fontId="27" fillId="14" borderId="243" applyNumberFormat="0" applyProtection="0">
      <alignment horizontal="left" vertical="center" indent="1"/>
    </xf>
    <xf numFmtId="186" fontId="56" fillId="63"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56" fillId="15" borderId="260" applyNumberFormat="0" applyProtection="0">
      <alignment horizontal="left" vertical="top" indent="1"/>
    </xf>
    <xf numFmtId="4" fontId="62" fillId="48" borderId="260" applyNumberFormat="0" applyProtection="0">
      <alignment vertical="center"/>
    </xf>
    <xf numFmtId="186" fontId="62" fillId="48" borderId="260" applyNumberFormat="0" applyProtection="0">
      <alignment horizontal="left" vertical="top" indent="1"/>
    </xf>
    <xf numFmtId="186" fontId="56" fillId="62" borderId="262" applyNumberFormat="0" applyProtection="0">
      <alignment horizontal="left" vertical="center" indent="1"/>
    </xf>
    <xf numFmtId="186" fontId="56" fillId="40" borderId="262" applyNumberFormat="0" applyFont="0" applyAlignment="0" applyProtection="0"/>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4" fontId="56" fillId="0" borderId="262" applyNumberFormat="0" applyProtection="0">
      <alignment horizontal="right" vertical="center"/>
    </xf>
    <xf numFmtId="186" fontId="27"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4" fontId="59" fillId="53" borderId="262" applyNumberFormat="0" applyProtection="0">
      <alignment vertical="center"/>
    </xf>
    <xf numFmtId="186" fontId="56" fillId="15" borderId="260" applyNumberFormat="0" applyProtection="0">
      <alignment horizontal="left" vertical="top" indent="1"/>
    </xf>
    <xf numFmtId="186" fontId="44" fillId="0" borderId="267" applyNumberFormat="0" applyFill="0" applyAlignment="0" applyProtection="0"/>
    <xf numFmtId="186" fontId="61" fillId="21" borderId="264" applyBorder="0"/>
    <xf numFmtId="4" fontId="56" fillId="52" borderId="262" applyNumberFormat="0" applyProtection="0">
      <alignment vertical="center"/>
    </xf>
    <xf numFmtId="186" fontId="56" fillId="40" borderId="262" applyNumberFormat="0" applyFont="0" applyAlignment="0" applyProtection="0"/>
    <xf numFmtId="188" fontId="5" fillId="69" borderId="248">
      <alignment vertical="center"/>
    </xf>
    <xf numFmtId="4" fontId="70" fillId="86" borderId="250" applyNumberFormat="0" applyProtection="0">
      <alignment horizontal="left" vertical="center" indent="1"/>
    </xf>
    <xf numFmtId="186" fontId="27" fillId="64" borderId="248" applyNumberFormat="0">
      <protection locked="0"/>
    </xf>
    <xf numFmtId="172" fontId="28" fillId="12" borderId="268">
      <alignment vertical="center"/>
      <protection locked="0"/>
    </xf>
    <xf numFmtId="186" fontId="56" fillId="14" borderId="251" applyNumberFormat="0" applyProtection="0">
      <alignment horizontal="left" vertical="top" indent="1"/>
    </xf>
    <xf numFmtId="4" fontId="56" fillId="60" borderId="262" applyNumberFormat="0" applyProtection="0">
      <alignment horizontal="right" vertical="center"/>
    </xf>
    <xf numFmtId="186" fontId="27" fillId="15" borderId="243" applyNumberFormat="0" applyProtection="0">
      <alignment horizontal="left" vertical="center" indent="1"/>
    </xf>
    <xf numFmtId="186" fontId="56" fillId="40" borderId="252" applyNumberFormat="0" applyFont="0" applyAlignment="0" applyProtection="0"/>
    <xf numFmtId="186" fontId="56" fillId="21" borderId="251" applyNumberFormat="0" applyProtection="0">
      <alignment horizontal="left" vertical="top" indent="1"/>
    </xf>
    <xf numFmtId="4" fontId="56" fillId="56" borderId="26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0" fillId="41" borderId="252" applyNumberFormat="0" applyAlignment="0" applyProtection="0"/>
    <xf numFmtId="186" fontId="56" fillId="21" borderId="243" applyNumberFormat="0" applyProtection="0">
      <alignment horizontal="left" vertical="top" indent="1"/>
    </xf>
    <xf numFmtId="37" fontId="33" fillId="0" borderId="246" applyNumberFormat="0"/>
    <xf numFmtId="186" fontId="56" fillId="21" borderId="251" applyNumberFormat="0" applyProtection="0">
      <alignment horizontal="left" vertical="top" indent="1"/>
    </xf>
    <xf numFmtId="190" fontId="28" fillId="49" borderId="248">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27" fillId="21" borderId="243" applyNumberFormat="0" applyProtection="0">
      <alignment horizontal="left" vertical="center" indent="1"/>
    </xf>
    <xf numFmtId="4" fontId="59" fillId="65" borderId="241" applyNumberFormat="0" applyProtection="0">
      <alignment horizontal="right" vertical="center"/>
    </xf>
    <xf numFmtId="188" fontId="5" fillId="70" borderId="268">
      <alignment horizontal="right" vertical="center"/>
      <protection locked="0"/>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14" borderId="262" applyNumberFormat="0" applyProtection="0">
      <alignment horizontal="left" vertical="center" indent="1"/>
    </xf>
    <xf numFmtId="186" fontId="56" fillId="63" borderId="260" applyNumberFormat="0" applyProtection="0">
      <alignment horizontal="left" vertical="top" indent="1"/>
    </xf>
    <xf numFmtId="186" fontId="27" fillId="15" borderId="260" applyNumberFormat="0" applyProtection="0">
      <alignment horizontal="left" vertical="top" indent="1"/>
    </xf>
    <xf numFmtId="186" fontId="28" fillId="50" borderId="8">
      <alignment vertical="center"/>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56" fillId="40" borderId="262" applyNumberFormat="0" applyFont="0" applyAlignment="0" applyProtection="0"/>
    <xf numFmtId="186" fontId="56" fillId="40" borderId="252" applyNumberFormat="0" applyFont="0" applyAlignment="0" applyProtection="0"/>
    <xf numFmtId="186" fontId="27" fillId="14" borderId="260" applyNumberFormat="0" applyProtection="0">
      <alignment horizontal="left" vertical="center" indent="1"/>
    </xf>
    <xf numFmtId="4" fontId="56" fillId="15" borderId="262" applyNumberFormat="0" applyProtection="0">
      <alignment horizontal="right" vertical="center"/>
    </xf>
    <xf numFmtId="4" fontId="56" fillId="54"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9" fillId="53" borderId="262" applyNumberFormat="0" applyProtection="0">
      <alignment vertical="center"/>
    </xf>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27" fillId="21" borderId="266" applyNumberFormat="0" applyProtection="0">
      <alignment horizontal="left" vertical="center" indent="1"/>
    </xf>
    <xf numFmtId="4" fontId="59" fillId="65" borderId="262" applyNumberFormat="0" applyProtection="0">
      <alignment horizontal="right" vertical="center"/>
    </xf>
    <xf numFmtId="186" fontId="56" fillId="63" borderId="260" applyNumberFormat="0" applyProtection="0">
      <alignment horizontal="left" vertical="top" indent="1"/>
    </xf>
    <xf numFmtId="4" fontId="56" fillId="19" borderId="262" applyNumberFormat="0" applyProtection="0">
      <alignment horizontal="right" vertical="center"/>
    </xf>
    <xf numFmtId="4" fontId="59" fillId="65" borderId="262" applyNumberFormat="0" applyProtection="0">
      <alignment horizontal="right" vertical="center"/>
    </xf>
    <xf numFmtId="186" fontId="57" fillId="44" borderId="263" applyNumberFormat="0" applyAlignment="0" applyProtection="0"/>
    <xf numFmtId="4" fontId="56" fillId="57" borderId="266" applyNumberFormat="0" applyProtection="0">
      <alignment horizontal="right" vertical="center"/>
    </xf>
    <xf numFmtId="186" fontId="27" fillId="21" borderId="260" applyNumberFormat="0" applyProtection="0">
      <alignment horizontal="left" vertical="center" indent="1"/>
    </xf>
    <xf numFmtId="186" fontId="56" fillId="14" borderId="243"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16" borderId="262" applyNumberFormat="0" applyProtection="0">
      <alignment horizontal="right" vertical="center"/>
    </xf>
    <xf numFmtId="186" fontId="60" fillId="52" borderId="260" applyNumberFormat="0" applyProtection="0">
      <alignment horizontal="left" vertical="top" indent="1"/>
    </xf>
    <xf numFmtId="186" fontId="56" fillId="40" borderId="262" applyNumberFormat="0" applyFont="0" applyAlignment="0" applyProtection="0"/>
    <xf numFmtId="4" fontId="56" fillId="55" borderId="262" applyNumberFormat="0" applyProtection="0">
      <alignment horizontal="right" vertical="center"/>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172" fontId="5" fillId="7" borderId="248">
      <alignment vertical="center"/>
      <protection locked="0"/>
    </xf>
    <xf numFmtId="4" fontId="74" fillId="87" borderId="251" applyNumberFormat="0" applyProtection="0">
      <alignment horizontal="right" vertical="center"/>
    </xf>
    <xf numFmtId="186" fontId="62" fillId="15" borderId="251" applyNumberFormat="0" applyProtection="0">
      <alignment horizontal="left" vertical="top" indent="1"/>
    </xf>
    <xf numFmtId="4" fontId="56" fillId="53" borderId="252" applyNumberFormat="0" applyProtection="0">
      <alignment horizontal="left" vertical="center" indent="1"/>
    </xf>
    <xf numFmtId="186" fontId="27" fillId="21" borderId="243" applyNumberFormat="0" applyProtection="0">
      <alignment horizontal="left" vertical="center" indent="1"/>
    </xf>
    <xf numFmtId="186" fontId="61" fillId="21" borderId="254" applyBorder="0"/>
    <xf numFmtId="4" fontId="56" fillId="52" borderId="252" applyNumberFormat="0" applyProtection="0">
      <alignment vertical="center"/>
    </xf>
    <xf numFmtId="186" fontId="56" fillId="14" borderId="251" applyNumberFormat="0" applyProtection="0">
      <alignment horizontal="left" vertical="top" indent="1"/>
    </xf>
    <xf numFmtId="190" fontId="28" fillId="51" borderId="258">
      <alignment horizontal="right" vertical="center"/>
      <protection locked="0"/>
    </xf>
    <xf numFmtId="186" fontId="60" fillId="52" borderId="251" applyNumberFormat="0" applyProtection="0">
      <alignment horizontal="left" vertical="top" indent="1"/>
    </xf>
    <xf numFmtId="186" fontId="56" fillId="15" borderId="251" applyNumberFormat="0" applyProtection="0">
      <alignment horizontal="left" vertical="top" indent="1"/>
    </xf>
    <xf numFmtId="191" fontId="28" fillId="50" borderId="8">
      <alignment vertical="center"/>
    </xf>
    <xf numFmtId="0" fontId="5" fillId="69" borderId="8">
      <alignment vertical="center"/>
    </xf>
    <xf numFmtId="0" fontId="37" fillId="15" borderId="251" applyNumberFormat="0" applyProtection="0">
      <alignment horizontal="left" vertical="top" indent="1"/>
    </xf>
    <xf numFmtId="186" fontId="56" fillId="40" borderId="252" applyNumberFormat="0" applyFont="0" applyAlignment="0" applyProtection="0"/>
    <xf numFmtId="4" fontId="56" fillId="19" borderId="252" applyNumberFormat="0" applyProtection="0">
      <alignment horizontal="right" vertical="center"/>
    </xf>
    <xf numFmtId="186" fontId="56" fillId="14" borderId="251" applyNumberFormat="0" applyProtection="0">
      <alignment horizontal="left" vertical="top" indent="1"/>
    </xf>
    <xf numFmtId="4" fontId="56" fillId="57" borderId="256" applyNumberFormat="0" applyProtection="0">
      <alignment horizontal="right" vertical="center"/>
    </xf>
    <xf numFmtId="4" fontId="56" fillId="0" borderId="252" applyNumberFormat="0" applyProtection="0">
      <alignment horizontal="right" vertical="center"/>
    </xf>
    <xf numFmtId="4" fontId="56" fillId="53" borderId="262" applyNumberFormat="0" applyProtection="0">
      <alignment horizontal="left" vertical="center" indent="1"/>
    </xf>
    <xf numFmtId="186" fontId="56" fillId="40" borderId="252" applyNumberFormat="0" applyFont="0" applyAlignment="0" applyProtection="0"/>
    <xf numFmtId="186" fontId="27" fillId="15" borderId="251" applyNumberFormat="0" applyProtection="0">
      <alignment horizontal="left" vertical="top" indent="1"/>
    </xf>
    <xf numFmtId="186" fontId="27" fillId="15" borderId="260" applyNumberFormat="0" applyProtection="0">
      <alignment horizontal="left" vertical="center"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4" fontId="56" fillId="23" borderId="252" applyNumberFormat="0" applyProtection="0">
      <alignment horizontal="right" vertical="center"/>
    </xf>
    <xf numFmtId="186" fontId="56" fillId="63" borderId="260" applyNumberFormat="0" applyProtection="0">
      <alignment horizontal="left" vertical="top" indent="1"/>
    </xf>
    <xf numFmtId="4" fontId="56" fillId="19" borderId="252" applyNumberFormat="0" applyProtection="0">
      <alignment horizontal="right" vertical="center"/>
    </xf>
    <xf numFmtId="4" fontId="56" fillId="16" borderId="252" applyNumberFormat="0" applyProtection="0">
      <alignment horizontal="right" vertical="center"/>
    </xf>
    <xf numFmtId="186" fontId="56" fillId="15" borderId="260" applyNumberFormat="0" applyProtection="0">
      <alignment horizontal="left" vertical="top" indent="1"/>
    </xf>
    <xf numFmtId="4" fontId="62" fillId="11" borderId="243" applyNumberFormat="0" applyProtection="0">
      <alignment horizontal="left" vertical="center" indent="1"/>
    </xf>
    <xf numFmtId="186" fontId="56" fillId="40" borderId="241" applyNumberFormat="0" applyFont="0" applyAlignment="0" applyProtection="0"/>
    <xf numFmtId="4" fontId="56" fillId="57" borderId="244" applyNumberFormat="0" applyProtection="0">
      <alignment horizontal="right" vertical="center"/>
    </xf>
    <xf numFmtId="172" fontId="28" fillId="12" borderId="8">
      <alignment vertical="center"/>
      <protection locked="0"/>
    </xf>
    <xf numFmtId="194" fontId="33" fillId="0" borderId="230" applyFill="0"/>
    <xf numFmtId="186" fontId="56" fillId="15" borderId="243" applyNumberFormat="0" applyProtection="0">
      <alignment horizontal="left" vertical="top" indent="1"/>
    </xf>
    <xf numFmtId="4" fontId="56" fillId="14" borderId="256" applyNumberFormat="0" applyProtection="0">
      <alignment horizontal="left" vertical="center" indent="1"/>
    </xf>
    <xf numFmtId="186" fontId="56" fillId="63" borderId="251" applyNumberFormat="0" applyProtection="0">
      <alignment horizontal="left" vertical="top" indent="1"/>
    </xf>
    <xf numFmtId="186" fontId="27" fillId="14" borderId="260" applyNumberFormat="0" applyProtection="0">
      <alignment horizontal="left" vertical="center" indent="1"/>
    </xf>
    <xf numFmtId="186" fontId="62" fillId="15" borderId="260" applyNumberFormat="0" applyProtection="0">
      <alignment horizontal="left" vertical="top" indent="1"/>
    </xf>
    <xf numFmtId="188" fontId="28" fillId="49" borderId="8">
      <alignment vertical="center"/>
    </xf>
    <xf numFmtId="186" fontId="56" fillId="40" borderId="252" applyNumberFormat="0" applyFont="0" applyAlignment="0" applyProtection="0"/>
    <xf numFmtId="0" fontId="5" fillId="13" borderId="248">
      <alignment vertical="center"/>
    </xf>
    <xf numFmtId="4" fontId="56" fillId="16" borderId="252" applyNumberFormat="0" applyProtection="0">
      <alignment horizontal="right" vertical="center"/>
    </xf>
    <xf numFmtId="191" fontId="28" fillId="50" borderId="248">
      <alignment vertical="center"/>
    </xf>
    <xf numFmtId="186" fontId="27" fillId="14" borderId="243" applyNumberFormat="0" applyProtection="0">
      <alignment horizontal="left" vertical="center" indent="1"/>
    </xf>
    <xf numFmtId="4" fontId="56" fillId="61" borderId="244" applyNumberFormat="0" applyProtection="0">
      <alignment horizontal="left" vertical="center" indent="1"/>
    </xf>
    <xf numFmtId="4" fontId="63" fillId="66" borderId="244" applyNumberFormat="0" applyProtection="0">
      <alignment horizontal="left" vertical="center" indent="1"/>
    </xf>
    <xf numFmtId="186" fontId="27" fillId="21" borderId="243" applyNumberFormat="0" applyProtection="0">
      <alignment horizontal="left" vertical="center" indent="1"/>
    </xf>
    <xf numFmtId="188" fontId="5" fillId="13" borderId="248">
      <alignment vertical="center"/>
    </xf>
    <xf numFmtId="196" fontId="5" fillId="70" borderId="248">
      <alignment horizontal="right" vertical="center"/>
      <protection locked="0"/>
    </xf>
    <xf numFmtId="186" fontId="56" fillId="40" borderId="241" applyNumberFormat="0" applyFont="0" applyAlignment="0" applyProtection="0"/>
    <xf numFmtId="186" fontId="56" fillId="40" borderId="252" applyNumberFormat="0" applyFont="0" applyAlignment="0" applyProtection="0"/>
    <xf numFmtId="186" fontId="62" fillId="48" borderId="243" applyNumberFormat="0" applyProtection="0">
      <alignment horizontal="left" vertical="top" indent="1"/>
    </xf>
    <xf numFmtId="4" fontId="59" fillId="65" borderId="252" applyNumberFormat="0" applyProtection="0">
      <alignment horizontal="right" vertical="center"/>
    </xf>
    <xf numFmtId="186" fontId="27" fillId="14" borderId="243" applyNumberFormat="0" applyProtection="0">
      <alignment horizontal="left" vertical="center" indent="1"/>
    </xf>
    <xf numFmtId="186" fontId="50" fillId="41" borderId="252" applyNumberFormat="0" applyAlignment="0" applyProtection="0"/>
    <xf numFmtId="193" fontId="28" fillId="50" borderId="8">
      <alignment vertical="center"/>
    </xf>
    <xf numFmtId="191" fontId="28" fillId="51" borderId="258">
      <alignment horizontal="right" vertical="center"/>
      <protection locked="0"/>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72" fontId="28" fillId="12" borderId="248">
      <alignment vertical="center"/>
      <protection locked="0"/>
    </xf>
    <xf numFmtId="186" fontId="28" fillId="49" borderId="8">
      <alignment vertical="center"/>
    </xf>
    <xf numFmtId="190" fontId="5" fillId="70" borderId="248">
      <alignment horizontal="right" vertical="center"/>
      <protection locked="0"/>
    </xf>
    <xf numFmtId="190" fontId="28" fillId="51" borderId="8">
      <alignment horizontal="right" vertical="center"/>
      <protection locked="0"/>
    </xf>
    <xf numFmtId="186" fontId="27" fillId="63" borderId="251" applyNumberFormat="0" applyProtection="0">
      <alignment horizontal="left" vertical="center"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28" fillId="12" borderId="258">
      <alignment vertical="center"/>
      <protection locked="0"/>
    </xf>
    <xf numFmtId="4" fontId="56" fillId="61" borderId="244" applyNumberFormat="0" applyProtection="0">
      <alignment horizontal="left" vertical="center" indent="1"/>
    </xf>
    <xf numFmtId="4" fontId="56" fillId="55" borderId="252" applyNumberFormat="0" applyProtection="0">
      <alignment horizontal="right" vertical="center"/>
    </xf>
    <xf numFmtId="4" fontId="56" fillId="61" borderId="256" applyNumberFormat="0" applyProtection="0">
      <alignment horizontal="left" vertical="center" indent="1"/>
    </xf>
    <xf numFmtId="0" fontId="5" fillId="70" borderId="248">
      <alignment horizontal="right" vertical="center"/>
      <protection locked="0"/>
    </xf>
    <xf numFmtId="4" fontId="56" fillId="60" borderId="252" applyNumberFormat="0" applyProtection="0">
      <alignment horizontal="right" vertical="center"/>
    </xf>
    <xf numFmtId="186" fontId="56" fillId="63" borderId="243" applyNumberFormat="0" applyProtection="0">
      <alignment horizontal="left" vertical="top" indent="1"/>
    </xf>
    <xf numFmtId="186" fontId="42" fillId="44" borderId="252" applyNumberFormat="0" applyAlignment="0" applyProtection="0"/>
    <xf numFmtId="186" fontId="56" fillId="15" borderId="243" applyNumberFormat="0" applyProtection="0">
      <alignment horizontal="left" vertical="top" indent="1"/>
    </xf>
    <xf numFmtId="4" fontId="27" fillId="21" borderId="256" applyNumberFormat="0" applyProtection="0">
      <alignment horizontal="left" vertical="center" indent="1"/>
    </xf>
    <xf numFmtId="186" fontId="56" fillId="40" borderId="252" applyNumberFormat="0" applyFont="0" applyAlignment="0" applyProtection="0"/>
    <xf numFmtId="186" fontId="62" fillId="48" borderId="251" applyNumberFormat="0" applyProtection="0">
      <alignment horizontal="left" vertical="top" indent="1"/>
    </xf>
    <xf numFmtId="4" fontId="56" fillId="14" borderId="256" applyNumberFormat="0" applyProtection="0">
      <alignment horizontal="left" vertical="center" indent="1"/>
    </xf>
    <xf numFmtId="186" fontId="56" fillId="63" borderId="251" applyNumberFormat="0" applyProtection="0">
      <alignment horizontal="left" vertical="top" indent="1"/>
    </xf>
    <xf numFmtId="186" fontId="44" fillId="0" borderId="257" applyNumberFormat="0" applyFill="0" applyAlignment="0" applyProtection="0"/>
    <xf numFmtId="191" fontId="5" fillId="13" borderId="8">
      <alignment vertical="center"/>
    </xf>
    <xf numFmtId="4" fontId="71" fillId="53" borderId="251" applyNumberFormat="0" applyProtection="0">
      <alignmen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27" fillId="63" borderId="260"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93" fontId="28" fillId="12" borderId="8">
      <alignment vertical="center"/>
      <protection locked="0"/>
    </xf>
    <xf numFmtId="186" fontId="56" fillId="14" borderId="251" applyNumberFormat="0" applyProtection="0">
      <alignment horizontal="left" vertical="top" indent="1"/>
    </xf>
    <xf numFmtId="186" fontId="27" fillId="15" borderId="260"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61" borderId="256" applyNumberFormat="0" applyProtection="0">
      <alignment horizontal="left" vertical="center" indent="1"/>
    </xf>
    <xf numFmtId="190" fontId="5" fillId="70" borderId="258">
      <alignment horizontal="right" vertical="center"/>
      <protection locked="0"/>
    </xf>
    <xf numFmtId="186" fontId="27" fillId="21" borderId="251" applyNumberFormat="0" applyProtection="0">
      <alignment horizontal="left" vertical="top" indent="1"/>
    </xf>
    <xf numFmtId="4" fontId="56" fillId="57" borderId="256" applyNumberFormat="0" applyProtection="0">
      <alignment horizontal="right" vertical="center"/>
    </xf>
    <xf numFmtId="186" fontId="56" fillId="14" borderId="251" applyNumberFormat="0" applyProtection="0">
      <alignment horizontal="left" vertical="top" indent="1"/>
    </xf>
    <xf numFmtId="191" fontId="28" fillId="50" borderId="258">
      <alignment vertical="center"/>
    </xf>
    <xf numFmtId="4" fontId="56" fillId="61" borderId="266" applyNumberFormat="0" applyProtection="0">
      <alignment horizontal="left" vertical="center" indent="1"/>
    </xf>
    <xf numFmtId="191" fontId="28" fillId="51" borderId="8">
      <alignment horizontal="right" vertical="center"/>
      <protection locked="0"/>
    </xf>
    <xf numFmtId="4" fontId="56" fillId="15" borderId="256" applyNumberFormat="0" applyProtection="0">
      <alignment horizontal="left" vertical="center" indent="1"/>
    </xf>
    <xf numFmtId="186" fontId="56" fillId="40" borderId="262" applyNumberFormat="0" applyFont="0" applyAlignment="0" applyProtection="0"/>
    <xf numFmtId="186" fontId="27" fillId="15"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60" fillId="52" borderId="251" applyNumberFormat="0" applyProtection="0">
      <alignment horizontal="left" vertical="top" indent="1"/>
    </xf>
    <xf numFmtId="4" fontId="62" fillId="11" borderId="251" applyNumberFormat="0" applyProtection="0">
      <alignment horizontal="left" vertical="center" indent="1"/>
    </xf>
    <xf numFmtId="186" fontId="27" fillId="21" borderId="251" applyNumberFormat="0" applyProtection="0">
      <alignment horizontal="left" vertical="center" indent="1"/>
    </xf>
    <xf numFmtId="191" fontId="28" fillId="12" borderId="268">
      <alignment vertical="center"/>
      <protection locked="0"/>
    </xf>
    <xf numFmtId="191" fontId="5" fillId="13" borderId="8">
      <alignment vertical="center"/>
    </xf>
    <xf numFmtId="186" fontId="56" fillId="63" borderId="262" applyNumberFormat="0" applyProtection="0">
      <alignment horizontal="left" vertical="center" indent="1"/>
    </xf>
    <xf numFmtId="4" fontId="76" fillId="87" borderId="260" applyNumberFormat="0" applyProtection="0">
      <alignment horizontal="right" vertical="center"/>
    </xf>
    <xf numFmtId="186" fontId="56" fillId="14" borderId="260" applyNumberFormat="0" applyProtection="0">
      <alignment horizontal="left" vertical="top" indent="1"/>
    </xf>
    <xf numFmtId="186" fontId="27" fillId="63" borderId="251" applyNumberFormat="0" applyProtection="0">
      <alignment horizontal="left" vertical="center" indent="1"/>
    </xf>
    <xf numFmtId="186" fontId="27" fillId="63"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37" fontId="33" fillId="0" borderId="265" applyNumberFormat="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4" fontId="56" fillId="56" borderId="262" applyNumberFormat="0" applyProtection="0">
      <alignment horizontal="right" vertical="center"/>
    </xf>
    <xf numFmtId="4" fontId="63" fillId="66" borderId="266" applyNumberFormat="0" applyProtection="0">
      <alignment horizontal="left" vertical="center" indent="1"/>
    </xf>
    <xf numFmtId="4" fontId="56" fillId="55" borderId="252" applyNumberFormat="0" applyProtection="0">
      <alignment horizontal="right" vertical="center"/>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27" fillId="21" borderId="251" applyNumberFormat="0" applyProtection="0">
      <alignment horizontal="left" vertical="center"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0" fillId="41" borderId="252" applyNumberFormat="0" applyAlignment="0" applyProtection="0"/>
    <xf numFmtId="186" fontId="27" fillId="63" borderId="251" applyNumberFormat="0" applyProtection="0">
      <alignment horizontal="left" vertical="top" indent="1"/>
    </xf>
    <xf numFmtId="186" fontId="57" fillId="44" borderId="263" applyNumberFormat="0" applyAlignment="0" applyProtection="0"/>
    <xf numFmtId="188" fontId="28" fillId="51" borderId="8">
      <alignment horizontal="right" vertical="center"/>
      <protection locked="0"/>
    </xf>
    <xf numFmtId="186" fontId="28" fillId="49" borderId="258">
      <alignment vertical="center"/>
    </xf>
    <xf numFmtId="4" fontId="56" fillId="15" borderId="262" applyNumberFormat="0" applyProtection="0">
      <alignment horizontal="right" vertical="center"/>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4" fontId="56" fillId="15" borderId="256" applyNumberFormat="0" applyProtection="0">
      <alignment horizontal="left" vertical="center" indent="1"/>
    </xf>
    <xf numFmtId="0" fontId="5" fillId="70" borderId="8">
      <alignment horizontal="right" vertical="center"/>
      <protection locked="0"/>
    </xf>
    <xf numFmtId="4" fontId="56" fillId="23" borderId="262" applyNumberFormat="0" applyProtection="0">
      <alignment horizontal="right" vertical="center"/>
    </xf>
    <xf numFmtId="4" fontId="59" fillId="53" borderId="252" applyNumberFormat="0" applyProtection="0">
      <alignment vertical="center"/>
    </xf>
    <xf numFmtId="186" fontId="56" fillId="21"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0" fillId="41" borderId="252" applyNumberFormat="0" applyAlignment="0" applyProtection="0"/>
    <xf numFmtId="4" fontId="59" fillId="53" borderId="252" applyNumberFormat="0" applyProtection="0">
      <alignment vertical="center"/>
    </xf>
    <xf numFmtId="186" fontId="56" fillId="40" borderId="241" applyNumberFormat="0" applyFont="0" applyAlignment="0" applyProtection="0"/>
    <xf numFmtId="37" fontId="33" fillId="0" borderId="255" applyNumberFormat="0"/>
    <xf numFmtId="186" fontId="57" fillId="44" borderId="253" applyNumberFormat="0" applyAlignment="0" applyProtection="0"/>
    <xf numFmtId="186" fontId="56" fillId="21" borderId="251" applyNumberFormat="0" applyProtection="0">
      <alignment horizontal="left" vertical="top" indent="1"/>
    </xf>
    <xf numFmtId="193" fontId="5" fillId="69" borderId="248">
      <alignment vertical="center"/>
    </xf>
    <xf numFmtId="186" fontId="56" fillId="40" borderId="252" applyNumberFormat="0" applyFont="0" applyAlignment="0" applyProtection="0"/>
    <xf numFmtId="4" fontId="62" fillId="11" borderId="243" applyNumberFormat="0" applyProtection="0">
      <alignment horizontal="left" vertical="center" indent="1"/>
    </xf>
    <xf numFmtId="4" fontId="56" fillId="52" borderId="241" applyNumberFormat="0" applyProtection="0">
      <alignment vertical="center"/>
    </xf>
    <xf numFmtId="188" fontId="5" fillId="13" borderId="258">
      <alignment vertical="center"/>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186" fontId="44" fillId="0" borderId="247" applyNumberFormat="0" applyFill="0" applyAlignment="0" applyProtection="0"/>
    <xf numFmtId="186" fontId="56" fillId="21" borderId="243" applyNumberFormat="0" applyProtection="0">
      <alignment horizontal="left" vertical="top" indent="1"/>
    </xf>
    <xf numFmtId="191" fontId="28" fillId="12" borderId="248">
      <alignment vertical="center"/>
      <protection locked="0"/>
    </xf>
    <xf numFmtId="186" fontId="56" fillId="63" borderId="251" applyNumberFormat="0" applyProtection="0">
      <alignment horizontal="left" vertical="top" indent="1"/>
    </xf>
    <xf numFmtId="186" fontId="56" fillId="15" borderId="243" applyNumberFormat="0" applyProtection="0">
      <alignment horizontal="left" vertical="top" indent="1"/>
    </xf>
    <xf numFmtId="4" fontId="56" fillId="0" borderId="252" applyNumberFormat="0" applyProtection="0">
      <alignment horizontal="right" vertical="center"/>
    </xf>
    <xf numFmtId="186" fontId="56" fillId="40" borderId="252" applyNumberFormat="0" applyFont="0" applyAlignment="0" applyProtection="0"/>
    <xf numFmtId="4" fontId="56" fillId="15" borderId="256" applyNumberFormat="0" applyProtection="0">
      <alignment horizontal="left" vertical="center" indent="1"/>
    </xf>
    <xf numFmtId="186" fontId="28" fillId="49" borderId="258">
      <alignment vertical="center"/>
    </xf>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72" fontId="28" fillId="12" borderId="258">
      <alignment vertical="center"/>
      <protection locked="0"/>
    </xf>
    <xf numFmtId="186" fontId="56" fillId="67" borderId="248"/>
    <xf numFmtId="0" fontId="5" fillId="69" borderId="248">
      <alignment vertical="center"/>
    </xf>
    <xf numFmtId="186" fontId="62" fillId="15" borderId="243" applyNumberFormat="0" applyProtection="0">
      <alignment horizontal="left" vertical="top" indent="1"/>
    </xf>
    <xf numFmtId="186" fontId="56" fillId="14" borderId="243" applyNumberFormat="0" applyProtection="0">
      <alignment horizontal="left" vertical="top" indent="1"/>
    </xf>
    <xf numFmtId="194" fontId="33" fillId="0" borderId="230" applyFill="0"/>
    <xf numFmtId="186" fontId="56" fillId="15" borderId="251" applyNumberFormat="0" applyProtection="0">
      <alignment horizontal="left" vertical="top" indent="1"/>
    </xf>
    <xf numFmtId="186" fontId="56" fillId="40" borderId="262" applyNumberFormat="0" applyFont="0" applyAlignment="0" applyProtection="0"/>
    <xf numFmtId="186" fontId="56" fillId="14" borderId="251" applyNumberFormat="0" applyProtection="0">
      <alignment horizontal="left" vertical="top" indent="1"/>
    </xf>
    <xf numFmtId="191" fontId="28" fillId="51" borderId="248">
      <alignment horizontal="right" vertical="center"/>
      <protection locked="0"/>
    </xf>
    <xf numFmtId="186" fontId="56" fillId="14" borderId="260"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4" fontId="56" fillId="56" borderId="262" applyNumberFormat="0" applyProtection="0">
      <alignment horizontal="right" vertical="center"/>
    </xf>
    <xf numFmtId="186" fontId="27" fillId="21" borderId="260" applyNumberFormat="0" applyProtection="0">
      <alignment horizontal="left" vertical="top" indent="1"/>
    </xf>
    <xf numFmtId="186" fontId="56" fillId="15" borderId="260" applyNumberFormat="0" applyProtection="0">
      <alignment horizontal="left" vertical="top" indent="1"/>
    </xf>
    <xf numFmtId="4" fontId="56" fillId="15" borderId="266" applyNumberFormat="0" applyProtection="0">
      <alignment horizontal="left" vertical="center" indent="1"/>
    </xf>
    <xf numFmtId="4" fontId="64" fillId="64" borderId="252" applyNumberFormat="0" applyProtection="0">
      <alignment horizontal="right" vertical="center"/>
    </xf>
    <xf numFmtId="186" fontId="27" fillId="15" borderId="251" applyNumberFormat="0" applyProtection="0">
      <alignment horizontal="left" vertical="top" indent="1"/>
    </xf>
    <xf numFmtId="186" fontId="56" fillId="21" borderId="251" applyNumberFormat="0" applyProtection="0">
      <alignment horizontal="left" vertical="top" indent="1"/>
    </xf>
    <xf numFmtId="186" fontId="62" fillId="48" borderId="251" applyNumberFormat="0" applyProtection="0">
      <alignment horizontal="left" vertical="top" indent="1"/>
    </xf>
    <xf numFmtId="186" fontId="56" fillId="40" borderId="241" applyNumberFormat="0" applyFont="0" applyAlignment="0" applyProtection="0"/>
    <xf numFmtId="4" fontId="56" fillId="60" borderId="241" applyNumberFormat="0" applyProtection="0">
      <alignment horizontal="right" vertical="center"/>
    </xf>
    <xf numFmtId="194" fontId="33" fillId="0" borderId="249" applyFill="0"/>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72" fontId="5" fillId="7" borderId="248">
      <alignment vertical="center"/>
      <protection locked="0"/>
    </xf>
    <xf numFmtId="4" fontId="72" fillId="82" borderId="243" applyNumberFormat="0" applyProtection="0">
      <alignment horizontal="right" vertical="center"/>
    </xf>
    <xf numFmtId="186" fontId="27" fillId="63" borderId="243" applyNumberFormat="0" applyProtection="0">
      <alignment horizontal="left" vertical="center" indent="1"/>
    </xf>
    <xf numFmtId="37" fontId="33" fillId="0" borderId="255" applyNumberFormat="0"/>
    <xf numFmtId="4" fontId="56" fillId="19" borderId="252" applyNumberFormat="0" applyProtection="0">
      <alignment horizontal="right" vertical="center"/>
    </xf>
    <xf numFmtId="4" fontId="56" fillId="60" borderId="241" applyNumberFormat="0" applyProtection="0">
      <alignment horizontal="right" vertical="center"/>
    </xf>
    <xf numFmtId="4" fontId="64" fillId="64" borderId="252" applyNumberFormat="0" applyProtection="0">
      <alignment horizontal="right" vertical="center"/>
    </xf>
    <xf numFmtId="186" fontId="27" fillId="14" borderId="251" applyNumberFormat="0" applyProtection="0">
      <alignment horizontal="left" vertical="center" indent="1"/>
    </xf>
    <xf numFmtId="186" fontId="56" fillId="14" borderId="251" applyNumberFormat="0" applyProtection="0">
      <alignment horizontal="left" vertical="top" indent="1"/>
    </xf>
    <xf numFmtId="4" fontId="59" fillId="53" borderId="252" applyNumberFormat="0" applyProtection="0">
      <alignment vertical="center"/>
    </xf>
    <xf numFmtId="4" fontId="56" fillId="56" borderId="241" applyNumberFormat="0" applyProtection="0">
      <alignment horizontal="right" vertical="center"/>
    </xf>
    <xf numFmtId="186" fontId="27" fillId="21" borderId="251" applyNumberFormat="0" applyProtection="0">
      <alignment horizontal="left" vertical="center" indent="1"/>
    </xf>
    <xf numFmtId="186" fontId="42" fillId="44" borderId="252" applyNumberFormat="0" applyAlignment="0" applyProtection="0"/>
    <xf numFmtId="186" fontId="56" fillId="40" borderId="252" applyNumberFormat="0" applyFont="0" applyAlignment="0" applyProtection="0"/>
    <xf numFmtId="4" fontId="59" fillId="53" borderId="241" applyNumberFormat="0" applyProtection="0">
      <alignment vertical="center"/>
    </xf>
    <xf numFmtId="186" fontId="56" fillId="63" borderId="243" applyNumberFormat="0" applyProtection="0">
      <alignment horizontal="left" vertical="top" indent="1"/>
    </xf>
    <xf numFmtId="191" fontId="28" fillId="12" borderId="268">
      <alignment vertical="center"/>
      <protection locked="0"/>
    </xf>
    <xf numFmtId="186" fontId="56" fillId="40" borderId="241" applyNumberFormat="0" applyFont="0" applyAlignment="0" applyProtection="0"/>
    <xf numFmtId="4" fontId="56" fillId="53" borderId="241" applyNumberFormat="0" applyProtection="0">
      <alignment horizontal="left" vertical="center" indent="1"/>
    </xf>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5" borderId="243" applyNumberFormat="0" applyProtection="0">
      <alignment horizontal="left" vertical="top" indent="1"/>
    </xf>
    <xf numFmtId="186" fontId="56" fillId="63" borderId="251" applyNumberFormat="0" applyProtection="0">
      <alignment horizontal="left" vertical="top" indent="1"/>
    </xf>
    <xf numFmtId="188" fontId="5" fillId="13" borderId="248">
      <alignment vertical="center"/>
    </xf>
    <xf numFmtId="186" fontId="61" fillId="21" borderId="254" applyBorder="0"/>
    <xf numFmtId="186" fontId="56" fillId="63" borderId="260" applyNumberFormat="0" applyProtection="0">
      <alignment horizontal="left" vertical="top" indent="1"/>
    </xf>
    <xf numFmtId="186" fontId="27" fillId="63" borderId="251" applyNumberFormat="0" applyProtection="0">
      <alignment horizontal="left" vertical="top" indent="1"/>
    </xf>
    <xf numFmtId="186" fontId="60" fillId="52"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62" fillId="15" borderId="251" applyNumberFormat="0" applyProtection="0">
      <alignment horizontal="left" vertical="top" indent="1"/>
    </xf>
    <xf numFmtId="4" fontId="56" fillId="55" borderId="252" applyNumberFormat="0" applyProtection="0">
      <alignment horizontal="righ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4" fontId="56" fillId="15" borderId="252" applyNumberFormat="0" applyProtection="0">
      <alignment horizontal="right" vertical="center"/>
    </xf>
    <xf numFmtId="4" fontId="56" fillId="0" borderId="252" applyNumberFormat="0" applyProtection="0">
      <alignment horizontal="right" vertical="center"/>
    </xf>
    <xf numFmtId="4" fontId="56" fillId="15" borderId="266"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193" fontId="28" fillId="50" borderId="258">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56" fillId="63" borderId="260" applyNumberFormat="0" applyProtection="0">
      <alignment horizontal="left" vertical="top" indent="1"/>
    </xf>
    <xf numFmtId="4" fontId="71" fillId="53" borderId="260" applyNumberFormat="0" applyProtection="0">
      <alignment vertical="center"/>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5" borderId="251" applyNumberFormat="0" applyProtection="0">
      <alignment horizontal="left" vertical="top" indent="1"/>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16" borderId="252"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4" fontId="59" fillId="53" borderId="262" applyNumberFormat="0" applyProtection="0">
      <alignment vertical="center"/>
    </xf>
    <xf numFmtId="186" fontId="44" fillId="0" borderId="257" applyNumberFormat="0" applyFill="0" applyAlignment="0" applyProtection="0"/>
    <xf numFmtId="0" fontId="27" fillId="63" borderId="260" applyNumberFormat="0" applyProtection="0">
      <alignment horizontal="left" vertical="center" indent="1"/>
    </xf>
    <xf numFmtId="186" fontId="56" fillId="63" borderId="251" applyNumberFormat="0" applyProtection="0">
      <alignment horizontal="left" vertical="top" indent="1"/>
    </xf>
    <xf numFmtId="186" fontId="60" fillId="52" borderId="260" applyNumberFormat="0" applyProtection="0">
      <alignment horizontal="left" vertical="top" indent="1"/>
    </xf>
    <xf numFmtId="4" fontId="56" fillId="55" borderId="252" applyNumberFormat="0" applyProtection="0">
      <alignment horizontal="righ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56" fillId="0" borderId="262" applyNumberFormat="0" applyProtection="0">
      <alignment horizontal="right" vertical="center"/>
    </xf>
    <xf numFmtId="186" fontId="56" fillId="63" borderId="251" applyNumberFormat="0" applyProtection="0">
      <alignment horizontal="left" vertical="top" indent="1"/>
    </xf>
    <xf numFmtId="186" fontId="56" fillId="63" borderId="262" applyNumberFormat="0" applyProtection="0">
      <alignment horizontal="left" vertical="center" indent="1"/>
    </xf>
    <xf numFmtId="4" fontId="56" fillId="14" borderId="256" applyNumberFormat="0" applyProtection="0">
      <alignment horizontal="left" vertical="center"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14" borderId="260" applyNumberFormat="0" applyProtection="0">
      <alignment horizontal="left" vertical="top" indent="1"/>
    </xf>
    <xf numFmtId="193" fontId="28" fillId="50" borderId="258">
      <alignment vertical="center"/>
    </xf>
    <xf numFmtId="4" fontId="56" fillId="58" borderId="252" applyNumberFormat="0" applyProtection="0">
      <alignment horizontal="right" vertical="center"/>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37" fontId="33" fillId="0" borderId="255" applyNumberFormat="0"/>
    <xf numFmtId="186" fontId="56" fillId="14" borderId="260" applyNumberFormat="0" applyProtection="0">
      <alignment horizontal="left" vertical="top" indent="1"/>
    </xf>
    <xf numFmtId="186" fontId="56" fillId="40" borderId="262" applyNumberFormat="0" applyFont="0" applyAlignment="0" applyProtection="0"/>
    <xf numFmtId="186" fontId="56" fillId="15" borderId="251" applyNumberFormat="0" applyProtection="0">
      <alignment horizontal="left" vertical="top" indent="1"/>
    </xf>
    <xf numFmtId="4" fontId="56" fillId="61" borderId="266" applyNumberFormat="0" applyProtection="0">
      <alignment horizontal="left" vertical="center" indent="1"/>
    </xf>
    <xf numFmtId="186" fontId="56" fillId="40" borderId="241" applyNumberFormat="0" applyFont="0" applyAlignment="0" applyProtection="0"/>
    <xf numFmtId="186" fontId="56" fillId="63" borderId="260" applyNumberFormat="0" applyProtection="0">
      <alignment horizontal="left" vertical="top" indent="1"/>
    </xf>
    <xf numFmtId="186" fontId="56" fillId="63" borderId="251" applyNumberFormat="0" applyProtection="0">
      <alignment horizontal="left" vertical="top" indent="1"/>
    </xf>
    <xf numFmtId="186" fontId="56" fillId="14" borderId="243" applyNumberFormat="0" applyProtection="0">
      <alignment horizontal="left" vertical="top" indent="1"/>
    </xf>
    <xf numFmtId="0" fontId="37" fillId="48" borderId="251" applyNumberFormat="0" applyProtection="0">
      <alignment horizontal="left" vertical="top" indent="1"/>
    </xf>
    <xf numFmtId="186" fontId="27" fillId="21" borderId="243" applyNumberFormat="0" applyProtection="0">
      <alignment horizontal="left" vertical="center" indent="1"/>
    </xf>
    <xf numFmtId="186" fontId="50" fillId="41" borderId="252" applyNumberFormat="0" applyAlignment="0" applyProtection="0"/>
    <xf numFmtId="186" fontId="56" fillId="40" borderId="252" applyNumberFormat="0" applyFont="0" applyAlignment="0" applyProtection="0"/>
    <xf numFmtId="4" fontId="62" fillId="11" borderId="260" applyNumberFormat="0" applyProtection="0">
      <alignment horizontal="left" vertical="center" indent="1"/>
    </xf>
    <xf numFmtId="186" fontId="57" fillId="44" borderId="253" applyNumberFormat="0" applyAlignment="0" applyProtection="0"/>
    <xf numFmtId="186" fontId="28" fillId="50" borderId="258">
      <alignment vertical="center"/>
    </xf>
    <xf numFmtId="186" fontId="56" fillId="40" borderId="252" applyNumberFormat="0" applyFont="0" applyAlignment="0" applyProtection="0"/>
    <xf numFmtId="186" fontId="56" fillId="14" borderId="260" applyNumberFormat="0" applyProtection="0">
      <alignment horizontal="left" vertical="top" indent="1"/>
    </xf>
    <xf numFmtId="186" fontId="27" fillId="21" borderId="251" applyNumberFormat="0" applyProtection="0">
      <alignment horizontal="left" vertical="top" indent="1"/>
    </xf>
    <xf numFmtId="186" fontId="56" fillId="15" borderId="243" applyNumberFormat="0" applyProtection="0">
      <alignment horizontal="left" vertical="top" indent="1"/>
    </xf>
    <xf numFmtId="186" fontId="44" fillId="0" borderId="267" applyNumberFormat="0" applyFill="0" applyAlignment="0" applyProtection="0"/>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0" fillId="41" borderId="262" applyNumberFormat="0" applyAlignment="0" applyProtection="0"/>
    <xf numFmtId="4" fontId="56" fillId="56" borderId="252" applyNumberFormat="0" applyProtection="0">
      <alignment horizontal="right" vertical="center"/>
    </xf>
    <xf numFmtId="186" fontId="56" fillId="40" borderId="252" applyNumberFormat="0" applyFont="0" applyAlignment="0" applyProtection="0"/>
    <xf numFmtId="186" fontId="27" fillId="15" borderId="251" applyNumberFormat="0" applyProtection="0">
      <alignment horizontal="left" vertical="top" indent="1"/>
    </xf>
    <xf numFmtId="4" fontId="59" fillId="65" borderId="252" applyNumberFormat="0" applyProtection="0">
      <alignment horizontal="right" vertical="center"/>
    </xf>
    <xf numFmtId="193" fontId="28" fillId="12" borderId="258">
      <alignment vertical="center"/>
      <protection locked="0"/>
    </xf>
    <xf numFmtId="4" fontId="56" fillId="56" borderId="252" applyNumberFormat="0" applyProtection="0">
      <alignment horizontal="right" vertical="center"/>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186" fontId="56" fillId="21" borderId="251" applyNumberFormat="0" applyProtection="0">
      <alignment horizontal="left" vertical="top" indent="1"/>
    </xf>
    <xf numFmtId="4" fontId="56" fillId="15" borderId="256" applyNumberFormat="0" applyProtection="0">
      <alignment horizontal="left" vertical="center" indent="1"/>
    </xf>
    <xf numFmtId="186" fontId="60" fillId="52" borderId="251" applyNumberFormat="0" applyProtection="0">
      <alignment horizontal="left" vertical="top" indent="1"/>
    </xf>
    <xf numFmtId="186" fontId="56" fillId="62" borderId="262" applyNumberFormat="0" applyProtection="0">
      <alignment horizontal="left" vertical="center" indent="1"/>
    </xf>
    <xf numFmtId="186" fontId="62" fillId="15" borderId="243" applyNumberFormat="0" applyProtection="0">
      <alignment horizontal="left" vertical="top" indent="1"/>
    </xf>
    <xf numFmtId="193" fontId="28" fillId="50" borderId="8">
      <alignment vertical="center"/>
    </xf>
    <xf numFmtId="186" fontId="56" fillId="14" borderId="243" applyNumberFormat="0" applyProtection="0">
      <alignment horizontal="left" vertical="top" indent="1"/>
    </xf>
    <xf numFmtId="186" fontId="56" fillId="21" borderId="260" applyNumberFormat="0" applyProtection="0">
      <alignment horizontal="left" vertical="top" indent="1"/>
    </xf>
    <xf numFmtId="186" fontId="56" fillId="15" borderId="251" applyNumberFormat="0" applyProtection="0">
      <alignment horizontal="left" vertical="top" indent="1"/>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7" fillId="44" borderId="253" applyNumberFormat="0" applyAlignment="0" applyProtection="0"/>
    <xf numFmtId="4" fontId="72" fillId="87" borderId="243" applyNumberFormat="0" applyProtection="0">
      <alignment vertical="center"/>
    </xf>
    <xf numFmtId="186" fontId="27" fillId="21" borderId="260" applyNumberFormat="0" applyProtection="0">
      <alignment horizontal="left" vertical="top" indent="1"/>
    </xf>
    <xf numFmtId="4" fontId="27" fillId="21" borderId="266" applyNumberFormat="0" applyProtection="0">
      <alignment horizontal="left" vertical="center" indent="1"/>
    </xf>
    <xf numFmtId="186" fontId="56" fillId="21" borderId="260" applyNumberFormat="0" applyProtection="0">
      <alignment horizontal="left" vertical="top" indent="1"/>
    </xf>
    <xf numFmtId="172" fontId="28" fillId="12" borderId="248">
      <alignment vertical="center"/>
      <protection locked="0"/>
    </xf>
    <xf numFmtId="186" fontId="56" fillId="40" borderId="241" applyNumberFormat="0" applyFont="0" applyAlignment="0" applyProtection="0"/>
    <xf numFmtId="186" fontId="56" fillId="63" borderId="243" applyNumberFormat="0" applyProtection="0">
      <alignment horizontal="left" vertical="top" indent="1"/>
    </xf>
    <xf numFmtId="4" fontId="56" fillId="57" borderId="256" applyNumberFormat="0" applyProtection="0">
      <alignment horizontal="right" vertical="center"/>
    </xf>
    <xf numFmtId="194" fontId="33" fillId="0" borderId="230" applyFill="0"/>
    <xf numFmtId="4" fontId="56" fillId="58" borderId="252" applyNumberFormat="0" applyProtection="0">
      <alignment horizontal="right" vertical="center"/>
    </xf>
    <xf numFmtId="4" fontId="27" fillId="21" borderId="266" applyNumberFormat="0" applyProtection="0">
      <alignment horizontal="left" vertical="center" indent="1"/>
    </xf>
    <xf numFmtId="186" fontId="28" fillId="49" borderId="258">
      <alignment vertical="center"/>
    </xf>
    <xf numFmtId="0" fontId="37" fillId="15" borderId="260"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186" fontId="56" fillId="62" borderId="241" applyNumberFormat="0" applyProtection="0">
      <alignment horizontal="left" vertical="center" indent="1"/>
    </xf>
    <xf numFmtId="186" fontId="57" fillId="44" borderId="263" applyNumberFormat="0" applyAlignment="0" applyProtection="0"/>
    <xf numFmtId="4" fontId="56" fillId="15" borderId="262" applyNumberFormat="0" applyProtection="0">
      <alignment horizontal="right" vertical="center"/>
    </xf>
    <xf numFmtId="186" fontId="56" fillId="63" borderId="251" applyNumberFormat="0" applyProtection="0">
      <alignment horizontal="left" vertical="top" indent="1"/>
    </xf>
    <xf numFmtId="186" fontId="56" fillId="14" borderId="243" applyNumberFormat="0" applyProtection="0">
      <alignment horizontal="left" vertical="top" indent="1"/>
    </xf>
    <xf numFmtId="186" fontId="56" fillId="62" borderId="25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8" fillId="50" borderId="248">
      <alignment vertical="center"/>
    </xf>
    <xf numFmtId="186" fontId="27" fillId="14" borderId="251" applyNumberFormat="0" applyProtection="0">
      <alignment horizontal="left" vertical="center" indent="1"/>
    </xf>
    <xf numFmtId="191" fontId="28" fillId="50" borderId="258">
      <alignment vertical="center"/>
    </xf>
    <xf numFmtId="186" fontId="56" fillId="15" borderId="260" applyNumberFormat="0" applyProtection="0">
      <alignment horizontal="left" vertical="top" indent="1"/>
    </xf>
    <xf numFmtId="186" fontId="27" fillId="21" borderId="260" applyNumberFormat="0" applyProtection="0">
      <alignment horizontal="left" vertical="center" indent="1"/>
    </xf>
    <xf numFmtId="4" fontId="56" fillId="54" borderId="262" applyNumberFormat="0" applyProtection="0">
      <alignment horizontal="left" vertical="center" indent="1"/>
    </xf>
    <xf numFmtId="186" fontId="56" fillId="21" borderId="251" applyNumberFormat="0" applyProtection="0">
      <alignment horizontal="left" vertical="top" indent="1"/>
    </xf>
    <xf numFmtId="4" fontId="72" fillId="81" borderId="251" applyNumberFormat="0" applyProtection="0">
      <alignment horizontal="right" vertical="center"/>
    </xf>
    <xf numFmtId="0" fontId="27" fillId="14" borderId="260"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4" fontId="59" fillId="53" borderId="262" applyNumberFormat="0" applyProtection="0">
      <alignmen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4" fontId="56" fillId="52" borderId="241" applyNumberFormat="0" applyProtection="0">
      <alignment vertical="center"/>
    </xf>
    <xf numFmtId="186" fontId="56" fillId="21" borderId="260" applyNumberFormat="0" applyProtection="0">
      <alignment horizontal="left" vertical="top" indent="1"/>
    </xf>
    <xf numFmtId="186" fontId="27" fillId="63" borderId="260" applyNumberFormat="0" applyProtection="0">
      <alignment horizontal="left" vertical="top" indent="1"/>
    </xf>
    <xf numFmtId="196" fontId="5" fillId="69" borderId="258">
      <alignment vertical="center"/>
    </xf>
    <xf numFmtId="193" fontId="28" fillId="50" borderId="258">
      <alignmen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61" fillId="21" borderId="254" applyBorder="0"/>
    <xf numFmtId="4" fontId="59" fillId="53" borderId="252" applyNumberFormat="0" applyProtection="0">
      <alignment vertical="center"/>
    </xf>
    <xf numFmtId="186" fontId="56" fillId="40" borderId="262" applyNumberFormat="0" applyFont="0" applyAlignment="0" applyProtection="0"/>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91" fontId="28" fillId="50" borderId="258">
      <alignment vertical="center"/>
    </xf>
    <xf numFmtId="186" fontId="27" fillId="63" borderId="260" applyNumberFormat="0" applyProtection="0">
      <alignment horizontal="left" vertical="top" indent="1"/>
    </xf>
    <xf numFmtId="186" fontId="56" fillId="15" borderId="243" applyNumberFormat="0" applyProtection="0">
      <alignment horizontal="left" vertical="top" indent="1"/>
    </xf>
    <xf numFmtId="186" fontId="27" fillId="21" borderId="251"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37" fontId="33" fillId="0" borderId="265" applyNumberFormat="0"/>
    <xf numFmtId="4" fontId="56" fillId="57" borderId="266" applyNumberFormat="0" applyProtection="0">
      <alignment horizontal="right" vertical="center"/>
    </xf>
    <xf numFmtId="4" fontId="56" fillId="61" borderId="266" applyNumberFormat="0" applyProtection="0">
      <alignment horizontal="left" vertical="center" indent="1"/>
    </xf>
    <xf numFmtId="186" fontId="56" fillId="15" borderId="243" applyNumberFormat="0" applyProtection="0">
      <alignment horizontal="left" vertical="top" indent="1"/>
    </xf>
    <xf numFmtId="4" fontId="56" fillId="56" borderId="262" applyNumberFormat="0" applyProtection="0">
      <alignment horizontal="right" vertical="center"/>
    </xf>
    <xf numFmtId="186" fontId="27" fillId="15" borderId="260" applyNumberFormat="0" applyProtection="0">
      <alignment horizontal="left" vertical="top" indent="1"/>
    </xf>
    <xf numFmtId="186" fontId="56" fillId="14" borderId="262" applyNumberFormat="0" applyProtection="0">
      <alignment horizontal="left" vertical="center" indent="1"/>
    </xf>
    <xf numFmtId="194" fontId="33" fillId="0" borderId="230" applyFill="0"/>
    <xf numFmtId="0" fontId="27" fillId="21" borderId="243" applyNumberFormat="0" applyProtection="0">
      <alignment horizontal="left" vertical="center" indent="1"/>
    </xf>
    <xf numFmtId="4" fontId="59" fillId="53" borderId="252" applyNumberFormat="0" applyProtection="0">
      <alignment vertical="center"/>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40" borderId="262" applyNumberFormat="0" applyFont="0" applyAlignment="0" applyProtection="0"/>
    <xf numFmtId="186" fontId="56" fillId="21" borderId="243" applyNumberFormat="0" applyProtection="0">
      <alignment horizontal="left" vertical="top" indent="1"/>
    </xf>
    <xf numFmtId="190" fontId="5" fillId="13" borderId="248">
      <alignment vertical="center"/>
    </xf>
    <xf numFmtId="186" fontId="56" fillId="63" borderId="243" applyNumberFormat="0" applyProtection="0">
      <alignment horizontal="left" vertical="top" indent="1"/>
    </xf>
    <xf numFmtId="186" fontId="42" fillId="44" borderId="241" applyNumberFormat="0" applyAlignment="0" applyProtection="0"/>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48" borderId="251" applyNumberFormat="0" applyProtection="0">
      <alignment vertical="center"/>
    </xf>
    <xf numFmtId="186" fontId="56" fillId="21" borderId="243" applyNumberFormat="0" applyProtection="0">
      <alignment horizontal="left" vertical="top" indent="1"/>
    </xf>
    <xf numFmtId="4" fontId="56" fillId="23" borderId="252" applyNumberFormat="0" applyProtection="0">
      <alignment horizontal="right" vertical="center"/>
    </xf>
    <xf numFmtId="188" fontId="5" fillId="13" borderId="258">
      <alignment vertical="center"/>
    </xf>
    <xf numFmtId="186" fontId="56" fillId="14" borderId="260" applyNumberFormat="0" applyProtection="0">
      <alignment horizontal="left" vertical="top" indent="1"/>
    </xf>
    <xf numFmtId="4" fontId="27" fillId="21" borderId="244" applyNumberFormat="0" applyProtection="0">
      <alignment horizontal="left" vertical="center" indent="1"/>
    </xf>
    <xf numFmtId="186" fontId="62" fillId="48" borderId="243" applyNumberFormat="0" applyProtection="0">
      <alignment horizontal="left" vertical="top" indent="1"/>
    </xf>
    <xf numFmtId="4" fontId="56" fillId="52" borderId="252" applyNumberFormat="0" applyProtection="0">
      <alignment vertical="center"/>
    </xf>
    <xf numFmtId="186" fontId="56" fillId="40" borderId="241" applyNumberFormat="0" applyFont="0" applyAlignment="0" applyProtection="0"/>
    <xf numFmtId="4" fontId="56" fillId="59" borderId="241" applyNumberFormat="0" applyProtection="0">
      <alignment horizontal="right" vertical="center"/>
    </xf>
    <xf numFmtId="186" fontId="42" fillId="44" borderId="252" applyNumberFormat="0" applyAlignment="0" applyProtection="0"/>
    <xf numFmtId="186" fontId="56" fillId="40" borderId="252" applyNumberFormat="0" applyFont="0" applyAlignment="0" applyProtection="0"/>
    <xf numFmtId="4" fontId="56" fillId="16" borderId="241" applyNumberFormat="0" applyProtection="0">
      <alignment horizontal="right" vertical="center"/>
    </xf>
    <xf numFmtId="4" fontId="56" fillId="54" borderId="241"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93" fontId="5" fillId="7" borderId="248">
      <alignment vertical="center"/>
      <protection locked="0"/>
    </xf>
    <xf numFmtId="0" fontId="27" fillId="15" borderId="251" applyNumberFormat="0" applyProtection="0">
      <alignment horizontal="left" vertical="top" indent="1"/>
    </xf>
    <xf numFmtId="186" fontId="56" fillId="21" borderId="251" applyNumberFormat="0" applyProtection="0">
      <alignment horizontal="left" vertical="top" indent="1"/>
    </xf>
    <xf numFmtId="186" fontId="27" fillId="14" borderId="251" applyNumberFormat="0" applyProtection="0">
      <alignment horizontal="left" vertical="center" indent="1"/>
    </xf>
    <xf numFmtId="186" fontId="50" fillId="41" borderId="241" applyNumberFormat="0" applyAlignment="0" applyProtection="0"/>
    <xf numFmtId="186" fontId="56" fillId="63" borderId="251"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8" fillId="50" borderId="8">
      <alignment vertical="center"/>
    </xf>
    <xf numFmtId="4" fontId="64" fillId="64" borderId="252" applyNumberFormat="0" applyProtection="0">
      <alignment horizontal="right" vertical="center"/>
    </xf>
    <xf numFmtId="4" fontId="56" fillId="16" borderId="252" applyNumberFormat="0" applyProtection="0">
      <alignment horizontal="right" vertical="center"/>
    </xf>
    <xf numFmtId="193" fontId="5" fillId="69" borderId="8">
      <alignment vertical="center"/>
    </xf>
    <xf numFmtId="0" fontId="27" fillId="63" borderId="251"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186" fontId="57" fillId="44" borderId="253" applyNumberFormat="0" applyAlignment="0" applyProtection="0"/>
    <xf numFmtId="186" fontId="62" fillId="48" borderId="260" applyNumberFormat="0" applyProtection="0">
      <alignment horizontal="left" vertical="top" indent="1"/>
    </xf>
    <xf numFmtId="186" fontId="62" fillId="15" borderId="251" applyNumberFormat="0" applyProtection="0">
      <alignment horizontal="left" vertical="top" indent="1"/>
    </xf>
    <xf numFmtId="186" fontId="56" fillId="40" borderId="262" applyNumberFormat="0" applyFont="0" applyAlignment="0" applyProtection="0"/>
    <xf numFmtId="4" fontId="27" fillId="21" borderId="256" applyNumberFormat="0" applyProtection="0">
      <alignment horizontal="left" vertical="center" indent="1"/>
    </xf>
    <xf numFmtId="186" fontId="27" fillId="21" borderId="251" applyNumberFormat="0" applyProtection="0">
      <alignment horizontal="left" vertical="center" indent="1"/>
    </xf>
    <xf numFmtId="186" fontId="27" fillId="21" borderId="251" applyNumberFormat="0" applyProtection="0">
      <alignment horizontal="left" vertical="center" indent="1"/>
    </xf>
    <xf numFmtId="186" fontId="56" fillId="21" borderId="251" applyNumberFormat="0" applyProtection="0">
      <alignment horizontal="left" vertical="top" indent="1"/>
    </xf>
    <xf numFmtId="186" fontId="44" fillId="0" borderId="257" applyNumberFormat="0" applyFill="0" applyAlignment="0" applyProtection="0"/>
    <xf numFmtId="186" fontId="56" fillId="40" borderId="252" applyNumberFormat="0" applyFont="0" applyAlignment="0" applyProtection="0"/>
    <xf numFmtId="4" fontId="63" fillId="66" borderId="256" applyNumberFormat="0" applyProtection="0">
      <alignment horizontal="left" vertical="center" indent="1"/>
    </xf>
    <xf numFmtId="4" fontId="56" fillId="52" borderId="252" applyNumberFormat="0" applyProtection="0">
      <alignment vertical="center"/>
    </xf>
    <xf numFmtId="186" fontId="62" fillId="48" borderId="251" applyNumberFormat="0" applyProtection="0">
      <alignment horizontal="left" vertical="top" indent="1"/>
    </xf>
    <xf numFmtId="4" fontId="56" fillId="23" borderId="262"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27" fillId="63" borderId="260" applyNumberFormat="0" applyProtection="0">
      <alignment horizontal="left" vertical="top" indent="1"/>
    </xf>
    <xf numFmtId="186" fontId="56" fillId="15" borderId="251" applyNumberFormat="0" applyProtection="0">
      <alignment horizontal="left" vertical="top" indent="1"/>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4" fontId="56" fillId="16" borderId="262" applyNumberFormat="0" applyProtection="0">
      <alignment horizontal="right" vertical="center"/>
    </xf>
    <xf numFmtId="186" fontId="28" fillId="49" borderId="248">
      <alignment vertical="center"/>
    </xf>
    <xf numFmtId="186" fontId="56" fillId="14" borderId="243" applyNumberFormat="0" applyProtection="0">
      <alignment horizontal="left" vertical="top" indent="1"/>
    </xf>
    <xf numFmtId="4" fontId="56" fillId="60" borderId="241" applyNumberFormat="0" applyProtection="0">
      <alignment horizontal="right" vertical="center"/>
    </xf>
    <xf numFmtId="4" fontId="72" fillId="82" borderId="260" applyNumberFormat="0" applyProtection="0">
      <alignment horizontal="right" vertical="center"/>
    </xf>
    <xf numFmtId="186" fontId="56" fillId="63" borderId="243" applyNumberFormat="0" applyProtection="0">
      <alignment horizontal="left" vertical="top" indent="1"/>
    </xf>
    <xf numFmtId="186" fontId="56" fillId="21" borderId="243" applyNumberFormat="0" applyProtection="0">
      <alignment horizontal="left" vertical="top" indent="1"/>
    </xf>
    <xf numFmtId="0" fontId="5" fillId="13" borderId="248">
      <alignment vertical="center"/>
    </xf>
    <xf numFmtId="186" fontId="56" fillId="40" borderId="252" applyNumberFormat="0" applyFont="0" applyAlignment="0" applyProtection="0"/>
    <xf numFmtId="4" fontId="56" fillId="14" borderId="266" applyNumberFormat="0" applyProtection="0">
      <alignment horizontal="left" vertical="center"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94" fontId="33" fillId="0" borderId="230" applyFill="0"/>
    <xf numFmtId="191" fontId="28" fillId="50" borderId="8">
      <alignment vertical="center"/>
    </xf>
    <xf numFmtId="190" fontId="28" fillId="51" borderId="248">
      <alignment horizontal="right" vertical="center"/>
      <protection locked="0"/>
    </xf>
    <xf numFmtId="186" fontId="56" fillId="63" borderId="251" applyNumberFormat="0" applyProtection="0">
      <alignment horizontal="left" vertical="top" indent="1"/>
    </xf>
    <xf numFmtId="4" fontId="56" fillId="60" borderId="262" applyNumberFormat="0" applyProtection="0">
      <alignment horizontal="right" vertical="center"/>
    </xf>
    <xf numFmtId="186" fontId="50" fillId="41" borderId="262" applyNumberFormat="0" applyAlignment="0" applyProtection="0"/>
    <xf numFmtId="186" fontId="44" fillId="0" borderId="257" applyNumberFormat="0" applyFill="0" applyAlignment="0" applyProtection="0"/>
    <xf numFmtId="4" fontId="56" fillId="60" borderId="252" applyNumberFormat="0" applyProtection="0">
      <alignment horizontal="right" vertical="center"/>
    </xf>
    <xf numFmtId="4" fontId="59" fillId="65" borderId="252" applyNumberFormat="0" applyProtection="0">
      <alignment horizontal="right" vertical="center"/>
    </xf>
    <xf numFmtId="4" fontId="56" fillId="54" borderId="252" applyNumberFormat="0" applyProtection="0">
      <alignment horizontal="left" vertical="center" indent="1"/>
    </xf>
    <xf numFmtId="4" fontId="62" fillId="48" borderId="251" applyNumberFormat="0" applyProtection="0">
      <alignment vertical="center"/>
    </xf>
    <xf numFmtId="4" fontId="56" fillId="57" borderId="266" applyNumberFormat="0" applyProtection="0">
      <alignment horizontal="right" vertical="center"/>
    </xf>
    <xf numFmtId="186" fontId="27" fillId="21" borderId="251" applyNumberFormat="0" applyProtection="0">
      <alignment horizontal="left" vertical="top" indent="1"/>
    </xf>
    <xf numFmtId="186" fontId="56" fillId="14" borderId="262" applyNumberFormat="0" applyProtection="0">
      <alignment horizontal="left" vertical="center" indent="1"/>
    </xf>
    <xf numFmtId="37" fontId="33" fillId="0" borderId="265" applyNumberFormat="0"/>
    <xf numFmtId="186" fontId="56" fillId="14" borderId="243" applyNumberFormat="0" applyProtection="0">
      <alignment horizontal="left" vertical="top" indent="1"/>
    </xf>
    <xf numFmtId="186" fontId="56" fillId="14" borderId="251" applyNumberFormat="0" applyProtection="0">
      <alignment horizontal="left" vertical="top" indent="1"/>
    </xf>
    <xf numFmtId="4" fontId="62" fillId="48" borderId="251" applyNumberFormat="0" applyProtection="0">
      <alignment vertical="center"/>
    </xf>
    <xf numFmtId="4" fontId="59" fillId="65" borderId="262" applyNumberFormat="0" applyProtection="0">
      <alignment horizontal="right" vertical="center"/>
    </xf>
    <xf numFmtId="186" fontId="27" fillId="63" borderId="260" applyNumberFormat="0" applyProtection="0">
      <alignment horizontal="left" vertical="center" indent="1"/>
    </xf>
    <xf numFmtId="172" fontId="28" fillId="12" borderId="8">
      <alignment vertical="center"/>
      <protection locked="0"/>
    </xf>
    <xf numFmtId="4" fontId="56" fillId="59" borderId="241" applyNumberFormat="0" applyProtection="0">
      <alignment horizontal="right" vertical="center"/>
    </xf>
    <xf numFmtId="186" fontId="56" fillId="15"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51" applyNumberFormat="0" applyProtection="0">
      <alignment horizontal="left" vertical="top" indent="1"/>
    </xf>
    <xf numFmtId="194" fontId="33" fillId="0" borderId="230" applyFill="0"/>
    <xf numFmtId="186" fontId="27" fillId="14" borderId="260" applyNumberFormat="0" applyProtection="0">
      <alignment horizontal="left" vertical="center" indent="1"/>
    </xf>
    <xf numFmtId="4" fontId="56" fillId="54" borderId="252" applyNumberFormat="0" applyProtection="0">
      <alignment horizontal="left" vertical="center" indent="1"/>
    </xf>
    <xf numFmtId="4" fontId="62" fillId="48" borderId="260" applyNumberFormat="0" applyProtection="0">
      <alignment vertical="center"/>
    </xf>
    <xf numFmtId="186" fontId="56" fillId="63" borderId="251" applyNumberFormat="0" applyProtection="0">
      <alignment horizontal="left" vertical="top" indent="1"/>
    </xf>
    <xf numFmtId="193" fontId="28" fillId="50" borderId="258">
      <alignment vertical="center"/>
    </xf>
    <xf numFmtId="186" fontId="56" fillId="15" borderId="251" applyNumberFormat="0" applyProtection="0">
      <alignment horizontal="left" vertical="top" indent="1"/>
    </xf>
    <xf numFmtId="186" fontId="27" fillId="21" borderId="251" applyNumberFormat="0" applyProtection="0">
      <alignment horizontal="left" vertical="center" indent="1"/>
    </xf>
    <xf numFmtId="186" fontId="56" fillId="15" borderId="243" applyNumberFormat="0" applyProtection="0">
      <alignment horizontal="left" vertical="top" indent="1"/>
    </xf>
    <xf numFmtId="4" fontId="56" fillId="19" borderId="252" applyNumberFormat="0" applyProtection="0">
      <alignment horizontal="righ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37" fontId="33" fillId="0" borderId="246" applyNumberFormat="0"/>
    <xf numFmtId="186" fontId="62" fillId="48" borderId="243" applyNumberFormat="0" applyProtection="0">
      <alignment horizontal="left" vertical="top" indent="1"/>
    </xf>
    <xf numFmtId="186" fontId="56" fillId="14" borderId="243" applyNumberFormat="0" applyProtection="0">
      <alignment horizontal="left" vertical="top" indent="1"/>
    </xf>
    <xf numFmtId="188" fontId="5" fillId="69" borderId="8">
      <alignment vertical="center"/>
    </xf>
    <xf numFmtId="186" fontId="56" fillId="63" borderId="260" applyNumberFormat="0" applyProtection="0">
      <alignment horizontal="left" vertical="top" indent="1"/>
    </xf>
    <xf numFmtId="186" fontId="56" fillId="15" borderId="243" applyNumberFormat="0" applyProtection="0">
      <alignment horizontal="left" vertical="top" indent="1"/>
    </xf>
    <xf numFmtId="186" fontId="42" fillId="44" borderId="241" applyNumberFormat="0" applyAlignment="0" applyProtection="0"/>
    <xf numFmtId="188" fontId="5" fillId="13" borderId="248">
      <alignment vertical="center"/>
    </xf>
    <xf numFmtId="186" fontId="62" fillId="15" borderId="251"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4" fontId="56" fillId="15" borderId="256" applyNumberFormat="0" applyProtection="0">
      <alignment horizontal="left" vertical="center" indent="1"/>
    </xf>
    <xf numFmtId="186" fontId="56" fillId="62" borderId="241" applyNumberFormat="0" applyProtection="0">
      <alignment horizontal="left" vertical="center" indent="1"/>
    </xf>
    <xf numFmtId="186" fontId="27" fillId="14" borderId="251" applyNumberFormat="0" applyProtection="0">
      <alignment horizontal="left" vertical="top" indent="1"/>
    </xf>
    <xf numFmtId="186" fontId="28" fillId="49" borderId="258">
      <alignment vertical="center"/>
    </xf>
    <xf numFmtId="194" fontId="33" fillId="0" borderId="259" applyFill="0"/>
    <xf numFmtId="191" fontId="28" fillId="50" borderId="8">
      <alignment vertical="center"/>
    </xf>
    <xf numFmtId="186" fontId="28" fillId="50" borderId="268">
      <alignment vertical="center"/>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60" fillId="52" borderId="251" applyNumberFormat="0" applyProtection="0">
      <alignment horizontal="left" vertical="top"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61" fillId="21" borderId="245" applyBorder="0"/>
    <xf numFmtId="188" fontId="28" fillId="49" borderId="248">
      <alignment vertical="center"/>
    </xf>
    <xf numFmtId="186" fontId="56" fillId="15" borderId="243" applyNumberFormat="0" applyProtection="0">
      <alignment horizontal="left" vertical="top" indent="1"/>
    </xf>
    <xf numFmtId="4" fontId="59" fillId="65" borderId="241" applyNumberFormat="0" applyProtection="0">
      <alignment horizontal="right" vertical="center"/>
    </xf>
    <xf numFmtId="186" fontId="56" fillId="40" borderId="262" applyNumberFormat="0" applyFont="0" applyAlignment="0" applyProtection="0"/>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58" borderId="252" applyNumberFormat="0" applyProtection="0">
      <alignment horizontal="right" vertical="center"/>
    </xf>
    <xf numFmtId="4" fontId="59" fillId="65" borderId="252" applyNumberFormat="0" applyProtection="0">
      <alignment horizontal="right" vertical="center"/>
    </xf>
    <xf numFmtId="190" fontId="5" fillId="13" borderId="8">
      <alignment vertical="center"/>
    </xf>
    <xf numFmtId="186" fontId="27" fillId="14" borderId="260" applyNumberFormat="0" applyProtection="0">
      <alignment horizontal="left" vertical="top" indent="1"/>
    </xf>
    <xf numFmtId="4" fontId="56" fillId="59" borderId="252" applyNumberFormat="0" applyProtection="0">
      <alignment horizontal="right" vertical="center"/>
    </xf>
    <xf numFmtId="194" fontId="33" fillId="0" borderId="230" applyFill="0"/>
    <xf numFmtId="186" fontId="56" fillId="21" borderId="251" applyNumberFormat="0" applyProtection="0">
      <alignment horizontal="left" vertical="top" indent="1"/>
    </xf>
    <xf numFmtId="4" fontId="56" fillId="15" borderId="256" applyNumberFormat="0" applyProtection="0">
      <alignment horizontal="left" vertical="center" indent="1"/>
    </xf>
    <xf numFmtId="4" fontId="56" fillId="54" borderId="262" applyNumberFormat="0" applyProtection="0">
      <alignment horizontal="left" vertical="center" indent="1"/>
    </xf>
    <xf numFmtId="186" fontId="27" fillId="15" borderId="251"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62" borderId="241" applyNumberFormat="0" applyProtection="0">
      <alignment horizontal="left" vertical="center" indent="1"/>
    </xf>
    <xf numFmtId="186" fontId="56" fillId="63" borderId="251"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27" fillId="14" borderId="260" applyNumberFormat="0" applyProtection="0">
      <alignment horizontal="left" vertical="top" indent="1"/>
    </xf>
    <xf numFmtId="186" fontId="56" fillId="15"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27" fillId="21" borderId="260" applyNumberFormat="0" applyProtection="0">
      <alignment horizontal="left" vertical="top" indent="1"/>
    </xf>
    <xf numFmtId="193" fontId="28" fillId="12" borderId="258">
      <alignment vertical="center"/>
      <protection locked="0"/>
    </xf>
    <xf numFmtId="193" fontId="28" fillId="12" borderId="268">
      <alignment vertical="center"/>
      <protection locked="0"/>
    </xf>
    <xf numFmtId="186" fontId="56" fillId="63" borderId="251" applyNumberFormat="0" applyProtection="0">
      <alignment horizontal="left" vertical="top" indent="1"/>
    </xf>
    <xf numFmtId="191" fontId="5" fillId="69" borderId="248">
      <alignment vertical="center"/>
    </xf>
    <xf numFmtId="4" fontId="59" fillId="65" borderId="262" applyNumberFormat="0" applyProtection="0">
      <alignment horizontal="right" vertical="center"/>
    </xf>
    <xf numFmtId="186" fontId="57" fillId="44" borderId="253" applyNumberFormat="0" applyAlignment="0" applyProtection="0"/>
    <xf numFmtId="186" fontId="28" fillId="50" borderId="258">
      <alignment vertical="center"/>
    </xf>
    <xf numFmtId="4" fontId="56" fillId="15" borderId="244" applyNumberFormat="0" applyProtection="0">
      <alignment horizontal="left" vertical="center" indent="1"/>
    </xf>
    <xf numFmtId="186" fontId="61" fillId="21" borderId="245" applyBorder="0"/>
    <xf numFmtId="194" fontId="33" fillId="0" borderId="230" applyFill="0"/>
    <xf numFmtId="186" fontId="28" fillId="12" borderId="248">
      <alignment vertical="center"/>
      <protection locked="0"/>
    </xf>
    <xf numFmtId="186" fontId="56" fillId="40" borderId="252" applyNumberFormat="0" applyFont="0" applyAlignment="0" applyProtection="0"/>
    <xf numFmtId="186" fontId="56" fillId="14" borderId="252" applyNumberFormat="0" applyProtection="0">
      <alignment horizontal="left" vertical="center" indent="1"/>
    </xf>
    <xf numFmtId="172" fontId="5" fillId="7" borderId="248">
      <alignment vertical="center"/>
      <protection locked="0"/>
    </xf>
    <xf numFmtId="186" fontId="56" fillId="40" borderId="252" applyNumberFormat="0" applyFont="0" applyAlignment="0" applyProtection="0"/>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4" fontId="27" fillId="21" borderId="256" applyNumberFormat="0" applyProtection="0">
      <alignment horizontal="left" vertical="center"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8" fontId="5" fillId="69" borderId="248">
      <alignment vertical="center"/>
    </xf>
    <xf numFmtId="186" fontId="27" fillId="63" borderId="251" applyNumberFormat="0" applyProtection="0">
      <alignment horizontal="left" vertical="top" indent="1"/>
    </xf>
    <xf numFmtId="194" fontId="33" fillId="0" borderId="259" applyFill="0"/>
    <xf numFmtId="4" fontId="63" fillId="66" borderId="266" applyNumberFormat="0" applyProtection="0">
      <alignment horizontal="left" vertical="center" indent="1"/>
    </xf>
    <xf numFmtId="4" fontId="56" fillId="16" borderId="262" applyNumberFormat="0" applyProtection="0">
      <alignment horizontal="right" vertical="center"/>
    </xf>
    <xf numFmtId="186" fontId="62" fillId="15" borderId="260" applyNumberFormat="0" applyProtection="0">
      <alignment horizontal="left" vertical="top" indent="1"/>
    </xf>
    <xf numFmtId="186" fontId="56" fillId="63" borderId="251" applyNumberFormat="0" applyProtection="0">
      <alignment horizontal="left" vertical="top" indent="1"/>
    </xf>
    <xf numFmtId="4" fontId="56" fillId="23" borderId="252" applyNumberFormat="0" applyProtection="0">
      <alignment horizontal="right" vertical="center"/>
    </xf>
    <xf numFmtId="186" fontId="56" fillId="15" borderId="260" applyNumberFormat="0" applyProtection="0">
      <alignment horizontal="left" vertical="top" indent="1"/>
    </xf>
    <xf numFmtId="4" fontId="56" fillId="55" borderId="252" applyNumberFormat="0" applyProtection="0">
      <alignment horizontal="right" vertical="center"/>
    </xf>
    <xf numFmtId="186" fontId="57" fillId="44" borderId="253" applyNumberFormat="0" applyAlignment="0" applyProtection="0"/>
    <xf numFmtId="4" fontId="62" fillId="11" borderId="243" applyNumberFormat="0" applyProtection="0">
      <alignment horizontal="left" vertical="center"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8" fontId="5" fillId="70" borderId="248">
      <alignment horizontal="right" vertical="center"/>
      <protection locked="0"/>
    </xf>
    <xf numFmtId="188" fontId="5" fillId="69" borderId="248">
      <alignment vertical="center"/>
    </xf>
    <xf numFmtId="4" fontId="59" fillId="65" borderId="241" applyNumberFormat="0" applyProtection="0">
      <alignment horizontal="right" vertical="center"/>
    </xf>
    <xf numFmtId="186" fontId="60" fillId="52" borderId="251" applyNumberFormat="0" applyProtection="0">
      <alignment horizontal="left" vertical="top" indent="1"/>
    </xf>
    <xf numFmtId="186" fontId="56" fillId="11" borderId="241" applyNumberFormat="0" applyProtection="0">
      <alignment horizontal="left" vertical="center" indent="1"/>
    </xf>
    <xf numFmtId="186" fontId="56" fillId="63" borderId="243" applyNumberFormat="0" applyProtection="0">
      <alignment horizontal="left" vertical="top" indent="1"/>
    </xf>
    <xf numFmtId="186" fontId="42" fillId="44" borderId="241" applyNumberForma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62" fillId="15" borderId="260" applyNumberFormat="0" applyProtection="0">
      <alignment horizontal="left" vertical="top" indent="1"/>
    </xf>
    <xf numFmtId="4" fontId="56" fillId="61" borderId="266" applyNumberFormat="0" applyProtection="0">
      <alignment horizontal="left" vertical="center" indent="1"/>
    </xf>
    <xf numFmtId="186" fontId="28" fillId="49" borderId="268">
      <alignment vertical="center"/>
    </xf>
    <xf numFmtId="4" fontId="56" fillId="15" borderId="252" applyNumberFormat="0" applyProtection="0">
      <alignment horizontal="right" vertical="center"/>
    </xf>
    <xf numFmtId="4" fontId="56" fillId="60" borderId="252" applyNumberFormat="0" applyProtection="0">
      <alignment horizontal="right" vertical="center"/>
    </xf>
    <xf numFmtId="186" fontId="56" fillId="14" borderId="251" applyNumberFormat="0" applyProtection="0">
      <alignment horizontal="left" vertical="top" indent="1"/>
    </xf>
    <xf numFmtId="194" fontId="33" fillId="0" borderId="249" applyFill="0"/>
    <xf numFmtId="193" fontId="5" fillId="69" borderId="248">
      <alignmen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91" fontId="28" fillId="51" borderId="8">
      <alignment horizontal="right" vertical="center"/>
      <protection locked="0"/>
    </xf>
    <xf numFmtId="4" fontId="56" fillId="55" borderId="262" applyNumberFormat="0" applyProtection="0">
      <alignment horizontal="right" vertical="center"/>
    </xf>
    <xf numFmtId="186" fontId="56" fillId="40" borderId="252" applyNumberFormat="0" applyFont="0" applyAlignment="0" applyProtection="0"/>
    <xf numFmtId="186" fontId="56" fillId="40" borderId="252" applyNumberFormat="0" applyFont="0" applyAlignment="0" applyProtection="0"/>
    <xf numFmtId="186" fontId="56" fillId="62" borderId="262" applyNumberFormat="0" applyProtection="0">
      <alignment horizontal="left" vertical="center" indent="1"/>
    </xf>
    <xf numFmtId="186" fontId="56" fillId="15" borderId="251" applyNumberFormat="0" applyProtection="0">
      <alignment horizontal="left" vertical="top" indent="1"/>
    </xf>
    <xf numFmtId="4" fontId="56" fillId="54" borderId="241" applyNumberFormat="0" applyProtection="0">
      <alignment horizontal="left" vertical="center"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11" borderId="241" applyNumberFormat="0" applyProtection="0">
      <alignment horizontal="left" vertical="center" indent="1"/>
    </xf>
    <xf numFmtId="191" fontId="28" fillId="51" borderId="268">
      <alignment horizontal="right" vertical="center"/>
      <protection locked="0"/>
    </xf>
    <xf numFmtId="0" fontId="27" fillId="21" borderId="251" applyNumberFormat="0" applyProtection="0">
      <alignment horizontal="left" vertical="top" indent="1"/>
    </xf>
    <xf numFmtId="4" fontId="56" fillId="58" borderId="252" applyNumberFormat="0" applyProtection="0">
      <alignment horizontal="right" vertical="center"/>
    </xf>
    <xf numFmtId="4" fontId="62" fillId="11" borderId="260" applyNumberFormat="0" applyProtection="0">
      <alignment horizontal="left" vertical="center" indent="1"/>
    </xf>
    <xf numFmtId="191" fontId="28" fillId="49" borderId="248">
      <alignment vertical="center"/>
    </xf>
    <xf numFmtId="186" fontId="27" fillId="63" borderId="243" applyNumberFormat="0" applyProtection="0">
      <alignment horizontal="left" vertical="top" indent="1"/>
    </xf>
    <xf numFmtId="186" fontId="50" fillId="41" borderId="252" applyNumberFormat="0" applyAlignment="0" applyProtection="0"/>
    <xf numFmtId="186" fontId="56" fillId="21" borderId="260" applyNumberFormat="0" applyProtection="0">
      <alignment horizontal="left" vertical="top" indent="1"/>
    </xf>
    <xf numFmtId="186" fontId="50" fillId="41" borderId="241" applyNumberFormat="0" applyAlignment="0" applyProtection="0"/>
    <xf numFmtId="194" fontId="33" fillId="0" borderId="259" applyFill="0"/>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60" fillId="52" borderId="251" applyNumberFormat="0" applyProtection="0">
      <alignment horizontal="left" vertical="top" indent="1"/>
    </xf>
    <xf numFmtId="186" fontId="56" fillId="40" borderId="252" applyNumberFormat="0" applyFont="0" applyAlignment="0" applyProtection="0"/>
    <xf numFmtId="193" fontId="28" fillId="12" borderId="258">
      <alignment vertical="center"/>
      <protection locked="0"/>
    </xf>
    <xf numFmtId="186" fontId="27" fillId="14" borderId="260"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56" fillId="15" borderId="251" applyNumberFormat="0" applyProtection="0">
      <alignment horizontal="left" vertical="top" indent="1"/>
    </xf>
    <xf numFmtId="4" fontId="56" fillId="15" borderId="266" applyNumberFormat="0" applyProtection="0">
      <alignment horizontal="left" vertical="center" indent="1"/>
    </xf>
    <xf numFmtId="4" fontId="56" fillId="15" borderId="252" applyNumberFormat="0" applyProtection="0">
      <alignment horizontal="right" vertical="center"/>
    </xf>
    <xf numFmtId="4" fontId="56" fillId="16" borderId="252" applyNumberFormat="0" applyProtection="0">
      <alignment horizontal="right" vertical="center"/>
    </xf>
    <xf numFmtId="186" fontId="56" fillId="15" borderId="243" applyNumberFormat="0" applyProtection="0">
      <alignment horizontal="left" vertical="top" indent="1"/>
    </xf>
    <xf numFmtId="186" fontId="28" fillId="50" borderId="8">
      <alignment vertical="center"/>
    </xf>
    <xf numFmtId="4" fontId="56" fillId="23" borderId="252" applyNumberFormat="0" applyProtection="0">
      <alignment horizontal="right" vertical="center"/>
    </xf>
    <xf numFmtId="186" fontId="56" fillId="40" borderId="252" applyNumberFormat="0" applyFont="0" applyAlignment="0" applyProtection="0"/>
    <xf numFmtId="191" fontId="5" fillId="69" borderId="248">
      <alignment vertical="center"/>
    </xf>
    <xf numFmtId="186" fontId="56" fillId="40" borderId="252" applyNumberFormat="0" applyFont="0" applyAlignment="0" applyProtection="0"/>
    <xf numFmtId="188" fontId="5" fillId="69" borderId="258">
      <alignment vertical="center"/>
    </xf>
    <xf numFmtId="4" fontId="56" fillId="16" borderId="241" applyNumberFormat="0" applyProtection="0">
      <alignment horizontal="right" vertical="center"/>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4" fontId="56" fillId="59" borderId="262" applyNumberFormat="0" applyProtection="0">
      <alignment horizontal="right" vertical="center"/>
    </xf>
    <xf numFmtId="186" fontId="56" fillId="14" borderId="251" applyNumberFormat="0" applyProtection="0">
      <alignment horizontal="left" vertical="top" indent="1"/>
    </xf>
    <xf numFmtId="186" fontId="44" fillId="0" borderId="247" applyNumberFormat="0" applyFill="0" applyAlignment="0" applyProtection="0"/>
    <xf numFmtId="186" fontId="57" fillId="44" borderId="242" applyNumberFormat="0" applyAlignment="0" applyProtection="0"/>
    <xf numFmtId="186" fontId="27" fillId="15" borderId="251" applyNumberFormat="0" applyProtection="0">
      <alignment horizontal="left" vertical="top" indent="1"/>
    </xf>
    <xf numFmtId="191" fontId="5" fillId="70" borderId="248">
      <alignment horizontal="right" vertical="center"/>
      <protection locked="0"/>
    </xf>
    <xf numFmtId="186" fontId="50" fillId="41" borderId="241" applyNumberFormat="0" applyAlignment="0" applyProtection="0"/>
    <xf numFmtId="186" fontId="56" fillId="63" borderId="260" applyNumberFormat="0" applyProtection="0">
      <alignment horizontal="left" vertical="top" indent="1"/>
    </xf>
    <xf numFmtId="190" fontId="28" fillId="49" borderId="258">
      <alignment vertical="center"/>
    </xf>
    <xf numFmtId="186" fontId="56" fillId="15" borderId="243" applyNumberFormat="0" applyProtection="0">
      <alignment horizontal="left" vertical="top" indent="1"/>
    </xf>
    <xf numFmtId="186" fontId="60" fillId="52" borderId="243" applyNumberFormat="0" applyProtection="0">
      <alignment horizontal="left" vertical="top" indent="1"/>
    </xf>
    <xf numFmtId="186" fontId="57" fillId="44" borderId="242" applyNumberFormat="0" applyAlignment="0" applyProtection="0"/>
    <xf numFmtId="4" fontId="64" fillId="64" borderId="25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61" fillId="21" borderId="254" applyBorder="0"/>
    <xf numFmtId="186" fontId="56" fillId="11" borderId="262" applyNumberFormat="0" applyProtection="0">
      <alignment horizontal="left" vertical="center" indent="1"/>
    </xf>
    <xf numFmtId="186" fontId="56" fillId="21" borderId="251" applyNumberFormat="0" applyProtection="0">
      <alignment horizontal="left" vertical="top" indent="1"/>
    </xf>
    <xf numFmtId="0" fontId="5" fillId="13" borderId="8">
      <alignment vertical="center"/>
    </xf>
    <xf numFmtId="4" fontId="63" fillId="66" borderId="256" applyNumberFormat="0" applyProtection="0">
      <alignment horizontal="left" vertical="center" indent="1"/>
    </xf>
    <xf numFmtId="0" fontId="5" fillId="13" borderId="8">
      <alignment vertical="center"/>
    </xf>
    <xf numFmtId="186" fontId="56" fillId="15" borderId="243" applyNumberFormat="0" applyProtection="0">
      <alignment horizontal="left" vertical="top" indent="1"/>
    </xf>
    <xf numFmtId="4" fontId="56" fillId="15" borderId="241" applyNumberFormat="0" applyProtection="0">
      <alignment horizontal="right" vertical="center"/>
    </xf>
    <xf numFmtId="186" fontId="56" fillId="21" borderId="260" applyNumberFormat="0" applyProtection="0">
      <alignment horizontal="left" vertical="top" indent="1"/>
    </xf>
    <xf numFmtId="4" fontId="56" fillId="16" borderId="252" applyNumberFormat="0" applyProtection="0">
      <alignment horizontal="right" vertical="center"/>
    </xf>
    <xf numFmtId="186" fontId="56" fillId="14" borderId="243" applyNumberFormat="0" applyProtection="0">
      <alignment horizontal="left" vertical="top" indent="1"/>
    </xf>
    <xf numFmtId="4" fontId="63" fillId="66" borderId="266" applyNumberFormat="0" applyProtection="0">
      <alignment horizontal="left" vertical="center" indent="1"/>
    </xf>
    <xf numFmtId="4" fontId="56" fillId="60" borderId="241" applyNumberFormat="0" applyProtection="0">
      <alignment horizontal="right" vertical="center"/>
    </xf>
    <xf numFmtId="4" fontId="56" fillId="59" borderId="241" applyNumberFormat="0" applyProtection="0">
      <alignment horizontal="right" vertical="center"/>
    </xf>
    <xf numFmtId="186" fontId="56" fillId="63" borderId="251" applyNumberFormat="0" applyProtection="0">
      <alignment horizontal="left" vertical="top" indent="1"/>
    </xf>
    <xf numFmtId="0" fontId="27" fillId="15"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57" borderId="266" applyNumberFormat="0" applyProtection="0">
      <alignment horizontal="right" vertical="center"/>
    </xf>
    <xf numFmtId="4" fontId="56" fillId="15" borderId="266" applyNumberFormat="0" applyProtection="0">
      <alignment horizontal="left" vertical="center"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27" fillId="21" borderId="251" applyNumberFormat="0" applyProtection="0">
      <alignment horizontal="left" vertical="top" indent="1"/>
    </xf>
    <xf numFmtId="4" fontId="56" fillId="57" borderId="256" applyNumberFormat="0" applyProtection="0">
      <alignment horizontal="right" vertical="center"/>
    </xf>
    <xf numFmtId="186" fontId="50" fillId="41" borderId="252" applyNumberFormat="0" applyAlignment="0" applyProtection="0"/>
    <xf numFmtId="186" fontId="28" fillId="12" borderId="248">
      <alignment vertical="center"/>
      <protection locked="0"/>
    </xf>
    <xf numFmtId="186" fontId="56" fillId="40" borderId="252" applyNumberFormat="0" applyFont="0" applyAlignment="0" applyProtection="0"/>
    <xf numFmtId="186" fontId="56" fillId="14" borderId="243" applyNumberFormat="0" applyProtection="0">
      <alignment horizontal="left" vertical="top" indent="1"/>
    </xf>
    <xf numFmtId="193" fontId="5" fillId="69" borderId="248">
      <alignment vertical="center"/>
    </xf>
    <xf numFmtId="4" fontId="56" fillId="15" borderId="244" applyNumberFormat="0" applyProtection="0">
      <alignment horizontal="left" vertical="center" indent="1"/>
    </xf>
    <xf numFmtId="4" fontId="56" fillId="52" borderId="262" applyNumberFormat="0" applyProtection="0">
      <alignment vertical="center"/>
    </xf>
    <xf numFmtId="186" fontId="28" fillId="12" borderId="8">
      <alignment vertical="center"/>
      <protection locked="0"/>
    </xf>
    <xf numFmtId="172" fontId="28" fillId="12" borderId="248">
      <alignment vertical="center"/>
      <protection locked="0"/>
    </xf>
    <xf numFmtId="191" fontId="5" fillId="13" borderId="248">
      <alignment vertical="center"/>
    </xf>
    <xf numFmtId="4" fontId="62" fillId="48" borderId="243" applyNumberFormat="0" applyProtection="0">
      <alignment vertical="center"/>
    </xf>
    <xf numFmtId="186" fontId="56" fillId="21" borderId="251" applyNumberFormat="0" applyProtection="0">
      <alignment horizontal="left" vertical="top" indent="1"/>
    </xf>
    <xf numFmtId="193" fontId="28" fillId="12" borderId="8">
      <alignment vertical="center"/>
      <protection locked="0"/>
    </xf>
    <xf numFmtId="4" fontId="56" fillId="16" borderId="241" applyNumberFormat="0" applyProtection="0">
      <alignment horizontal="right" vertical="center"/>
    </xf>
    <xf numFmtId="194" fontId="33" fillId="0" borderId="230" applyFill="0"/>
    <xf numFmtId="4" fontId="56" fillId="59" borderId="252" applyNumberFormat="0" applyProtection="0">
      <alignment horizontal="right" vertical="center"/>
    </xf>
    <xf numFmtId="4" fontId="62" fillId="48" borderId="251" applyNumberFormat="0" applyProtection="0">
      <alignmen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40" borderId="262" applyNumberFormat="0" applyFont="0" applyAlignment="0" applyProtection="0"/>
    <xf numFmtId="186" fontId="27" fillId="63" borderId="251" applyNumberFormat="0" applyProtection="0">
      <alignment horizontal="left" vertical="center" indent="1"/>
    </xf>
    <xf numFmtId="4" fontId="63" fillId="66" borderId="266" applyNumberFormat="0" applyProtection="0">
      <alignment horizontal="left" vertical="center" indent="1"/>
    </xf>
    <xf numFmtId="186" fontId="44" fillId="0" borderId="267" applyNumberFormat="0" applyFill="0" applyAlignment="0" applyProtection="0"/>
    <xf numFmtId="186" fontId="27" fillId="21" borderId="260" applyNumberFormat="0" applyProtection="0">
      <alignment horizontal="left" vertical="top" indent="1"/>
    </xf>
    <xf numFmtId="186" fontId="56" fillId="62" borderId="252" applyNumberFormat="0" applyProtection="0">
      <alignment horizontal="left" vertical="center" indent="1"/>
    </xf>
    <xf numFmtId="188" fontId="28" fillId="49" borderId="258">
      <alignment vertical="center"/>
    </xf>
    <xf numFmtId="191" fontId="28" fillId="50" borderId="258">
      <alignment vertical="center"/>
    </xf>
    <xf numFmtId="186" fontId="56" fillId="21" borderId="243"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93" fontId="28" fillId="50" borderId="258">
      <alignment vertical="center"/>
    </xf>
    <xf numFmtId="186" fontId="44" fillId="0" borderId="257" applyNumberFormat="0" applyFill="0" applyAlignment="0" applyProtection="0"/>
    <xf numFmtId="4" fontId="56" fillId="57" borderId="256" applyNumberFormat="0" applyProtection="0">
      <alignment horizontal="right" vertical="center"/>
    </xf>
    <xf numFmtId="186" fontId="56" fillId="15" borderId="260" applyNumberFormat="0" applyProtection="0">
      <alignment horizontal="left" vertical="top" indent="1"/>
    </xf>
    <xf numFmtId="186" fontId="56" fillId="14" borderId="260" applyNumberFormat="0" applyProtection="0">
      <alignment horizontal="left" vertical="top" indent="1"/>
    </xf>
    <xf numFmtId="4" fontId="56" fillId="60" borderId="252" applyNumberFormat="0" applyProtection="0">
      <alignment horizontal="right" vertical="center"/>
    </xf>
    <xf numFmtId="186" fontId="27" fillId="14" borderId="243"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186" fontId="57" fillId="44" borderId="242" applyNumberFormat="0" applyAlignment="0" applyProtection="0"/>
    <xf numFmtId="186" fontId="50" fillId="41" borderId="252" applyNumberForma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62" fillId="48" borderId="260" applyNumberFormat="0" applyProtection="0">
      <alignment horizontal="left" vertical="top" indent="1"/>
    </xf>
    <xf numFmtId="186" fontId="56" fillId="14" borderId="251"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4" fontId="56" fillId="15" borderId="252" applyNumberFormat="0" applyProtection="0">
      <alignment horizontal="right" vertical="center"/>
    </xf>
    <xf numFmtId="186" fontId="27" fillId="14" borderId="251" applyNumberFormat="0" applyProtection="0">
      <alignment horizontal="left" vertical="top" indent="1"/>
    </xf>
    <xf numFmtId="186" fontId="56" fillId="63" borderId="252" applyNumberFormat="0" applyProtection="0">
      <alignment horizontal="left" vertical="center"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4" fontId="56" fillId="19" borderId="252" applyNumberFormat="0" applyProtection="0">
      <alignment horizontal="right" vertical="center"/>
    </xf>
    <xf numFmtId="186" fontId="56" fillId="14" borderId="260" applyNumberFormat="0" applyProtection="0">
      <alignment horizontal="left" vertical="top" indent="1"/>
    </xf>
    <xf numFmtId="186" fontId="60" fillId="52" borderId="251" applyNumberFormat="0" applyProtection="0">
      <alignment horizontal="left" vertical="top" indent="1"/>
    </xf>
    <xf numFmtId="186" fontId="56" fillId="63" borderId="243" applyNumberFormat="0" applyProtection="0">
      <alignment horizontal="left" vertical="top" indent="1"/>
    </xf>
    <xf numFmtId="4" fontId="56" fillId="54" borderId="241" applyNumberFormat="0" applyProtection="0">
      <alignment horizontal="left" vertical="center" indent="1"/>
    </xf>
    <xf numFmtId="186" fontId="42" fillId="44" borderId="241" applyNumberFormat="0" applyAlignment="0" applyProtection="0"/>
    <xf numFmtId="186" fontId="57" fillId="44" borderId="242" applyNumberFormat="0" applyAlignment="0" applyProtection="0"/>
    <xf numFmtId="4" fontId="74" fillId="87" borderId="251" applyNumberFormat="0" applyProtection="0">
      <alignment horizontal="right" vertical="center"/>
    </xf>
    <xf numFmtId="186" fontId="56" fillId="67" borderId="258"/>
    <xf numFmtId="186" fontId="56" fillId="40" borderId="252" applyNumberFormat="0" applyFont="0" applyAlignment="0" applyProtection="0"/>
    <xf numFmtId="186" fontId="61" fillId="21" borderId="254" applyBorder="0"/>
    <xf numFmtId="4" fontId="62" fillId="11" borderId="251" applyNumberFormat="0" applyProtection="0">
      <alignment horizontal="left" vertical="center" indent="1"/>
    </xf>
    <xf numFmtId="186" fontId="56" fillId="14" borderId="243" applyNumberFormat="0" applyProtection="0">
      <alignment horizontal="left" vertical="top" indent="1"/>
    </xf>
    <xf numFmtId="4" fontId="56" fillId="15" borderId="244" applyNumberFormat="0" applyProtection="0">
      <alignment horizontal="left" vertical="center" indent="1"/>
    </xf>
    <xf numFmtId="186" fontId="56" fillId="14" borderId="243" applyNumberFormat="0" applyProtection="0">
      <alignment horizontal="left" vertical="top"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186" fontId="56" fillId="63" borderId="243" applyNumberFormat="0" applyProtection="0">
      <alignment horizontal="left" vertical="top" indent="1"/>
    </xf>
    <xf numFmtId="4" fontId="56" fillId="54" borderId="252" applyNumberFormat="0" applyProtection="0">
      <alignment horizontal="left" vertical="center" indent="1"/>
    </xf>
    <xf numFmtId="186" fontId="27" fillId="14" borderId="251" applyNumberFormat="0" applyProtection="0">
      <alignment horizontal="left" vertical="top" indent="1"/>
    </xf>
    <xf numFmtId="186" fontId="27" fillId="14" borderId="251"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56" fillId="21" borderId="251" applyNumberFormat="0" applyProtection="0">
      <alignment horizontal="left" vertical="top" indent="1"/>
    </xf>
    <xf numFmtId="186" fontId="56" fillId="63" borderId="262" applyNumberFormat="0" applyProtection="0">
      <alignment horizontal="left" vertical="center" indent="1"/>
    </xf>
    <xf numFmtId="4" fontId="56" fillId="54" borderId="252" applyNumberFormat="0" applyProtection="0">
      <alignment horizontal="left" vertical="center" indent="1"/>
    </xf>
    <xf numFmtId="196" fontId="5" fillId="70" borderId="248">
      <alignment horizontal="right" vertical="center"/>
      <protection locked="0"/>
    </xf>
    <xf numFmtId="186" fontId="57" fillId="44" borderId="253" applyNumberFormat="0" applyAlignment="0" applyProtection="0"/>
    <xf numFmtId="186" fontId="56" fillId="63" borderId="243" applyNumberFormat="0" applyProtection="0">
      <alignment horizontal="left" vertical="top" indent="1"/>
    </xf>
    <xf numFmtId="4" fontId="62" fillId="11" borderId="251" applyNumberFormat="0" applyProtection="0">
      <alignment horizontal="left" vertical="center" indent="1"/>
    </xf>
    <xf numFmtId="186" fontId="60" fillId="52" borderId="243" applyNumberFormat="0" applyProtection="0">
      <alignment horizontal="left" vertical="top" indent="1"/>
    </xf>
    <xf numFmtId="186" fontId="56" fillId="15" borderId="260" applyNumberFormat="0" applyProtection="0">
      <alignment horizontal="left" vertical="top" indent="1"/>
    </xf>
    <xf numFmtId="191" fontId="5" fillId="13" borderId="248">
      <alignment vertical="center"/>
    </xf>
    <xf numFmtId="186" fontId="62" fillId="48" borderId="251" applyNumberFormat="0" applyProtection="0">
      <alignment horizontal="left" vertical="top" indent="1"/>
    </xf>
    <xf numFmtId="4" fontId="56" fillId="23" borderId="241" applyNumberFormat="0" applyProtection="0">
      <alignment horizontal="right" vertical="center"/>
    </xf>
    <xf numFmtId="0" fontId="5" fillId="7" borderId="248">
      <alignment vertical="center"/>
      <protection locked="0"/>
    </xf>
    <xf numFmtId="4" fontId="56" fillId="54" borderId="252" applyNumberFormat="0" applyProtection="0">
      <alignment horizontal="left" vertical="center" indent="1"/>
    </xf>
    <xf numFmtId="186" fontId="62" fillId="48"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4" fontId="56" fillId="14" borderId="244" applyNumberFormat="0" applyProtection="0">
      <alignment horizontal="left" vertical="center" indent="1"/>
    </xf>
    <xf numFmtId="186" fontId="56" fillId="40" borderId="252" applyNumberFormat="0" applyFont="0" applyAlignment="0" applyProtection="0"/>
    <xf numFmtId="186" fontId="42" fillId="44" borderId="252" applyNumberFormat="0" applyAlignment="0" applyProtection="0"/>
    <xf numFmtId="186" fontId="56" fillId="40" borderId="262" applyNumberFormat="0" applyFont="0" applyAlignment="0" applyProtection="0"/>
    <xf numFmtId="4" fontId="56" fillId="58" borderId="262" applyNumberFormat="0" applyProtection="0">
      <alignment horizontal="right" vertical="center"/>
    </xf>
    <xf numFmtId="186" fontId="56" fillId="63" borderId="251" applyNumberFormat="0" applyProtection="0">
      <alignment horizontal="left" vertical="top" indent="1"/>
    </xf>
    <xf numFmtId="186" fontId="50" fillId="41" borderId="262" applyNumberFormat="0" applyAlignment="0" applyProtection="0"/>
    <xf numFmtId="4" fontId="56" fillId="14" borderId="256" applyNumberFormat="0" applyProtection="0">
      <alignment horizontal="left" vertical="center" indent="1"/>
    </xf>
    <xf numFmtId="4" fontId="56" fillId="19" borderId="252" applyNumberFormat="0" applyProtection="0">
      <alignment horizontal="right" vertical="center"/>
    </xf>
    <xf numFmtId="186" fontId="56" fillId="40" borderId="241" applyNumberFormat="0" applyFont="0" applyAlignment="0" applyProtection="0"/>
    <xf numFmtId="186" fontId="56" fillId="15" borderId="251" applyNumberFormat="0" applyProtection="0">
      <alignment horizontal="left" vertical="top" indent="1"/>
    </xf>
    <xf numFmtId="186" fontId="56" fillId="15" borderId="260" applyNumberFormat="0" applyProtection="0">
      <alignment horizontal="left" vertical="top" indent="1"/>
    </xf>
    <xf numFmtId="4" fontId="56" fillId="15" borderId="241" applyNumberFormat="0" applyProtection="0">
      <alignment horizontal="right" vertical="center"/>
    </xf>
    <xf numFmtId="191" fontId="28" fillId="50" borderId="248">
      <alignment vertical="center"/>
    </xf>
    <xf numFmtId="186" fontId="56" fillId="15" borderId="251" applyNumberFormat="0" applyProtection="0">
      <alignment horizontal="left" vertical="top" indent="1"/>
    </xf>
    <xf numFmtId="4" fontId="63" fillId="66" borderId="266" applyNumberFormat="0" applyProtection="0">
      <alignment horizontal="left" vertical="center" indent="1"/>
    </xf>
    <xf numFmtId="186" fontId="42" fillId="44" borderId="241" applyNumberFormat="0" applyAlignment="0" applyProtection="0"/>
    <xf numFmtId="186" fontId="56" fillId="14" borderId="251" applyNumberFormat="0" applyProtection="0">
      <alignment horizontal="left" vertical="top" indent="1"/>
    </xf>
    <xf numFmtId="186" fontId="62" fillId="15" borderId="251" applyNumberFormat="0" applyProtection="0">
      <alignment horizontal="left" vertical="top" indent="1"/>
    </xf>
    <xf numFmtId="186" fontId="28" fillId="49" borderId="8">
      <alignment vertical="center"/>
    </xf>
    <xf numFmtId="4" fontId="56" fillId="19" borderId="241" applyNumberFormat="0" applyProtection="0">
      <alignment horizontal="right" vertical="center"/>
    </xf>
    <xf numFmtId="186" fontId="56" fillId="40" borderId="262" applyNumberFormat="0" applyFont="0" applyAlignment="0" applyProtection="0"/>
    <xf numFmtId="186" fontId="56" fillId="14" borderId="243"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0" applyNumberFormat="0" applyProtection="0">
      <alignment horizontal="left" vertical="top" indent="1"/>
    </xf>
    <xf numFmtId="4" fontId="64" fillId="64" borderId="252" applyNumberFormat="0" applyProtection="0">
      <alignment horizontal="right" vertical="center"/>
    </xf>
    <xf numFmtId="186" fontId="56" fillId="63" borderId="243" applyNumberFormat="0" applyProtection="0">
      <alignment horizontal="left" vertical="top" indent="1"/>
    </xf>
    <xf numFmtId="191" fontId="28" fillId="50" borderId="248">
      <alignment vertical="center"/>
    </xf>
    <xf numFmtId="186" fontId="56" fillId="63" borderId="260" applyNumberFormat="0" applyProtection="0">
      <alignment horizontal="left" vertical="top" indent="1"/>
    </xf>
    <xf numFmtId="4" fontId="72" fillId="49" borderId="260" applyNumberFormat="0" applyProtection="0">
      <alignment horizontal="righ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0" fillId="41" borderId="241" applyNumberFormat="0" applyAlignment="0" applyProtection="0"/>
    <xf numFmtId="4" fontId="56" fillId="0" borderId="241" applyNumberFormat="0" applyProtection="0">
      <alignment horizontal="right" vertical="center"/>
    </xf>
    <xf numFmtId="4" fontId="27" fillId="21" borderId="256" applyNumberFormat="0" applyProtection="0">
      <alignment horizontal="left" vertical="center" indent="1"/>
    </xf>
    <xf numFmtId="186" fontId="56" fillId="21" borderId="251" applyNumberFormat="0" applyProtection="0">
      <alignment horizontal="left" vertical="top" indent="1"/>
    </xf>
    <xf numFmtId="191" fontId="28" fillId="50" borderId="248">
      <alignment vertical="center"/>
    </xf>
    <xf numFmtId="4" fontId="56" fillId="15" borderId="256" applyNumberFormat="0" applyProtection="0">
      <alignment horizontal="left" vertical="center" indent="1"/>
    </xf>
    <xf numFmtId="186" fontId="56" fillId="40" borderId="252" applyNumberFormat="0" applyFont="0" applyAlignment="0" applyProtection="0"/>
    <xf numFmtId="4" fontId="59" fillId="65" borderId="252" applyNumberFormat="0" applyProtection="0">
      <alignment horizontal="right" vertical="center"/>
    </xf>
    <xf numFmtId="186" fontId="56" fillId="14" borderId="251" applyNumberFormat="0" applyProtection="0">
      <alignment horizontal="left" vertical="top" indent="1"/>
    </xf>
    <xf numFmtId="186" fontId="56" fillId="40" borderId="262" applyNumberFormat="0" applyFont="0" applyAlignment="0" applyProtection="0"/>
    <xf numFmtId="196" fontId="5" fillId="70" borderId="8">
      <alignment horizontal="right" vertical="center"/>
      <protection locked="0"/>
    </xf>
    <xf numFmtId="4" fontId="56" fillId="54" borderId="252" applyNumberFormat="0" applyProtection="0">
      <alignment horizontal="left" vertical="center" indent="1"/>
    </xf>
    <xf numFmtId="186" fontId="56" fillId="40" borderId="252" applyNumberFormat="0" applyFont="0" applyAlignment="0" applyProtection="0"/>
    <xf numFmtId="186" fontId="56" fillId="40" borderId="262" applyNumberFormat="0" applyFont="0" applyAlignment="0" applyProtection="0"/>
    <xf numFmtId="194" fontId="33" fillId="0" borderId="230" applyFill="0"/>
    <xf numFmtId="186" fontId="56" fillId="21" borderId="243" applyNumberFormat="0" applyProtection="0">
      <alignment horizontal="left" vertical="top" indent="1"/>
    </xf>
    <xf numFmtId="186" fontId="56" fillId="21" borderId="243" applyNumberFormat="0" applyProtection="0">
      <alignment horizontal="left" vertical="top" indent="1"/>
    </xf>
    <xf numFmtId="188" fontId="28" fillId="49" borderId="258">
      <alignment vertical="center"/>
    </xf>
    <xf numFmtId="186" fontId="56" fillId="21" borderId="243" applyNumberFormat="0" applyProtection="0">
      <alignment horizontal="left" vertical="top" indent="1"/>
    </xf>
    <xf numFmtId="186" fontId="50" fillId="41" borderId="252" applyNumberFormat="0" applyAlignment="0" applyProtection="0"/>
    <xf numFmtId="4" fontId="59" fillId="53" borderId="252" applyNumberFormat="0" applyProtection="0">
      <alignment vertical="center"/>
    </xf>
    <xf numFmtId="186" fontId="56" fillId="14" borderId="260" applyNumberFormat="0" applyProtection="0">
      <alignment horizontal="left" vertical="top" indent="1"/>
    </xf>
    <xf numFmtId="186" fontId="28" fillId="51" borderId="258">
      <alignment horizontal="right" vertical="center"/>
      <protection locked="0"/>
    </xf>
    <xf numFmtId="191" fontId="28" fillId="49" borderId="8">
      <alignment vertical="center"/>
    </xf>
    <xf numFmtId="186" fontId="56" fillId="63" borderId="243" applyNumberFormat="0" applyProtection="0">
      <alignment horizontal="left" vertical="top" indent="1"/>
    </xf>
    <xf numFmtId="4" fontId="56" fillId="55" borderId="241" applyNumberFormat="0" applyProtection="0">
      <alignment horizontal="right" vertical="center"/>
    </xf>
    <xf numFmtId="191" fontId="5" fillId="13" borderId="8">
      <alignment vertical="center"/>
    </xf>
    <xf numFmtId="186" fontId="56" fillId="14" borderId="251" applyNumberFormat="0" applyProtection="0">
      <alignment horizontal="left" vertical="top" indent="1"/>
    </xf>
    <xf numFmtId="186" fontId="56" fillId="15" borderId="260" applyNumberFormat="0" applyProtection="0">
      <alignment horizontal="left" vertical="top" indent="1"/>
    </xf>
    <xf numFmtId="4" fontId="56" fillId="58" borderId="262" applyNumberFormat="0" applyProtection="0">
      <alignment horizontal="right" vertical="center"/>
    </xf>
    <xf numFmtId="186" fontId="61" fillId="21" borderId="254" applyBorder="0"/>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191" fontId="5" fillId="69" borderId="8">
      <alignment vertical="center"/>
    </xf>
    <xf numFmtId="186" fontId="61" fillId="21" borderId="254" applyBorder="0"/>
    <xf numFmtId="186" fontId="56" fillId="63" borderId="243" applyNumberFormat="0" applyProtection="0">
      <alignment horizontal="left" vertical="top" indent="1"/>
    </xf>
    <xf numFmtId="186" fontId="50" fillId="41" borderId="252" applyNumberFormat="0" applyAlignment="0" applyProtection="0"/>
    <xf numFmtId="4" fontId="72" fillId="83" borderId="251" applyNumberFormat="0" applyProtection="0">
      <alignment horizontal="right" vertical="center"/>
    </xf>
    <xf numFmtId="186" fontId="56" fillId="21" borderId="251" applyNumberFormat="0" applyProtection="0">
      <alignment horizontal="left" vertical="top" indent="1"/>
    </xf>
    <xf numFmtId="4" fontId="59" fillId="65" borderId="241" applyNumberFormat="0" applyProtection="0">
      <alignment horizontal="right" vertical="center"/>
    </xf>
    <xf numFmtId="186" fontId="57" fillId="44" borderId="242" applyNumberFormat="0" applyAlignment="0" applyProtection="0"/>
    <xf numFmtId="186" fontId="60" fillId="52" borderId="260" applyNumberFormat="0" applyProtection="0">
      <alignment horizontal="left" vertical="top" indent="1"/>
    </xf>
    <xf numFmtId="191" fontId="28" fillId="12" borderId="258">
      <alignment vertical="center"/>
      <protection locked="0"/>
    </xf>
    <xf numFmtId="186" fontId="56" fillId="40" borderId="262" applyNumberFormat="0" applyFont="0" applyAlignment="0" applyProtection="0"/>
    <xf numFmtId="4" fontId="56" fillId="59" borderId="262" applyNumberFormat="0" applyProtection="0">
      <alignment horizontal="right" vertical="center"/>
    </xf>
    <xf numFmtId="186" fontId="56" fillId="14" borderId="251" applyNumberFormat="0" applyProtection="0">
      <alignment horizontal="left" vertical="top" indent="1"/>
    </xf>
    <xf numFmtId="4" fontId="59" fillId="65" borderId="262" applyNumberFormat="0" applyProtection="0">
      <alignment horizontal="right" vertical="center"/>
    </xf>
    <xf numFmtId="186" fontId="56" fillId="63" borderId="241" applyNumberFormat="0" applyProtection="0">
      <alignment horizontal="left" vertical="center" indent="1"/>
    </xf>
    <xf numFmtId="4" fontId="56" fillId="54" borderId="262" applyNumberFormat="0" applyProtection="0">
      <alignment horizontal="left" vertical="center" indent="1"/>
    </xf>
    <xf numFmtId="186" fontId="56" fillId="62" borderId="262" applyNumberFormat="0" applyProtection="0">
      <alignment horizontal="left" vertical="center" indent="1"/>
    </xf>
    <xf numFmtId="4" fontId="56" fillId="52" borderId="262" applyNumberFormat="0" applyProtection="0">
      <alignment vertical="center"/>
    </xf>
    <xf numFmtId="4" fontId="62" fillId="11" borderId="260"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61" fillId="21" borderId="254" applyBorder="0"/>
    <xf numFmtId="186" fontId="56" fillId="21" borderId="260" applyNumberFormat="0" applyProtection="0">
      <alignment horizontal="left" vertical="top" indent="1"/>
    </xf>
    <xf numFmtId="190" fontId="28" fillId="49" borderId="258">
      <alignment vertical="center"/>
    </xf>
    <xf numFmtId="186" fontId="56" fillId="15" borderId="260" applyNumberFormat="0" applyProtection="0">
      <alignment horizontal="left" vertical="top" indent="1"/>
    </xf>
    <xf numFmtId="186" fontId="56" fillId="14" borderId="251" applyNumberFormat="0" applyProtection="0">
      <alignment horizontal="left" vertical="top" indent="1"/>
    </xf>
    <xf numFmtId="4" fontId="56" fillId="59" borderId="262" applyNumberFormat="0" applyProtection="0">
      <alignment horizontal="right" vertical="center"/>
    </xf>
    <xf numFmtId="4" fontId="56" fillId="0" borderId="262" applyNumberFormat="0" applyProtection="0">
      <alignment horizontal="right" vertical="center"/>
    </xf>
    <xf numFmtId="186" fontId="56" fillId="40" borderId="262" applyNumberFormat="0" applyFont="0" applyAlignment="0" applyProtection="0"/>
    <xf numFmtId="4" fontId="56" fillId="15" borderId="266" applyNumberFormat="0" applyProtection="0">
      <alignment horizontal="left" vertical="center" indent="1"/>
    </xf>
    <xf numFmtId="37" fontId="33" fillId="0" borderId="265" applyNumberFormat="0"/>
    <xf numFmtId="186" fontId="56" fillId="63" borderId="260" applyNumberFormat="0" applyProtection="0">
      <alignment horizontal="left" vertical="top" indent="1"/>
    </xf>
    <xf numFmtId="186" fontId="56" fillId="62" borderId="262" applyNumberFormat="0" applyProtection="0">
      <alignment horizontal="left" vertical="center" indent="1"/>
    </xf>
    <xf numFmtId="186" fontId="56" fillId="21"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27" fillId="15" borderId="260" applyNumberFormat="0" applyProtection="0">
      <alignment horizontal="left" vertical="top" indent="1"/>
    </xf>
    <xf numFmtId="186" fontId="57" fillId="44" borderId="263" applyNumberFormat="0" applyAlignment="0" applyProtection="0"/>
    <xf numFmtId="186" fontId="62" fillId="15" borderId="260" applyNumberFormat="0" applyProtection="0">
      <alignment horizontal="left" vertical="top" indent="1"/>
    </xf>
    <xf numFmtId="186" fontId="56" fillId="40" borderId="262" applyNumberFormat="0" applyFont="0" applyAlignment="0" applyProtection="0"/>
    <xf numFmtId="4" fontId="56" fillId="16" borderId="262" applyNumberFormat="0" applyProtection="0">
      <alignment horizontal="right" vertical="center"/>
    </xf>
    <xf numFmtId="4" fontId="56" fillId="55" borderId="262" applyNumberFormat="0" applyProtection="0">
      <alignment horizontal="right" vertical="center"/>
    </xf>
    <xf numFmtId="186" fontId="27" fillId="63" borderId="251" applyNumberFormat="0" applyProtection="0">
      <alignment horizontal="left" vertical="center" indent="1"/>
    </xf>
    <xf numFmtId="186" fontId="56" fillId="14" borderId="262" applyNumberFormat="0" applyProtection="0">
      <alignment horizontal="left" vertical="center" indent="1"/>
    </xf>
    <xf numFmtId="4" fontId="56" fillId="15" borderId="262" applyNumberFormat="0" applyProtection="0">
      <alignment horizontal="right" vertical="center"/>
    </xf>
    <xf numFmtId="186" fontId="56" fillId="21" borderId="260" applyNumberFormat="0" applyProtection="0">
      <alignment horizontal="left" vertical="top" indent="1"/>
    </xf>
    <xf numFmtId="191" fontId="5" fillId="13" borderId="8">
      <alignment vertical="center"/>
    </xf>
    <xf numFmtId="186" fontId="61" fillId="21" borderId="264" applyBorder="0"/>
    <xf numFmtId="4" fontId="56" fillId="55" borderId="262" applyNumberFormat="0" applyProtection="0">
      <alignment horizontal="right" vertical="center"/>
    </xf>
    <xf numFmtId="186" fontId="56" fillId="15" borderId="260" applyNumberFormat="0" applyProtection="0">
      <alignment horizontal="left" vertical="top" indent="1"/>
    </xf>
    <xf numFmtId="186" fontId="57" fillId="44" borderId="263" applyNumberFormat="0" applyAlignment="0" applyProtection="0"/>
    <xf numFmtId="4" fontId="56" fillId="23" borderId="262" applyNumberFormat="0" applyProtection="0">
      <alignment horizontal="righ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27" fillId="21" borderId="260" applyNumberFormat="0" applyProtection="0">
      <alignment horizontal="left" vertical="center" indent="1"/>
    </xf>
    <xf numFmtId="4" fontId="56" fillId="0" borderId="262" applyNumberFormat="0" applyProtection="0">
      <alignment horizontal="right" vertical="center"/>
    </xf>
    <xf numFmtId="4" fontId="56" fillId="61" borderId="266" applyNumberFormat="0" applyProtection="0">
      <alignment horizontal="left" vertical="center" indent="1"/>
    </xf>
    <xf numFmtId="4" fontId="56" fillId="15" borderId="262" applyNumberFormat="0" applyProtection="0">
      <alignment horizontal="right" vertical="center"/>
    </xf>
    <xf numFmtId="186" fontId="42" fillId="44" borderId="262" applyNumberFormat="0" applyAlignment="0" applyProtection="0"/>
    <xf numFmtId="4" fontId="56" fillId="53" borderId="262" applyNumberFormat="0" applyProtection="0">
      <alignment horizontal="left" vertical="center" indent="1"/>
    </xf>
    <xf numFmtId="186" fontId="56" fillId="40" borderId="262" applyNumberFormat="0" applyFont="0" applyAlignment="0" applyProtection="0"/>
    <xf numFmtId="4" fontId="63" fillId="66" borderId="266"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14" borderId="260" applyNumberFormat="0" applyProtection="0">
      <alignment horizontal="left" vertical="top" indent="1"/>
    </xf>
    <xf numFmtId="186" fontId="62" fillId="15" borderId="260" applyNumberFormat="0" applyProtection="0">
      <alignment horizontal="left" vertical="top" indent="1"/>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3" fillId="66" borderId="256" applyNumberFormat="0" applyProtection="0">
      <alignment horizontal="left" vertical="center" indent="1"/>
    </xf>
    <xf numFmtId="4" fontId="56" fillId="54" borderId="262" applyNumberFormat="0" applyProtection="0">
      <alignment horizontal="left" vertical="center"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4" borderId="262" applyNumberFormat="0" applyProtection="0">
      <alignment horizontal="left" vertical="center" indent="1"/>
    </xf>
    <xf numFmtId="4" fontId="56" fillId="1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6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23" borderId="262" applyNumberFormat="0" applyProtection="0">
      <alignment horizontal="right" vertical="center"/>
    </xf>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0" borderId="262" applyNumberFormat="0" applyProtection="0">
      <alignment horizontal="right" vertical="center"/>
    </xf>
    <xf numFmtId="186" fontId="56" fillId="63" borderId="260" applyNumberFormat="0" applyProtection="0">
      <alignment horizontal="left" vertical="top" indent="1"/>
    </xf>
    <xf numFmtId="186" fontId="57" fillId="44" borderId="263" applyNumberFormat="0" applyAlignment="0" applyProtection="0"/>
    <xf numFmtId="186" fontId="56" fillId="63" borderId="260" applyNumberFormat="0" applyProtection="0">
      <alignment horizontal="left" vertical="top" indent="1"/>
    </xf>
    <xf numFmtId="186" fontId="44" fillId="0" borderId="267" applyNumberFormat="0" applyFill="0" applyAlignment="0" applyProtection="0"/>
    <xf numFmtId="4" fontId="27" fillId="21" borderId="266" applyNumberFormat="0" applyProtection="0">
      <alignment horizontal="left" vertical="center" indent="1"/>
    </xf>
    <xf numFmtId="186" fontId="56" fillId="21" borderId="260" applyNumberFormat="0" applyProtection="0">
      <alignment horizontal="left" vertical="top" indent="1"/>
    </xf>
    <xf numFmtId="4" fontId="56" fillId="15" borderId="262" applyNumberFormat="0" applyProtection="0">
      <alignment horizontal="right" vertical="center"/>
    </xf>
    <xf numFmtId="4" fontId="56" fillId="52" borderId="262" applyNumberFormat="0" applyProtection="0">
      <alignment vertical="center"/>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63" fillId="66" borderId="266" applyNumberFormat="0" applyProtection="0">
      <alignment horizontal="left" vertical="center" indent="1"/>
    </xf>
    <xf numFmtId="186" fontId="42" fillId="44" borderId="262" applyNumberFormat="0" applyAlignment="0" applyProtection="0"/>
    <xf numFmtId="186" fontId="56" fillId="14" borderId="260" applyNumberFormat="0" applyProtection="0">
      <alignment horizontal="left" vertical="top" indent="1"/>
    </xf>
    <xf numFmtId="4" fontId="64" fillId="64" borderId="262" applyNumberFormat="0" applyProtection="0">
      <alignment horizontal="right" vertical="center"/>
    </xf>
    <xf numFmtId="186" fontId="42" fillId="44" borderId="262" applyNumberFormat="0" applyAlignment="0" applyProtection="0"/>
    <xf numFmtId="186" fontId="50" fillId="41" borderId="262" applyNumberFormat="0" applyAlignment="0" applyProtection="0"/>
    <xf numFmtId="4" fontId="56" fillId="55" borderId="262" applyNumberFormat="0" applyProtection="0">
      <alignment horizontal="right" vertical="center"/>
    </xf>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62" applyNumberFormat="0" applyProtection="0">
      <alignment horizontal="left" vertical="center" indent="1"/>
    </xf>
    <xf numFmtId="186" fontId="27" fillId="21" borderId="260" applyNumberFormat="0" applyProtection="0">
      <alignment horizontal="left" vertical="center" indent="1"/>
    </xf>
    <xf numFmtId="186" fontId="57" fillId="44" borderId="263" applyNumberFormat="0" applyAlignment="0" applyProtection="0"/>
    <xf numFmtId="4" fontId="59" fillId="65" borderId="262" applyNumberFormat="0" applyProtection="0">
      <alignment horizontal="right" vertical="center"/>
    </xf>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4" borderId="262" applyNumberFormat="0" applyProtection="0">
      <alignment horizontal="left" vertical="center" indent="1"/>
    </xf>
    <xf numFmtId="186" fontId="56" fillId="63" borderId="262" applyNumberFormat="0" applyProtection="0">
      <alignment horizontal="left" vertical="center" indent="1"/>
    </xf>
    <xf numFmtId="4" fontId="56" fillId="15" borderId="262" applyNumberFormat="0" applyProtection="0">
      <alignment horizontal="right" vertical="center"/>
    </xf>
    <xf numFmtId="4" fontId="56" fillId="58" borderId="262" applyNumberFormat="0" applyProtection="0">
      <alignment horizontal="right" vertical="center"/>
    </xf>
    <xf numFmtId="186" fontId="56" fillId="14" borderId="260" applyNumberFormat="0" applyProtection="0">
      <alignment horizontal="left" vertical="top" indent="1"/>
    </xf>
    <xf numFmtId="4" fontId="56" fillId="58" borderId="262" applyNumberFormat="0" applyProtection="0">
      <alignment horizontal="right" vertical="center"/>
    </xf>
    <xf numFmtId="186" fontId="27" fillId="2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59" fillId="65" borderId="262" applyNumberFormat="0" applyProtection="0">
      <alignment horizontal="right" vertical="center"/>
    </xf>
    <xf numFmtId="4" fontId="56" fillId="54" borderId="262" applyNumberFormat="0" applyProtection="0">
      <alignment horizontal="left" vertical="center" indent="1"/>
    </xf>
    <xf numFmtId="4" fontId="56" fillId="16" borderId="262" applyNumberFormat="0" applyProtection="0">
      <alignment horizontal="right" vertical="center"/>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27" fillId="15" borderId="260" applyNumberFormat="0" applyProtection="0">
      <alignment horizontal="left" vertical="center" indent="1"/>
    </xf>
    <xf numFmtId="4" fontId="27" fillId="21" borderId="266" applyNumberFormat="0" applyProtection="0">
      <alignment horizontal="left" vertical="center" indent="1"/>
    </xf>
    <xf numFmtId="4" fontId="56" fillId="52" borderId="262" applyNumberFormat="0" applyProtection="0">
      <alignmen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4" borderId="262" applyNumberFormat="0" applyProtection="0">
      <alignment horizontal="left" vertical="center" indent="1"/>
    </xf>
    <xf numFmtId="4" fontId="56" fillId="56" borderId="262" applyNumberFormat="0" applyProtection="0">
      <alignment horizontal="right" vertical="center"/>
    </xf>
    <xf numFmtId="4" fontId="27" fillId="21" borderId="266"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15" borderId="262" applyNumberFormat="0" applyProtection="0">
      <alignment horizontal="right" vertical="center"/>
    </xf>
    <xf numFmtId="186" fontId="62" fillId="15"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4" fontId="56" fillId="52" borderId="262" applyNumberFormat="0" applyProtection="0">
      <alignment vertical="center"/>
    </xf>
    <xf numFmtId="4" fontId="56" fillId="58" borderId="262" applyNumberFormat="0" applyProtection="0">
      <alignment horizontal="right" vertical="center"/>
    </xf>
    <xf numFmtId="186" fontId="27" fillId="21"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5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4" fontId="56" fillId="57" borderId="266" applyNumberFormat="0" applyProtection="0">
      <alignment horizontal="right" vertical="center"/>
    </xf>
    <xf numFmtId="4" fontId="56" fillId="14"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59" fillId="65" borderId="262" applyNumberFormat="0" applyProtection="0">
      <alignment horizontal="right" vertical="center"/>
    </xf>
    <xf numFmtId="186" fontId="56" fillId="14" borderId="260" applyNumberFormat="0" applyProtection="0">
      <alignment horizontal="left" vertical="top" indent="1"/>
    </xf>
    <xf numFmtId="4" fontId="59" fillId="65" borderId="262" applyNumberFormat="0" applyProtection="0">
      <alignment horizontal="right" vertical="center"/>
    </xf>
    <xf numFmtId="186" fontId="42" fillId="44" borderId="262" applyNumberFormat="0" applyAlignment="0" applyProtection="0"/>
    <xf numFmtId="186" fontId="56" fillId="14" borderId="262" applyNumberFormat="0" applyProtection="0">
      <alignment horizontal="left" vertical="center" indent="1"/>
    </xf>
    <xf numFmtId="186" fontId="56" fillId="21"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60" borderId="262" applyNumberFormat="0" applyProtection="0">
      <alignment horizontal="right" vertical="center"/>
    </xf>
    <xf numFmtId="4" fontId="64" fillId="64" borderId="262" applyNumberFormat="0" applyProtection="0">
      <alignment horizontal="right" vertical="center"/>
    </xf>
    <xf numFmtId="186" fontId="56" fillId="21" borderId="260" applyNumberFormat="0" applyProtection="0">
      <alignment horizontal="left" vertical="top" indent="1"/>
    </xf>
    <xf numFmtId="37" fontId="33" fillId="0" borderId="246" applyNumberFormat="0"/>
    <xf numFmtId="186" fontId="56" fillId="15" borderId="243" applyNumberFormat="0" applyProtection="0">
      <alignment horizontal="left" vertical="top" indent="1"/>
    </xf>
    <xf numFmtId="186" fontId="56" fillId="63" borderId="243" applyNumberFormat="0" applyProtection="0">
      <alignment horizontal="left" vertical="top" indent="1"/>
    </xf>
    <xf numFmtId="4" fontId="72" fillId="49" borderId="243" applyNumberFormat="0" applyProtection="0">
      <alignment horizontal="right" vertical="center"/>
    </xf>
    <xf numFmtId="186" fontId="56" fillId="15" borderId="243" applyNumberFormat="0" applyProtection="0">
      <alignment horizontal="left" vertical="top" indent="1"/>
    </xf>
    <xf numFmtId="186" fontId="44" fillId="0" borderId="257" applyNumberFormat="0" applyFill="0" applyAlignment="0" applyProtection="0"/>
    <xf numFmtId="4" fontId="56" fillId="60" borderId="252" applyNumberFormat="0" applyProtection="0">
      <alignment horizontal="right" vertical="center"/>
    </xf>
    <xf numFmtId="4" fontId="56" fillId="19" borderId="241" applyNumberFormat="0" applyProtection="0">
      <alignment horizontal="righ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4" fontId="56" fillId="54" borderId="241" applyNumberFormat="0" applyProtection="0">
      <alignment horizontal="left" vertical="center" indent="1"/>
    </xf>
    <xf numFmtId="4" fontId="56" fillId="59" borderId="252" applyNumberFormat="0" applyProtection="0">
      <alignment horizontal="right" vertical="center"/>
    </xf>
    <xf numFmtId="186" fontId="42" fillId="44" borderId="252" applyNumberFormat="0" applyAlignment="0" applyProtection="0"/>
    <xf numFmtId="4" fontId="56" fillId="58" borderId="252" applyNumberFormat="0" applyProtection="0">
      <alignment horizontal="right" vertical="center"/>
    </xf>
    <xf numFmtId="191" fontId="28" fillId="51" borderId="248">
      <alignment horizontal="right" vertical="center"/>
      <protection locked="0"/>
    </xf>
    <xf numFmtId="186" fontId="56" fillId="63" borderId="243" applyNumberFormat="0" applyProtection="0">
      <alignment horizontal="left" vertical="top" indent="1"/>
    </xf>
    <xf numFmtId="186" fontId="50" fillId="41" borderId="252" applyNumberFormat="0" applyAlignment="0" applyProtection="0"/>
    <xf numFmtId="186" fontId="56" fillId="40" borderId="241" applyNumberFormat="0" applyFont="0" applyAlignment="0" applyProtection="0"/>
    <xf numFmtId="4" fontId="56" fillId="53" borderId="241" applyNumberFormat="0" applyProtection="0">
      <alignment horizontal="left" vertical="center" indent="1"/>
    </xf>
    <xf numFmtId="4" fontId="56" fillId="14" borderId="256" applyNumberFormat="0" applyProtection="0">
      <alignment horizontal="left" vertical="center" indent="1"/>
    </xf>
    <xf numFmtId="186" fontId="50" fillId="41" borderId="252" applyNumberFormat="0" applyAlignment="0" applyProtection="0"/>
    <xf numFmtId="186" fontId="56" fillId="15" borderId="243" applyNumberFormat="0" applyProtection="0">
      <alignment horizontal="left" vertical="top" indent="1"/>
    </xf>
    <xf numFmtId="186" fontId="56" fillId="63" borderId="251" applyNumberFormat="0" applyProtection="0">
      <alignment horizontal="left" vertical="top" indent="1"/>
    </xf>
    <xf numFmtId="196" fontId="5" fillId="13" borderId="248">
      <alignment vertical="center"/>
    </xf>
    <xf numFmtId="4" fontId="72" fillId="83" borderId="251" applyNumberFormat="0" applyProtection="0">
      <alignment horizontal="right" vertical="center"/>
    </xf>
    <xf numFmtId="186" fontId="56" fillId="40" borderId="252" applyNumberFormat="0" applyFont="0" applyAlignment="0" applyProtection="0"/>
    <xf numFmtId="186" fontId="56" fillId="15" borderId="251" applyNumberFormat="0" applyProtection="0">
      <alignment horizontal="left" vertical="top" indent="1"/>
    </xf>
    <xf numFmtId="191" fontId="5" fillId="13" borderId="8">
      <alignment vertical="center"/>
    </xf>
    <xf numFmtId="186" fontId="56" fillId="15" borderId="251" applyNumberFormat="0" applyProtection="0">
      <alignment horizontal="left" vertical="top" indent="1"/>
    </xf>
    <xf numFmtId="4" fontId="27" fillId="21" borderId="256" applyNumberFormat="0" applyProtection="0">
      <alignment horizontal="left" vertical="center" indent="1"/>
    </xf>
    <xf numFmtId="37" fontId="33" fillId="0" borderId="265" applyNumberFormat="0"/>
    <xf numFmtId="186" fontId="56" fillId="14" borderId="251" applyNumberFormat="0" applyProtection="0">
      <alignment horizontal="left" vertical="top" indent="1"/>
    </xf>
    <xf numFmtId="4" fontId="59" fillId="65" borderId="262" applyNumberFormat="0" applyProtection="0">
      <alignment horizontal="right" vertical="center"/>
    </xf>
    <xf numFmtId="186" fontId="27" fillId="63" borderId="260" applyNumberFormat="0" applyProtection="0">
      <alignment horizontal="left" vertical="center" indent="1"/>
    </xf>
    <xf numFmtId="186" fontId="56" fillId="14" borderId="260" applyNumberFormat="0" applyProtection="0">
      <alignment horizontal="left" vertical="top" indent="1"/>
    </xf>
    <xf numFmtId="4" fontId="56" fillId="19" borderId="252" applyNumberFormat="0" applyProtection="0">
      <alignment horizontal="right" vertical="center"/>
    </xf>
    <xf numFmtId="186" fontId="56" fillId="40" borderId="262" applyNumberFormat="0" applyFont="0" applyAlignment="0" applyProtection="0"/>
    <xf numFmtId="4" fontId="56" fillId="15" borderId="252"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40" borderId="262" applyNumberFormat="0" applyFont="0" applyAlignment="0" applyProtection="0"/>
    <xf numFmtId="186" fontId="27" fillId="63" borderId="251" applyNumberFormat="0" applyProtection="0">
      <alignment horizontal="left" vertical="top" indent="1"/>
    </xf>
    <xf numFmtId="186" fontId="56" fillId="40" borderId="262" applyNumberFormat="0" applyFont="0" applyAlignment="0" applyProtection="0"/>
    <xf numFmtId="186" fontId="27" fillId="14" borderId="260" applyNumberFormat="0" applyProtection="0">
      <alignment horizontal="left" vertical="top" indent="1"/>
    </xf>
    <xf numFmtId="4" fontId="56" fillId="54" borderId="252" applyNumberFormat="0" applyProtection="0">
      <alignment horizontal="left" vertical="center" indent="1"/>
    </xf>
    <xf numFmtId="186" fontId="56" fillId="63" borderId="251" applyNumberFormat="0" applyProtection="0">
      <alignment horizontal="left" vertical="top" indent="1"/>
    </xf>
    <xf numFmtId="190" fontId="5" fillId="70" borderId="258">
      <alignment horizontal="right" vertical="center"/>
      <protection locked="0"/>
    </xf>
    <xf numFmtId="186" fontId="56" fillId="63"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15" borderId="251"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94" fontId="33" fillId="0" borderId="230" applyFill="0"/>
    <xf numFmtId="4" fontId="56" fillId="19" borderId="241" applyNumberFormat="0" applyProtection="0">
      <alignment horizontal="right" vertical="center"/>
    </xf>
    <xf numFmtId="186" fontId="56" fillId="40" borderId="241" applyNumberFormat="0" applyFont="0" applyAlignment="0" applyProtection="0"/>
    <xf numFmtId="186" fontId="56" fillId="14" borderId="262" applyNumberFormat="0" applyProtection="0">
      <alignment horizontal="left" vertical="center" indent="1"/>
    </xf>
    <xf numFmtId="4" fontId="56" fillId="15" borderId="266" applyNumberFormat="0" applyProtection="0">
      <alignment horizontal="left" vertical="center" indent="1"/>
    </xf>
    <xf numFmtId="186" fontId="50" fillId="41" borderId="262" applyNumberFormat="0" applyAlignment="0" applyProtection="0"/>
    <xf numFmtId="194" fontId="33" fillId="0" borderId="230" applyFill="0"/>
    <xf numFmtId="186" fontId="62" fillId="48" borderId="243" applyNumberFormat="0" applyProtection="0">
      <alignment horizontal="left" vertical="top" indent="1"/>
    </xf>
    <xf numFmtId="4" fontId="56" fillId="52" borderId="252" applyNumberFormat="0" applyProtection="0">
      <alignment vertical="center"/>
    </xf>
    <xf numFmtId="186" fontId="56" fillId="63" borderId="243" applyNumberFormat="0" applyProtection="0">
      <alignment horizontal="left" vertical="top" indent="1"/>
    </xf>
    <xf numFmtId="191" fontId="28" fillId="50" borderId="8">
      <alignmen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28" fillId="50" borderId="258">
      <alignment vertical="center"/>
    </xf>
    <xf numFmtId="186" fontId="42" fillId="44" borderId="262" applyNumberFormat="0" applyAlignment="0" applyProtection="0"/>
    <xf numFmtId="186" fontId="56" fillId="40" borderId="262" applyNumberFormat="0" applyFont="0" applyAlignment="0" applyProtection="0"/>
    <xf numFmtId="188" fontId="28" fillId="50" borderId="258">
      <alignmen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14" borderId="262" applyNumberFormat="0" applyProtection="0">
      <alignment horizontal="left" vertical="center" indent="1"/>
    </xf>
    <xf numFmtId="186" fontId="56" fillId="40" borderId="262" applyNumberFormat="0" applyFont="0" applyAlignment="0" applyProtection="0"/>
    <xf numFmtId="37" fontId="33" fillId="0" borderId="265" applyNumberFormat="0"/>
    <xf numFmtId="186" fontId="56" fillId="14" borderId="251" applyNumberFormat="0" applyProtection="0">
      <alignment horizontal="left" vertical="top" indent="1"/>
    </xf>
    <xf numFmtId="186" fontId="27" fillId="14" borderId="251" applyNumberFormat="0" applyProtection="0">
      <alignment horizontal="left" vertical="top" indent="1"/>
    </xf>
    <xf numFmtId="4" fontId="59" fillId="53" borderId="252" applyNumberFormat="0" applyProtection="0">
      <alignment vertical="center"/>
    </xf>
    <xf numFmtId="4" fontId="64" fillId="64" borderId="252" applyNumberFormat="0" applyProtection="0">
      <alignment horizontal="right" vertical="center"/>
    </xf>
    <xf numFmtId="4" fontId="56" fillId="53" borderId="262" applyNumberFormat="0" applyProtection="0">
      <alignment horizontal="left" vertical="center" indent="1"/>
    </xf>
    <xf numFmtId="186" fontId="50" fillId="41" borderId="262" applyNumberFormat="0" applyAlignment="0" applyProtection="0"/>
    <xf numFmtId="4" fontId="56" fillId="15" borderId="262" applyNumberFormat="0" applyProtection="0">
      <alignment horizontal="right" vertical="center"/>
    </xf>
    <xf numFmtId="4" fontId="59" fillId="65" borderId="262" applyNumberFormat="0" applyProtection="0">
      <alignment horizontal="right" vertical="center"/>
    </xf>
    <xf numFmtId="186" fontId="27" fillId="14" borderId="260" applyNumberFormat="0" applyProtection="0">
      <alignment horizontal="left" vertical="top" indent="1"/>
    </xf>
    <xf numFmtId="4" fontId="56" fillId="54" borderId="262" applyNumberFormat="0" applyProtection="0">
      <alignment horizontal="left" vertical="center" indent="1"/>
    </xf>
    <xf numFmtId="186" fontId="27" fillId="63" borderId="260" applyNumberFormat="0" applyProtection="0">
      <alignment horizontal="left" vertical="center" indent="1"/>
    </xf>
    <xf numFmtId="186" fontId="56" fillId="14" borderId="251" applyNumberFormat="0" applyProtection="0">
      <alignment horizontal="left" vertical="top" indent="1"/>
    </xf>
    <xf numFmtId="186" fontId="56" fillId="63" borderId="26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4" fillId="87" borderId="260" applyNumberFormat="0" applyProtection="0">
      <alignment horizontal="right" vertical="center"/>
    </xf>
    <xf numFmtId="186" fontId="56" fillId="15" borderId="260" applyNumberFormat="0" applyProtection="0">
      <alignment horizontal="left" vertical="top" indent="1"/>
    </xf>
    <xf numFmtId="191" fontId="5" fillId="13" borderId="8">
      <alignment vertical="center"/>
    </xf>
    <xf numFmtId="186" fontId="27" fillId="63" borderId="251" applyNumberFormat="0" applyProtection="0">
      <alignment horizontal="left" vertical="top" indent="1"/>
    </xf>
    <xf numFmtId="186" fontId="27" fillId="15" borderId="260" applyNumberFormat="0" applyProtection="0">
      <alignment horizontal="left" vertical="center" indent="1"/>
    </xf>
    <xf numFmtId="4" fontId="27" fillId="21" borderId="256" applyNumberFormat="0" applyProtection="0">
      <alignment horizontal="left" vertical="center" indent="1"/>
    </xf>
    <xf numFmtId="4" fontId="56" fillId="15" borderId="266" applyNumberFormat="0" applyProtection="0">
      <alignment horizontal="left" vertical="center" indent="1"/>
    </xf>
    <xf numFmtId="186" fontId="50" fillId="41" borderId="262" applyNumberFormat="0" applyAlignment="0" applyProtection="0"/>
    <xf numFmtId="4" fontId="56" fillId="52" borderId="252" applyNumberFormat="0" applyProtection="0">
      <alignment vertical="center"/>
    </xf>
    <xf numFmtId="186" fontId="56" fillId="40" borderId="262" applyNumberFormat="0" applyFont="0" applyAlignment="0" applyProtection="0"/>
    <xf numFmtId="186" fontId="56" fillId="21" borderId="251" applyNumberFormat="0" applyProtection="0">
      <alignment horizontal="left" vertical="top" indent="1"/>
    </xf>
    <xf numFmtId="186" fontId="57" fillId="44" borderId="253" applyNumberFormat="0" applyAlignment="0" applyProtection="0"/>
    <xf numFmtId="186" fontId="42" fillId="44" borderId="252" applyNumberFormat="0" applyAlignment="0" applyProtection="0"/>
    <xf numFmtId="4" fontId="56" fillId="59" borderId="252" applyNumberFormat="0" applyProtection="0">
      <alignment horizontal="right" vertical="center"/>
    </xf>
    <xf numFmtId="4" fontId="64" fillId="64" borderId="252" applyNumberFormat="0" applyProtection="0">
      <alignment horizontal="right" vertical="center"/>
    </xf>
    <xf numFmtId="4" fontId="56" fillId="61" borderId="256" applyNumberFormat="0" applyProtection="0">
      <alignment horizontal="left" vertical="center" indent="1"/>
    </xf>
    <xf numFmtId="186" fontId="56" fillId="14" borderId="262" applyNumberFormat="0" applyProtection="0">
      <alignment horizontal="left" vertical="center" indent="1"/>
    </xf>
    <xf numFmtId="186" fontId="56" fillId="14" borderId="251" applyNumberFormat="0" applyProtection="0">
      <alignment horizontal="left" vertical="top" indent="1"/>
    </xf>
    <xf numFmtId="4" fontId="56" fillId="61" borderId="256" applyNumberFormat="0" applyProtection="0">
      <alignment horizontal="left" vertical="center" indent="1"/>
    </xf>
    <xf numFmtId="186" fontId="56" fillId="21" borderId="243" applyNumberFormat="0" applyProtection="0">
      <alignment horizontal="left" vertical="top" indent="1"/>
    </xf>
    <xf numFmtId="190" fontId="5" fillId="69" borderId="258">
      <alignment vertical="center"/>
    </xf>
    <xf numFmtId="186" fontId="56" fillId="14" borderId="243" applyNumberFormat="0" applyProtection="0">
      <alignment horizontal="left" vertical="top" indent="1"/>
    </xf>
    <xf numFmtId="186" fontId="56" fillId="40" borderId="262" applyNumberFormat="0" applyFont="0" applyAlignment="0" applyProtection="0"/>
    <xf numFmtId="186" fontId="60" fillId="52" borderId="260" applyNumberFormat="0" applyProtection="0">
      <alignment horizontal="left" vertical="top" indent="1"/>
    </xf>
    <xf numFmtId="186" fontId="44" fillId="0" borderId="267" applyNumberFormat="0" applyFill="0" applyAlignment="0" applyProtection="0"/>
    <xf numFmtId="4" fontId="56" fillId="55" borderId="262" applyNumberFormat="0" applyProtection="0">
      <alignment horizontal="right" vertical="center"/>
    </xf>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56" fillId="63" borderId="251" applyNumberFormat="0" applyProtection="0">
      <alignment horizontal="left" vertical="top" indent="1"/>
    </xf>
    <xf numFmtId="4" fontId="27" fillId="21" borderId="266" applyNumberFormat="0" applyProtection="0">
      <alignment horizontal="left" vertical="center" indent="1"/>
    </xf>
    <xf numFmtId="186" fontId="56" fillId="62" borderId="252" applyNumberFormat="0" applyProtection="0">
      <alignment horizontal="left" vertical="center"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0" fontId="27" fillId="15" borderId="260" applyNumberFormat="0" applyProtection="0">
      <alignment horizontal="left" vertical="center" indent="1"/>
    </xf>
    <xf numFmtId="4" fontId="56" fillId="14" borderId="266" applyNumberFormat="0" applyProtection="0">
      <alignment horizontal="left" vertical="center" indent="1"/>
    </xf>
    <xf numFmtId="4" fontId="56" fillId="54" borderId="262" applyNumberFormat="0" applyProtection="0">
      <alignment horizontal="left" vertical="center" indent="1"/>
    </xf>
    <xf numFmtId="4" fontId="56" fillId="54" borderId="252" applyNumberFormat="0" applyProtection="0">
      <alignment horizontal="left" vertical="center" indent="1"/>
    </xf>
    <xf numFmtId="4" fontId="59" fillId="65" borderId="262" applyNumberFormat="0" applyProtection="0">
      <alignment horizontal="right" vertical="center"/>
    </xf>
    <xf numFmtId="188" fontId="28" fillId="49" borderId="258">
      <alignment vertical="center"/>
    </xf>
    <xf numFmtId="186" fontId="56" fillId="14" borderId="252"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60" fillId="52" borderId="251" applyNumberFormat="0" applyProtection="0">
      <alignment horizontal="left" vertical="top" indent="1"/>
    </xf>
    <xf numFmtId="4" fontId="63" fillId="66" borderId="256" applyNumberFormat="0" applyProtection="0">
      <alignment horizontal="left" vertical="center" indent="1"/>
    </xf>
    <xf numFmtId="186" fontId="56" fillId="62" borderId="252" applyNumberFormat="0" applyProtection="0">
      <alignment horizontal="left" vertical="center" indent="1"/>
    </xf>
    <xf numFmtId="186" fontId="56" fillId="14" borderId="260" applyNumberFormat="0" applyProtection="0">
      <alignment horizontal="left" vertical="top" indent="1"/>
    </xf>
    <xf numFmtId="0" fontId="37" fillId="48" borderId="251" applyNumberFormat="0" applyProtection="0">
      <alignment horizontal="left" vertical="top" indent="1"/>
    </xf>
    <xf numFmtId="186" fontId="57" fillId="44" borderId="253" applyNumberFormat="0" applyAlignment="0" applyProtection="0"/>
    <xf numFmtId="186" fontId="27" fillId="21" borderId="251" applyNumberFormat="0" applyProtection="0">
      <alignment horizontal="left" vertical="top" indent="1"/>
    </xf>
    <xf numFmtId="4" fontId="56" fillId="15" borderId="244" applyNumberFormat="0" applyProtection="0">
      <alignment horizontal="left" vertical="center"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7" fillId="21" borderId="243" applyNumberFormat="0" applyProtection="0">
      <alignment horizontal="left" vertical="top" indent="1"/>
    </xf>
    <xf numFmtId="191" fontId="28" fillId="50" borderId="258">
      <alignment vertical="center"/>
    </xf>
    <xf numFmtId="186" fontId="56" fillId="63" borderId="243" applyNumberFormat="0" applyProtection="0">
      <alignment horizontal="left" vertical="top" indent="1"/>
    </xf>
    <xf numFmtId="186" fontId="57" fillId="44" borderId="253" applyNumberFormat="0" applyAlignment="0" applyProtection="0"/>
    <xf numFmtId="186" fontId="27" fillId="15" borderId="251" applyNumberFormat="0" applyProtection="0">
      <alignment horizontal="left" vertical="center" indent="1"/>
    </xf>
    <xf numFmtId="191" fontId="28" fillId="50" borderId="258">
      <alignment vertical="center"/>
    </xf>
    <xf numFmtId="186" fontId="27" fillId="63" borderId="251" applyNumberFormat="0" applyProtection="0">
      <alignment horizontal="left" vertical="center" indent="1"/>
    </xf>
    <xf numFmtId="186" fontId="56" fillId="14" borderId="252" applyNumberFormat="0" applyProtection="0">
      <alignment horizontal="left" vertical="center" indent="1"/>
    </xf>
    <xf numFmtId="190" fontId="28" fillId="50" borderId="258">
      <alignmen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6" fillId="57" borderId="266" applyNumberFormat="0" applyProtection="0">
      <alignment horizontal="right" vertical="center"/>
    </xf>
    <xf numFmtId="186" fontId="42" fillId="44" borderId="252" applyNumberFormat="0" applyAlignment="0" applyProtection="0"/>
    <xf numFmtId="191" fontId="28" fillId="50" borderId="258">
      <alignment vertical="center"/>
    </xf>
    <xf numFmtId="186" fontId="56" fillId="15" borderId="251" applyNumberFormat="0" applyProtection="0">
      <alignment horizontal="left" vertical="top" indent="1"/>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11" borderId="252" applyNumberFormat="0" applyProtection="0">
      <alignment horizontal="left" vertical="center" indent="1"/>
    </xf>
    <xf numFmtId="172" fontId="28" fillId="12" borderId="268">
      <alignment vertical="center"/>
      <protection locked="0"/>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23" borderId="252" applyNumberFormat="0" applyProtection="0">
      <alignment horizontal="right" vertical="center"/>
    </xf>
    <xf numFmtId="4" fontId="64" fillId="64" borderId="262" applyNumberFormat="0" applyProtection="0">
      <alignment horizontal="right" vertical="center"/>
    </xf>
    <xf numFmtId="4" fontId="56" fillId="58" borderId="262" applyNumberFormat="0" applyProtection="0">
      <alignment horizontal="right" vertical="center"/>
    </xf>
    <xf numFmtId="186" fontId="61" fillId="21" borderId="264" applyBorder="0"/>
    <xf numFmtId="4" fontId="56" fillId="59" borderId="262" applyNumberFormat="0" applyProtection="0">
      <alignment horizontal="right" vertical="center"/>
    </xf>
    <xf numFmtId="186" fontId="27" fillId="21" borderId="260" applyNumberFormat="0" applyProtection="0">
      <alignment horizontal="left" vertical="center" indent="1"/>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1" fillId="21" borderId="254" applyBorder="0"/>
    <xf numFmtId="4" fontId="59" fillId="53" borderId="262" applyNumberFormat="0" applyProtection="0">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93" fontId="28" fillId="12" borderId="268">
      <alignment vertical="center"/>
      <protection locked="0"/>
    </xf>
    <xf numFmtId="186" fontId="56" fillId="63" borderId="260" applyNumberFormat="0" applyProtection="0">
      <alignment horizontal="left" vertical="top" indent="1"/>
    </xf>
    <xf numFmtId="0" fontId="5" fillId="13" borderId="8">
      <alignment vertical="center"/>
    </xf>
    <xf numFmtId="191" fontId="28" fillId="12" borderId="268">
      <alignment vertical="center"/>
      <protection locked="0"/>
    </xf>
    <xf numFmtId="186" fontId="44" fillId="0" borderId="267" applyNumberFormat="0" applyFill="0" applyAlignment="0" applyProtection="0"/>
    <xf numFmtId="186" fontId="56" fillId="21" borderId="251" applyNumberFormat="0" applyProtection="0">
      <alignment horizontal="left" vertical="top" indent="1"/>
    </xf>
    <xf numFmtId="4" fontId="59" fillId="65" borderId="252" applyNumberFormat="0" applyProtection="0">
      <alignment horizontal="right" vertical="center"/>
    </xf>
    <xf numFmtId="4" fontId="56" fillId="56" borderId="252" applyNumberFormat="0" applyProtection="0">
      <alignment horizontal="right" vertical="center"/>
    </xf>
    <xf numFmtId="186" fontId="50" fillId="41" borderId="252" applyNumberFormat="0" applyAlignment="0" applyProtection="0"/>
    <xf numFmtId="186" fontId="56" fillId="40" borderId="262" applyNumberFormat="0" applyFont="0" applyAlignment="0" applyProtection="0"/>
    <xf numFmtId="186" fontId="62" fillId="48" borderId="260"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28" fillId="50" borderId="8">
      <alignment vertical="center"/>
    </xf>
    <xf numFmtId="4" fontId="56" fillId="14" borderId="266" applyNumberFormat="0" applyProtection="0">
      <alignment horizontal="left" vertical="center" indent="1"/>
    </xf>
    <xf numFmtId="191" fontId="28" fillId="49" borderId="258">
      <alignment vertical="center"/>
    </xf>
    <xf numFmtId="186" fontId="56" fillId="15" borderId="251" applyNumberFormat="0" applyProtection="0">
      <alignment horizontal="left" vertical="top" indent="1"/>
    </xf>
    <xf numFmtId="186" fontId="28" fillId="51" borderId="258">
      <alignment horizontal="right" vertical="center"/>
      <protection locked="0"/>
    </xf>
    <xf numFmtId="186" fontId="56" fillId="21" borderId="251" applyNumberFormat="0" applyProtection="0">
      <alignment horizontal="left" vertical="top" indent="1"/>
    </xf>
    <xf numFmtId="186" fontId="44" fillId="0" borderId="257" applyNumberFormat="0" applyFill="0" applyAlignment="0" applyProtection="0"/>
    <xf numFmtId="4" fontId="56" fillId="15" borderId="252" applyNumberFormat="0" applyProtection="0">
      <alignment horizontal="right" vertical="center"/>
    </xf>
    <xf numFmtId="4" fontId="56" fillId="15" borderId="256" applyNumberFormat="0" applyProtection="0">
      <alignment horizontal="left" vertical="center" indent="1"/>
    </xf>
    <xf numFmtId="4" fontId="56" fillId="57" borderId="266" applyNumberFormat="0" applyProtection="0">
      <alignment horizontal="right" vertical="center"/>
    </xf>
    <xf numFmtId="186" fontId="56" fillId="63" borderId="251" applyNumberFormat="0" applyProtection="0">
      <alignment horizontal="left" vertical="top" indent="1"/>
    </xf>
    <xf numFmtId="186" fontId="44" fillId="0" borderId="267" applyNumberFormat="0" applyFill="0" applyAlignment="0" applyProtection="0"/>
    <xf numFmtId="191" fontId="5" fillId="7" borderId="258">
      <alignment vertical="center"/>
      <protection locked="0"/>
    </xf>
    <xf numFmtId="186" fontId="56" fillId="21" borderId="251" applyNumberFormat="0" applyProtection="0">
      <alignment horizontal="left" vertical="top" indent="1"/>
    </xf>
    <xf numFmtId="191" fontId="28" fillId="51" borderId="258">
      <alignment horizontal="right" vertical="center"/>
      <protection locked="0"/>
    </xf>
    <xf numFmtId="4" fontId="56" fillId="15" borderId="256" applyNumberFormat="0" applyProtection="0">
      <alignment horizontal="left" vertical="center" indent="1"/>
    </xf>
    <xf numFmtId="186" fontId="56" fillId="63" borderId="251" applyNumberFormat="0" applyProtection="0">
      <alignment horizontal="left" vertical="top" indent="1"/>
    </xf>
    <xf numFmtId="186" fontId="57" fillId="44" borderId="253" applyNumberFormat="0" applyAlignment="0" applyProtection="0"/>
    <xf numFmtId="186" fontId="56" fillId="14" borderId="251" applyNumberFormat="0" applyProtection="0">
      <alignment horizontal="left" vertical="top" indent="1"/>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4" fontId="62" fillId="48" borderId="243" applyNumberFormat="0" applyProtection="0">
      <alignment vertical="center"/>
    </xf>
    <xf numFmtId="186" fontId="56" fillId="21" borderId="251" applyNumberFormat="0" applyProtection="0">
      <alignment horizontal="left" vertical="top" indent="1"/>
    </xf>
    <xf numFmtId="4" fontId="56" fillId="58" borderId="252" applyNumberFormat="0" applyProtection="0">
      <alignment horizontal="right" vertical="center"/>
    </xf>
    <xf numFmtId="186" fontId="44" fillId="0" borderId="267" applyNumberFormat="0" applyFill="0" applyAlignment="0" applyProtection="0"/>
    <xf numFmtId="186" fontId="56" fillId="14" borderId="260" applyNumberFormat="0" applyProtection="0">
      <alignment horizontal="left" vertical="top" indent="1"/>
    </xf>
    <xf numFmtId="4" fontId="56" fillId="14" borderId="266" applyNumberFormat="0" applyProtection="0">
      <alignment horizontal="left" vertical="center" indent="1"/>
    </xf>
    <xf numFmtId="186" fontId="27" fillId="21" borderId="251" applyNumberFormat="0" applyProtection="0">
      <alignment horizontal="left" vertical="center" indent="1"/>
    </xf>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186" fontId="56" fillId="63" borderId="251" applyNumberFormat="0" applyProtection="0">
      <alignment horizontal="left" vertical="top" indent="1"/>
    </xf>
    <xf numFmtId="186" fontId="27" fillId="15" borderId="260" applyNumberFormat="0" applyProtection="0">
      <alignment horizontal="left" vertical="top" indent="1"/>
    </xf>
    <xf numFmtId="37" fontId="33" fillId="0" borderId="265" applyNumberFormat="0"/>
    <xf numFmtId="4" fontId="56" fillId="23" borderId="241" applyNumberFormat="0" applyProtection="0">
      <alignment horizontal="right" vertical="center"/>
    </xf>
    <xf numFmtId="186" fontId="56" fillId="63" borderId="262" applyNumberFormat="0" applyProtection="0">
      <alignment horizontal="left" vertical="center" indent="1"/>
    </xf>
    <xf numFmtId="186" fontId="27" fillId="21" borderId="251" applyNumberFormat="0" applyProtection="0">
      <alignment horizontal="left" vertical="top" indent="1"/>
    </xf>
    <xf numFmtId="0" fontId="27" fillId="21" borderId="251" applyNumberFormat="0" applyProtection="0">
      <alignment horizontal="left" vertical="top" indent="1"/>
    </xf>
    <xf numFmtId="186" fontId="50" fillId="41" borderId="252" applyNumberFormat="0" applyAlignment="0" applyProtection="0"/>
    <xf numFmtId="186" fontId="56" fillId="40" borderId="252" applyNumberFormat="0" applyFont="0" applyAlignment="0" applyProtection="0"/>
    <xf numFmtId="186" fontId="56" fillId="40" borderId="252" applyNumberFormat="0" applyFont="0" applyAlignment="0" applyProtection="0"/>
    <xf numFmtId="186" fontId="62" fillId="48"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91" fontId="28" fillId="49" borderId="8">
      <alignment vertical="center"/>
    </xf>
    <xf numFmtId="186" fontId="27" fillId="21" borderId="251" applyNumberFormat="0" applyProtection="0">
      <alignment horizontal="left" vertical="top" indent="1"/>
    </xf>
    <xf numFmtId="186" fontId="56" fillId="14" borderId="251" applyNumberFormat="0" applyProtection="0">
      <alignment horizontal="left" vertical="top" indent="1"/>
    </xf>
    <xf numFmtId="4" fontId="56" fillId="0" borderId="252" applyNumberFormat="0" applyProtection="0">
      <alignment horizontal="right" vertical="center"/>
    </xf>
    <xf numFmtId="4" fontId="56" fillId="55" borderId="262" applyNumberFormat="0" applyProtection="0">
      <alignment horizontal="right" vertical="center"/>
    </xf>
    <xf numFmtId="186" fontId="56" fillId="40" borderId="252" applyNumberFormat="0" applyFont="0" applyAlignment="0" applyProtection="0"/>
    <xf numFmtId="186" fontId="27" fillId="21" borderId="251" applyNumberFormat="0" applyProtection="0">
      <alignment horizontal="left" vertical="center"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7" fillId="44" borderId="263" applyNumberFormat="0" applyAlignment="0" applyProtection="0"/>
    <xf numFmtId="186" fontId="27" fillId="21" borderId="260" applyNumberFormat="0" applyProtection="0">
      <alignment horizontal="left" vertical="top" indent="1"/>
    </xf>
    <xf numFmtId="186" fontId="56" fillId="15" borderId="260" applyNumberFormat="0" applyProtection="0">
      <alignment horizontal="left" vertical="top" indent="1"/>
    </xf>
    <xf numFmtId="186" fontId="44" fillId="0" borderId="267" applyNumberFormat="0" applyFill="0" applyAlignment="0" applyProtection="0"/>
    <xf numFmtId="4" fontId="27" fillId="21" borderId="266" applyNumberFormat="0" applyProtection="0">
      <alignment horizontal="left" vertical="center" indent="1"/>
    </xf>
    <xf numFmtId="4" fontId="72" fillId="80" borderId="260" applyNumberFormat="0" applyProtection="0">
      <alignment horizontal="right" vertical="center"/>
    </xf>
    <xf numFmtId="186" fontId="56" fillId="15" borderId="243" applyNumberFormat="0" applyProtection="0">
      <alignment horizontal="left" vertical="top" indent="1"/>
    </xf>
    <xf numFmtId="4" fontId="64" fillId="64" borderId="262" applyNumberFormat="0" applyProtection="0">
      <alignment horizontal="right" vertical="center"/>
    </xf>
    <xf numFmtId="4" fontId="63" fillId="66" borderId="266"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0" borderId="262" applyNumberFormat="0" applyProtection="0">
      <alignment horizontal="right" vertical="center"/>
    </xf>
    <xf numFmtId="186" fontId="50" fillId="41" borderId="262" applyNumberFormat="0" applyAlignment="0" applyProtection="0"/>
    <xf numFmtId="186" fontId="56" fillId="40" borderId="262" applyNumberFormat="0" applyFont="0" applyAlignment="0" applyProtection="0"/>
    <xf numFmtId="4" fontId="56" fillId="23" borderId="262" applyNumberFormat="0" applyProtection="0">
      <alignment horizontal="right" vertical="center"/>
    </xf>
    <xf numFmtId="186" fontId="62" fillId="48" borderId="260" applyNumberFormat="0" applyProtection="0">
      <alignment horizontal="left" vertical="top" indent="1"/>
    </xf>
    <xf numFmtId="186" fontId="56" fillId="40" borderId="262" applyNumberFormat="0" applyFont="0" applyAlignment="0" applyProtection="0"/>
    <xf numFmtId="4" fontId="56" fillId="0" borderId="262" applyNumberFormat="0" applyProtection="0">
      <alignment horizontal="right" vertical="center"/>
    </xf>
    <xf numFmtId="186" fontId="27" fillId="15" borderId="260"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0" fillId="41" borderId="262" applyNumberFormat="0" applyAlignment="0" applyProtection="0"/>
    <xf numFmtId="186" fontId="44" fillId="0" borderId="267" applyNumberFormat="0" applyFill="0" applyAlignment="0" applyProtection="0"/>
    <xf numFmtId="4" fontId="56" fillId="56" borderId="262" applyNumberFormat="0" applyProtection="0">
      <alignment horizontal="right" vertical="center"/>
    </xf>
    <xf numFmtId="186" fontId="42" fillId="44" borderId="262" applyNumberFormat="0" applyAlignment="0" applyProtection="0"/>
    <xf numFmtId="4" fontId="59" fillId="53" borderId="262" applyNumberFormat="0" applyProtection="0">
      <alignment vertical="center"/>
    </xf>
    <xf numFmtId="186" fontId="56" fillId="21" borderId="260" applyNumberFormat="0" applyProtection="0">
      <alignment horizontal="left" vertical="top" indent="1"/>
    </xf>
    <xf numFmtId="186" fontId="56" fillId="40" borderId="262" applyNumberFormat="0" applyFont="0" applyAlignment="0" applyProtection="0"/>
    <xf numFmtId="4" fontId="56" fillId="56" borderId="262" applyNumberFormat="0" applyProtection="0">
      <alignment horizontal="right" vertical="center"/>
    </xf>
    <xf numFmtId="4" fontId="59" fillId="53" borderId="262" applyNumberFormat="0" applyProtection="0">
      <alignment vertical="center"/>
    </xf>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27" fillId="21"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62" fillId="15" borderId="260"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60" borderId="262" applyNumberFormat="0" applyProtection="0">
      <alignment horizontal="right" vertical="center"/>
    </xf>
    <xf numFmtId="4" fontId="56" fillId="58" borderId="262" applyNumberFormat="0" applyProtection="0">
      <alignment horizontal="right" vertical="center"/>
    </xf>
    <xf numFmtId="4" fontId="56" fillId="52" borderId="262" applyNumberFormat="0" applyProtection="0">
      <alignmen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6" borderId="262" applyNumberFormat="0" applyProtection="0">
      <alignment horizontal="right" vertical="center"/>
    </xf>
    <xf numFmtId="4" fontId="56" fillId="23" borderId="262" applyNumberFormat="0" applyProtection="0">
      <alignment horizontal="righ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61" fillId="21" borderId="264" applyBorder="0"/>
    <xf numFmtId="4" fontId="64" fillId="64" borderId="262" applyNumberFormat="0" applyProtection="0">
      <alignment horizontal="right" vertical="center"/>
    </xf>
    <xf numFmtId="186" fontId="42" fillId="44" borderId="262" applyNumberFormat="0" applyAlignment="0" applyProtection="0"/>
    <xf numFmtId="186" fontId="56" fillId="14" borderId="260" applyNumberFormat="0" applyProtection="0">
      <alignment horizontal="left" vertical="top" indent="1"/>
    </xf>
    <xf numFmtId="37" fontId="33" fillId="0" borderId="265" applyNumberFormat="0"/>
    <xf numFmtId="4" fontId="56" fillId="53" borderId="262" applyNumberFormat="0" applyProtection="0">
      <alignment horizontal="left" vertical="center"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23" borderId="262"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62" fillId="15" borderId="260" applyNumberFormat="0" applyProtection="0">
      <alignment horizontal="left" vertical="top" indent="1"/>
    </xf>
    <xf numFmtId="4" fontId="56" fillId="14" borderId="266" applyNumberFormat="0" applyProtection="0">
      <alignment horizontal="left" vertical="center" indent="1"/>
    </xf>
    <xf numFmtId="186" fontId="50" fillId="41" borderId="262" applyNumberFormat="0" applyAlignment="0" applyProtection="0"/>
    <xf numFmtId="186" fontId="50" fillId="41" borderId="262" applyNumberFormat="0" applyAlignment="0" applyProtection="0"/>
    <xf numFmtId="186" fontId="44" fillId="0" borderId="267" applyNumberFormat="0" applyFill="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4" fontId="56" fillId="15" borderId="266"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4" fontId="59" fillId="65" borderId="262" applyNumberFormat="0" applyProtection="0">
      <alignment horizontal="right" vertical="center"/>
    </xf>
    <xf numFmtId="186" fontId="56" fillId="40" borderId="262" applyNumberFormat="0" applyFont="0" applyAlignment="0" applyProtection="0"/>
    <xf numFmtId="4" fontId="64" fillId="64" borderId="262" applyNumberFormat="0" applyProtection="0">
      <alignment horizontal="right" vertical="center"/>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9" fillId="65" borderId="262" applyNumberFormat="0" applyProtection="0">
      <alignment horizontal="right" vertical="center"/>
    </xf>
    <xf numFmtId="186" fontId="56" fillId="40" borderId="262" applyNumberFormat="0" applyFont="0" applyAlignment="0" applyProtection="0"/>
    <xf numFmtId="4" fontId="56" fillId="57" borderId="266" applyNumberFormat="0" applyProtection="0">
      <alignment horizontal="right" vertical="center"/>
    </xf>
    <xf numFmtId="4" fontId="56" fillId="58" borderId="262" applyNumberFormat="0" applyProtection="0">
      <alignment horizontal="right" vertical="center"/>
    </xf>
    <xf numFmtId="4" fontId="56" fillId="61" borderId="266" applyNumberFormat="0" applyProtection="0">
      <alignment horizontal="left" vertical="center" indent="1"/>
    </xf>
    <xf numFmtId="186" fontId="27" fillId="21" borderId="260"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65" applyNumberFormat="0"/>
    <xf numFmtId="4" fontId="64" fillId="64" borderId="262" applyNumberFormat="0" applyProtection="0">
      <alignment horizontal="right" vertical="center"/>
    </xf>
    <xf numFmtId="186" fontId="56" fillId="15" borderId="260" applyNumberFormat="0" applyProtection="0">
      <alignment horizontal="left" vertical="top" indent="1"/>
    </xf>
    <xf numFmtId="186" fontId="62" fillId="15" borderId="260" applyNumberFormat="0" applyProtection="0">
      <alignment horizontal="left" vertical="top" indent="1"/>
    </xf>
    <xf numFmtId="186" fontId="56" fillId="14" borderId="260" applyNumberFormat="0" applyProtection="0">
      <alignment horizontal="left" vertical="top" indent="1"/>
    </xf>
    <xf numFmtId="186" fontId="27" fillId="63" borderId="260" applyNumberFormat="0" applyProtection="0">
      <alignment horizontal="left" vertical="center" indent="1"/>
    </xf>
    <xf numFmtId="186" fontId="27" fillId="15" borderId="260" applyNumberFormat="0" applyProtection="0">
      <alignment horizontal="left" vertical="center"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40" borderId="262" applyNumberFormat="0" applyFont="0" applyAlignment="0" applyProtection="0"/>
    <xf numFmtId="4" fontId="59" fillId="65" borderId="262" applyNumberFormat="0" applyProtection="0">
      <alignment horizontal="right" vertical="center"/>
    </xf>
    <xf numFmtId="186" fontId="27" fillId="14" borderId="260" applyNumberFormat="0" applyProtection="0">
      <alignment horizontal="left" vertical="top" indent="1"/>
    </xf>
    <xf numFmtId="186" fontId="56" fillId="15" borderId="260" applyNumberFormat="0" applyProtection="0">
      <alignment horizontal="left" vertical="top" indent="1"/>
    </xf>
    <xf numFmtId="4" fontId="56" fillId="61" borderId="266" applyNumberFormat="0" applyProtection="0">
      <alignment horizontal="left" vertical="center" indent="1"/>
    </xf>
    <xf numFmtId="4" fontId="56" fillId="57" borderId="266" applyNumberFormat="0" applyProtection="0">
      <alignment horizontal="right" vertical="center"/>
    </xf>
    <xf numFmtId="4" fontId="62" fillId="11" borderId="260" applyNumberFormat="0" applyProtection="0">
      <alignment horizontal="left" vertical="center"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4" fontId="59" fillId="53" borderId="262" applyNumberFormat="0" applyProtection="0">
      <alignment vertical="center"/>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186" fontId="44" fillId="0" borderId="267" applyNumberFormat="0" applyFill="0" applyAlignment="0" applyProtection="0"/>
    <xf numFmtId="186" fontId="56" fillId="14" borderId="260" applyNumberFormat="0" applyProtection="0">
      <alignment horizontal="left" vertical="top" indent="1"/>
    </xf>
    <xf numFmtId="186" fontId="56" fillId="63"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4" fontId="27" fillId="21" borderId="266"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4" fontId="56" fillId="52" borderId="262" applyNumberFormat="0" applyProtection="0">
      <alignment vertical="center"/>
    </xf>
    <xf numFmtId="4" fontId="56" fillId="61" borderId="266" applyNumberFormat="0" applyProtection="0">
      <alignment horizontal="left" vertical="center" indent="1"/>
    </xf>
    <xf numFmtId="186" fontId="27" fillId="21" borderId="260" applyNumberFormat="0" applyProtection="0">
      <alignment horizontal="left" vertical="center" indent="1"/>
    </xf>
    <xf numFmtId="186" fontId="27" fillId="15"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5" borderId="262" applyNumberFormat="0" applyProtection="0">
      <alignment horizontal="right" vertical="center"/>
    </xf>
    <xf numFmtId="4" fontId="56" fillId="53" borderId="262" applyNumberFormat="0" applyProtection="0">
      <alignment horizontal="left" vertical="center" indent="1"/>
    </xf>
    <xf numFmtId="4" fontId="59" fillId="65" borderId="262" applyNumberFormat="0" applyProtection="0">
      <alignment horizontal="right" vertical="center"/>
    </xf>
    <xf numFmtId="186" fontId="56" fillId="14" borderId="260" applyNumberFormat="0" applyProtection="0">
      <alignment horizontal="left" vertical="top" indent="1"/>
    </xf>
    <xf numFmtId="186" fontId="62" fillId="15" borderId="260" applyNumberFormat="0" applyProtection="0">
      <alignment horizontal="left" vertical="top" indent="1"/>
    </xf>
    <xf numFmtId="4" fontId="64" fillId="64" borderId="262" applyNumberFormat="0" applyProtection="0">
      <alignment horizontal="right" vertical="center"/>
    </xf>
    <xf numFmtId="4" fontId="62" fillId="11" borderId="260" applyNumberFormat="0" applyProtection="0">
      <alignment horizontal="left" vertical="center" indent="1"/>
    </xf>
    <xf numFmtId="186" fontId="27" fillId="14"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4" fontId="27" fillId="21" borderId="266" applyNumberFormat="0" applyProtection="0">
      <alignment horizontal="left" vertical="center" indent="1"/>
    </xf>
    <xf numFmtId="186" fontId="27" fillId="21" borderId="260" applyNumberFormat="0" applyProtection="0">
      <alignment horizontal="left" vertical="top" indent="1"/>
    </xf>
    <xf numFmtId="4" fontId="56" fillId="57" borderId="266" applyNumberFormat="0" applyProtection="0">
      <alignment horizontal="right" vertical="center"/>
    </xf>
    <xf numFmtId="186" fontId="56" fillId="11" borderId="262" applyNumberFormat="0" applyProtection="0">
      <alignment horizontal="left" vertical="center" indent="1"/>
    </xf>
    <xf numFmtId="4" fontId="56" fillId="53"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4" fontId="56" fillId="55" borderId="262" applyNumberFormat="0" applyProtection="0">
      <alignment horizontal="right" vertical="center"/>
    </xf>
    <xf numFmtId="4" fontId="56" fillId="61" borderId="266" applyNumberFormat="0" applyProtection="0">
      <alignment horizontal="left" vertical="center" indent="1"/>
    </xf>
    <xf numFmtId="186" fontId="27" fillId="21"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60" borderId="262" applyNumberFormat="0" applyProtection="0">
      <alignment horizontal="right" vertical="center"/>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56" fillId="0"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60" fillId="52" borderId="260" applyNumberFormat="0" applyProtection="0">
      <alignment horizontal="left" vertical="top" indent="1"/>
    </xf>
    <xf numFmtId="186" fontId="56" fillId="40" borderId="262" applyNumberFormat="0" applyFont="0" applyAlignment="0" applyProtection="0"/>
    <xf numFmtId="186" fontId="56" fillId="14" borderId="262" applyNumberFormat="0" applyProtection="0">
      <alignment horizontal="left" vertical="center" indent="1"/>
    </xf>
    <xf numFmtId="186" fontId="42" fillId="44" borderId="262" applyNumberFormat="0" applyAlignment="0" applyProtection="0"/>
    <xf numFmtId="4" fontId="59" fillId="65" borderId="262" applyNumberFormat="0" applyProtection="0">
      <alignment horizontal="right" vertical="center"/>
    </xf>
    <xf numFmtId="186" fontId="50" fillId="41" borderId="262" applyNumberFormat="0" applyAlignment="0" applyProtection="0"/>
    <xf numFmtId="186" fontId="42" fillId="44" borderId="262" applyNumberFormat="0" applyAlignment="0" applyProtection="0"/>
    <xf numFmtId="4" fontId="56" fillId="53" borderId="262" applyNumberFormat="0" applyProtection="0">
      <alignment horizontal="left" vertical="center" indent="1"/>
    </xf>
    <xf numFmtId="186" fontId="50" fillId="41" borderId="262" applyNumberFormat="0" applyAlignment="0" applyProtection="0"/>
    <xf numFmtId="4" fontId="56" fillId="54" borderId="262" applyNumberFormat="0" applyProtection="0">
      <alignment horizontal="left" vertical="center" indent="1"/>
    </xf>
    <xf numFmtId="4" fontId="56" fillId="19" borderId="262" applyNumberFormat="0" applyProtection="0">
      <alignment horizontal="right" vertical="center"/>
    </xf>
    <xf numFmtId="4" fontId="64" fillId="64" borderId="262" applyNumberFormat="0" applyProtection="0">
      <alignment horizontal="right" vertical="center"/>
    </xf>
    <xf numFmtId="4" fontId="56" fillId="23" borderId="262" applyNumberFormat="0" applyProtection="0">
      <alignment horizontal="right" vertical="center"/>
    </xf>
    <xf numFmtId="186" fontId="42" fillId="44"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center"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center" indent="1"/>
    </xf>
    <xf numFmtId="186" fontId="60" fillId="52" borderId="260" applyNumberFormat="0" applyProtection="0">
      <alignment horizontal="left" vertical="top" indent="1"/>
    </xf>
    <xf numFmtId="186" fontId="57" fillId="44" borderId="263" applyNumberFormat="0" applyAlignment="0" applyProtection="0"/>
    <xf numFmtId="186" fontId="57" fillId="44" borderId="263" applyNumberFormat="0" applyAlignment="0" applyProtection="0"/>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61" fillId="21" borderId="264" applyBorder="0"/>
    <xf numFmtId="4" fontId="62" fillId="48" borderId="260" applyNumberFormat="0" applyProtection="0">
      <alignment vertical="center"/>
    </xf>
    <xf numFmtId="4" fontId="62" fillId="11" borderId="260" applyNumberFormat="0" applyProtection="0">
      <alignment horizontal="left" vertical="center" indent="1"/>
    </xf>
    <xf numFmtId="186" fontId="62" fillId="48" borderId="260" applyNumberFormat="0" applyProtection="0">
      <alignment horizontal="left" vertical="top" indent="1"/>
    </xf>
    <xf numFmtId="186" fontId="62" fillId="15" borderId="260" applyNumberFormat="0" applyProtection="0">
      <alignment horizontal="left" vertical="top" indent="1"/>
    </xf>
    <xf numFmtId="37" fontId="33" fillId="0" borderId="265" applyNumberFormat="0"/>
    <xf numFmtId="186" fontId="44" fillId="0" borderId="267" applyNumberFormat="0" applyFill="0" applyAlignment="0" applyProtection="0"/>
    <xf numFmtId="186" fontId="44" fillId="0" borderId="267" applyNumberFormat="0" applyFill="0" applyAlignment="0" applyProtection="0"/>
    <xf numFmtId="186" fontId="56" fillId="14" borderId="262" applyNumberFormat="0" applyProtection="0">
      <alignment horizontal="left" vertical="center" indent="1"/>
    </xf>
    <xf numFmtId="186" fontId="56" fillId="63" borderId="262" applyNumberFormat="0" applyProtection="0">
      <alignment horizontal="left" vertical="center" indent="1"/>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7" fillId="44" borderId="263" applyNumberForma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5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3" borderId="262" applyNumberFormat="0" applyProtection="0">
      <alignment horizontal="left" vertical="center" indent="1"/>
    </xf>
    <xf numFmtId="186" fontId="61" fillId="21" borderId="264" applyBorder="0"/>
    <xf numFmtId="37" fontId="33" fillId="0" borderId="265" applyNumberFormat="0"/>
    <xf numFmtId="186" fontId="44" fillId="0" borderId="267" applyNumberFormat="0" applyFill="0" applyAlignment="0" applyProtection="0"/>
    <xf numFmtId="186" fontId="44" fillId="0" borderId="267" applyNumberFormat="0" applyFill="0" applyAlignment="0" applyProtection="0"/>
    <xf numFmtId="186" fontId="42" fillId="44" borderId="262" applyNumberFormat="0" applyAlignment="0" applyProtection="0"/>
    <xf numFmtId="4" fontId="56" fillId="23" borderId="262" applyNumberFormat="0" applyProtection="0">
      <alignment horizontal="righ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19" borderId="262" applyNumberFormat="0" applyProtection="0">
      <alignment horizontal="right" vertical="center"/>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4" fillId="0" borderId="267" applyNumberFormat="0" applyFill="0" applyAlignment="0" applyProtection="0"/>
    <xf numFmtId="186" fontId="56" fillId="14"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56" fillId="63" borderId="262" applyNumberFormat="0" applyProtection="0">
      <alignment horizontal="left" vertical="center" indent="1"/>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5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186" fontId="56" fillId="63"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2" fillId="44" borderId="262" applyNumberFormat="0" applyAlignment="0" applyProtection="0"/>
    <xf numFmtId="186" fontId="42" fillId="44" borderId="262" applyNumberFormat="0" applyAlignment="0" applyProtection="0"/>
    <xf numFmtId="4" fontId="56" fillId="23" borderId="262" applyNumberFormat="0" applyProtection="0">
      <alignment horizontal="righ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19" borderId="262" applyNumberFormat="0" applyProtection="0">
      <alignment horizontal="right" vertical="center"/>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63" borderId="262" applyNumberFormat="0" applyProtection="0">
      <alignment horizontal="left" vertical="center" indent="1"/>
    </xf>
    <xf numFmtId="186" fontId="56" fillId="40" borderId="262" applyNumberFormat="0" applyFont="0" applyAlignment="0" applyProtection="0"/>
    <xf numFmtId="186" fontId="42" fillId="44" borderId="262" applyNumberFormat="0" applyAlignment="0" applyProtection="0"/>
    <xf numFmtId="4" fontId="64" fillId="64" borderId="262" applyNumberFormat="0" applyProtection="0">
      <alignment horizontal="right" vertical="center"/>
    </xf>
    <xf numFmtId="4" fontId="56" fillId="54" borderId="262" applyNumberFormat="0" applyProtection="0">
      <alignment horizontal="left" vertical="center" indent="1"/>
    </xf>
    <xf numFmtId="4" fontId="59" fillId="65" borderId="262" applyNumberFormat="0" applyProtection="0">
      <alignment horizontal="right" vertical="center"/>
    </xf>
    <xf numFmtId="4" fontId="56" fillId="0" borderId="262" applyNumberFormat="0" applyProtection="0">
      <alignment horizontal="right" vertical="center"/>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0" fillId="41" borderId="262" applyNumberFormat="0" applyAlignment="0" applyProtection="0"/>
    <xf numFmtId="186" fontId="50" fillId="41" borderId="262" applyNumberFormat="0" applyAlignment="0" applyProtection="0"/>
    <xf numFmtId="186" fontId="42" fillId="44" borderId="262" applyNumberFormat="0" applyAlignment="0" applyProtection="0"/>
    <xf numFmtId="186" fontId="56" fillId="40" borderId="262" applyNumberFormat="0" applyFont="0" applyAlignment="0" applyProtection="0"/>
    <xf numFmtId="186" fontId="56" fillId="14" borderId="262"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4" applyNumberFormat="0" applyFont="0" applyAlignment="0" applyProtection="0"/>
    <xf numFmtId="0" fontId="2" fillId="103" borderId="164" applyNumberFormat="0" applyFont="0" applyAlignment="0" applyProtection="0"/>
    <xf numFmtId="0" fontId="2" fillId="103" borderId="164"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4"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65">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68" fontId="8" fillId="0" borderId="1" xfId="0" applyNumberFormat="1" applyFont="1" applyBorder="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5" xfId="5" applyFill="1" applyBorder="1"/>
    <xf numFmtId="168" fontId="13" fillId="0" borderId="156"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0" xfId="0" applyFont="1" applyFill="1" applyBorder="1"/>
    <xf numFmtId="168" fontId="8" fillId="0" borderId="271" xfId="0" applyNumberFormat="1" applyFont="1" applyBorder="1" applyAlignment="1">
      <alignment vertical="center"/>
    </xf>
    <xf numFmtId="180" fontId="8" fillId="0" borderId="271" xfId="0" applyNumberFormat="1" applyFont="1" applyBorder="1" applyAlignment="1">
      <alignment vertical="center"/>
    </xf>
    <xf numFmtId="170" fontId="8" fillId="0" borderId="271" xfId="0" applyNumberFormat="1" applyFont="1" applyBorder="1" applyAlignment="1">
      <alignment vertical="center"/>
    </xf>
    <xf numFmtId="168" fontId="16" fillId="0" borderId="271" xfId="0" applyNumberFormat="1" applyFont="1" applyBorder="1" applyAlignment="1">
      <alignment vertical="center"/>
    </xf>
    <xf numFmtId="168" fontId="13" fillId="0" borderId="271" xfId="0" applyNumberFormat="1" applyFont="1" applyBorder="1" applyAlignment="1">
      <alignment vertical="center"/>
    </xf>
    <xf numFmtId="173" fontId="13" fillId="0" borderId="271" xfId="0" applyNumberFormat="1" applyFont="1" applyBorder="1" applyAlignment="1">
      <alignment vertical="center"/>
    </xf>
    <xf numFmtId="173" fontId="8" fillId="0" borderId="271" xfId="0" applyNumberFormat="1" applyFont="1" applyBorder="1" applyAlignment="1">
      <alignment vertical="center"/>
    </xf>
    <xf numFmtId="168" fontId="13" fillId="0" borderId="271"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2"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3" xfId="0" applyNumberFormat="1" applyFont="1" applyBorder="1" applyAlignment="1">
      <alignment vertical="center"/>
    </xf>
    <xf numFmtId="168" fontId="8" fillId="0" borderId="273"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3"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5" xfId="0" applyNumberFormat="1" applyFont="1" applyBorder="1" applyAlignment="1">
      <alignment vertical="center"/>
    </xf>
    <xf numFmtId="205" fontId="13" fillId="0" borderId="275" xfId="0" applyNumberFormat="1" applyFont="1" applyBorder="1" applyAlignment="1">
      <alignment vertical="center"/>
    </xf>
    <xf numFmtId="205" fontId="13" fillId="0" borderId="273"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3" xfId="1" applyNumberFormat="1" applyFont="1" applyFill="1" applyBorder="1" applyAlignment="1">
      <alignment vertical="center"/>
    </xf>
    <xf numFmtId="168" fontId="13" fillId="0" borderId="276"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5" xfId="0" applyNumberFormat="1" applyFont="1" applyBorder="1"/>
    <xf numFmtId="173" fontId="8" fillId="0" borderId="273" xfId="0" applyNumberFormat="1" applyFont="1" applyBorder="1"/>
    <xf numFmtId="173" fontId="13" fillId="0" borderId="269" xfId="0" applyNumberFormat="1" applyFont="1" applyBorder="1" applyAlignment="1">
      <alignment vertical="center"/>
    </xf>
    <xf numFmtId="168" fontId="13" fillId="0" borderId="269" xfId="0" applyNumberFormat="1" applyFont="1" applyBorder="1" applyAlignment="1">
      <alignment vertical="center"/>
    </xf>
    <xf numFmtId="173" fontId="8" fillId="0" borderId="269" xfId="0" applyNumberFormat="1" applyFont="1" applyBorder="1" applyAlignment="1">
      <alignment vertical="center"/>
    </xf>
    <xf numFmtId="168" fontId="13" fillId="0" borderId="269" xfId="0" quotePrefix="1" applyNumberFormat="1" applyFont="1" applyBorder="1" applyAlignment="1">
      <alignment vertical="center"/>
    </xf>
    <xf numFmtId="168" fontId="8" fillId="0" borderId="269" xfId="0" applyNumberFormat="1" applyFont="1" applyBorder="1" applyAlignment="1">
      <alignment vertical="center"/>
    </xf>
    <xf numFmtId="164" fontId="8" fillId="0" borderId="0" xfId="6" applyFont="1" applyFill="1" applyBorder="1" applyAlignment="1">
      <alignment vertical="center"/>
    </xf>
    <xf numFmtId="164" fontId="8" fillId="0" borderId="275" xfId="6" applyFont="1" applyFill="1" applyBorder="1" applyAlignment="1">
      <alignment vertical="center"/>
    </xf>
    <xf numFmtId="164" fontId="8" fillId="0" borderId="273"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8" xfId="0" applyFont="1" applyBorder="1" applyAlignment="1">
      <alignment horizontal="center" vertical="center"/>
    </xf>
    <xf numFmtId="168" fontId="16" fillId="0" borderId="275" xfId="0" applyNumberFormat="1" applyFont="1" applyBorder="1" applyAlignment="1">
      <alignment vertical="center"/>
    </xf>
    <xf numFmtId="168" fontId="16" fillId="0" borderId="273"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8" xfId="0" applyNumberFormat="1" applyFont="1" applyBorder="1" applyAlignment="1">
      <alignment vertical="center"/>
    </xf>
    <xf numFmtId="168" fontId="16" fillId="0" borderId="274" xfId="0" applyNumberFormat="1" applyFont="1" applyBorder="1" applyAlignment="1">
      <alignment vertical="center"/>
    </xf>
    <xf numFmtId="173" fontId="13" fillId="0" borderId="273" xfId="0" applyNumberFormat="1" applyFont="1" applyBorder="1" applyAlignment="1">
      <alignment vertical="center"/>
    </xf>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168" fontId="8" fillId="91" borderId="273" xfId="0" applyNumberFormat="1" applyFont="1" applyFill="1" applyBorder="1" applyAlignment="1">
      <alignment vertical="center"/>
    </xf>
    <xf numFmtId="180" fontId="8" fillId="0" borderId="269" xfId="0" applyNumberFormat="1" applyFont="1" applyBorder="1" applyAlignment="1">
      <alignment vertical="center"/>
    </xf>
    <xf numFmtId="170" fontId="8" fillId="0" borderId="269" xfId="0" applyNumberFormat="1" applyFont="1" applyBorder="1" applyAlignment="1">
      <alignment vertical="center"/>
    </xf>
    <xf numFmtId="168" fontId="16" fillId="0" borderId="269" xfId="0" applyNumberFormat="1" applyFont="1" applyBorder="1" applyAlignment="1">
      <alignment vertical="center"/>
    </xf>
    <xf numFmtId="168" fontId="9" fillId="0" borderId="273" xfId="0" applyNumberFormat="1" applyFont="1" applyBorder="1" applyAlignment="1">
      <alignment vertical="center"/>
    </xf>
    <xf numFmtId="200" fontId="9" fillId="0" borderId="274" xfId="0" applyNumberFormat="1" applyFont="1" applyBorder="1" applyAlignment="1">
      <alignment vertical="center"/>
    </xf>
    <xf numFmtId="168" fontId="25" fillId="0" borderId="273" xfId="0" applyNumberFormat="1" applyFont="1" applyBorder="1" applyAlignment="1">
      <alignment vertical="center"/>
    </xf>
    <xf numFmtId="200" fontId="25" fillId="0" borderId="274" xfId="0" applyNumberFormat="1" applyFont="1" applyBorder="1" applyAlignment="1">
      <alignment vertical="center"/>
    </xf>
    <xf numFmtId="168" fontId="11" fillId="0" borderId="275" xfId="0" applyNumberFormat="1" applyFont="1" applyBorder="1" applyAlignment="1">
      <alignment vertical="center"/>
    </xf>
    <xf numFmtId="168" fontId="11" fillId="0" borderId="273" xfId="0" applyNumberFormat="1" applyFont="1" applyBorder="1" applyAlignment="1">
      <alignment vertical="center"/>
    </xf>
    <xf numFmtId="205" fontId="13" fillId="0" borderId="275" xfId="6" applyNumberFormat="1" applyFont="1" applyFill="1" applyBorder="1" applyAlignment="1">
      <alignment vertical="center"/>
    </xf>
    <xf numFmtId="205" fontId="13" fillId="0" borderId="273" xfId="6" applyNumberFormat="1" applyFont="1" applyFill="1" applyBorder="1" applyAlignment="1">
      <alignment vertical="center"/>
    </xf>
    <xf numFmtId="10" fontId="13" fillId="0" borderId="274" xfId="1" applyNumberFormat="1" applyFont="1" applyFill="1" applyBorder="1" applyAlignment="1">
      <alignment vertical="center"/>
    </xf>
    <xf numFmtId="10" fontId="13" fillId="0" borderId="273" xfId="1" applyNumberFormat="1" applyFont="1" applyFill="1" applyBorder="1" applyAlignment="1">
      <alignment vertical="center"/>
    </xf>
    <xf numFmtId="168" fontId="13" fillId="0" borderId="0" xfId="0" applyNumberFormat="1" applyFont="1" applyFill="1" applyAlignment="1">
      <alignment vertical="center"/>
    </xf>
    <xf numFmtId="202" fontId="13" fillId="130" borderId="0" xfId="0" applyNumberFormat="1" applyFont="1" applyFill="1"/>
    <xf numFmtId="0" fontId="0" fillId="0" borderId="0" xfId="0" applyFill="1"/>
    <xf numFmtId="0" fontId="8" fillId="0" borderId="0" xfId="0" applyFont="1" applyFill="1"/>
    <xf numFmtId="168" fontId="8" fillId="0" borderId="0" xfId="0" applyNumberFormat="1" applyFont="1" applyFill="1" applyAlignment="1">
      <alignment vertical="center"/>
    </xf>
    <xf numFmtId="175" fontId="8" fillId="0" borderId="0" xfId="0" applyNumberFormat="1" applyFont="1" applyFill="1" applyAlignment="1">
      <alignment vertical="center"/>
    </xf>
    <xf numFmtId="0" fontId="13" fillId="0" borderId="0" xfId="0" applyFont="1" applyFill="1" applyAlignment="1">
      <alignment vertical="center"/>
    </xf>
    <xf numFmtId="168" fontId="26" fillId="0" borderId="0" xfId="0" applyNumberFormat="1" applyFont="1" applyFill="1" applyAlignment="1">
      <alignment vertical="center"/>
    </xf>
    <xf numFmtId="168" fontId="16" fillId="0" borderId="0" xfId="0" applyNumberFormat="1" applyFont="1" applyFill="1" applyAlignment="1">
      <alignment vertical="center"/>
    </xf>
    <xf numFmtId="168" fontId="13" fillId="0" borderId="2" xfId="0" applyNumberFormat="1" applyFont="1" applyFill="1" applyBorder="1" applyAlignment="1">
      <alignment vertical="center"/>
    </xf>
    <xf numFmtId="168" fontId="11" fillId="0" borderId="0" xfId="0" applyNumberFormat="1" applyFont="1" applyBorder="1" applyAlignment="1">
      <alignment vertical="center"/>
    </xf>
    <xf numFmtId="180" fontId="11" fillId="6" borderId="1" xfId="0" applyNumberFormat="1" applyFont="1" applyFill="1" applyBorder="1" applyAlignment="1">
      <alignment vertical="center"/>
    </xf>
    <xf numFmtId="10" fontId="13" fillId="0" borderId="1" xfId="1" applyNumberFormat="1" applyFont="1" applyBorder="1" applyAlignment="1">
      <alignment vertical="center"/>
    </xf>
    <xf numFmtId="168" fontId="11" fillId="0" borderId="1" xfId="0" applyNumberFormat="1" applyFont="1" applyBorder="1" applyAlignment="1">
      <alignment vertical="center"/>
    </xf>
    <xf numFmtId="176" fontId="11" fillId="0" borderId="0" xfId="0" applyNumberFormat="1" applyFont="1" applyFill="1" applyAlignment="1">
      <alignment vertical="center"/>
    </xf>
    <xf numFmtId="14"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5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12" val="0"/>
</file>

<file path=xl/ctrlProps/ctrlProp10.xml><?xml version="1.0" encoding="utf-8"?>
<formControlPr xmlns="http://schemas.microsoft.com/office/spreadsheetml/2009/9/main" objectType="Drop" dropLines="14" dropStyle="combo" dx="22" fmlaLink="UserInterface!$E$29" fmlaRange="UserInterface!$E$15:$E$28" sel="12" val="0"/>
</file>

<file path=xl/ctrlProps/ctrlProp11.xml><?xml version="1.0" encoding="utf-8"?>
<formControlPr xmlns="http://schemas.microsoft.com/office/spreadsheetml/2009/9/main" objectType="Drop" dropLines="14" dropStyle="combo" dx="22" fmlaLink="UserInterface!$E$29" fmlaRange="UserInterface!$E$15:$E$28" sel="12" val="0"/>
</file>

<file path=xl/ctrlProps/ctrlProp12.xml><?xml version="1.0" encoding="utf-8"?>
<formControlPr xmlns="http://schemas.microsoft.com/office/spreadsheetml/2009/9/main" objectType="Drop" dropLines="14" dropStyle="combo" dx="22" fmlaLink="UserInterface!$E$29" fmlaRange="UserInterface!$E$15:$E$28" sel="12" val="0"/>
</file>

<file path=xl/ctrlProps/ctrlProp13.xml><?xml version="1.0" encoding="utf-8"?>
<formControlPr xmlns="http://schemas.microsoft.com/office/spreadsheetml/2009/9/main" objectType="Drop" dropLines="14" dropStyle="combo" dx="22" fmlaLink="UserInterface!$E$29" fmlaRange="UserInterface!$E$15:$E$28" sel="12" val="0"/>
</file>

<file path=xl/ctrlProps/ctrlProp14.xml><?xml version="1.0" encoding="utf-8"?>
<formControlPr xmlns="http://schemas.microsoft.com/office/spreadsheetml/2009/9/main" objectType="Drop" dropLines="14" dropStyle="combo" dx="22" fmlaLink="UserInterface!$E$29" fmlaRange="UserInterface!$E$15:$E$28" sel="12" val="0"/>
</file>

<file path=xl/ctrlProps/ctrlProp15.xml><?xml version="1.0" encoding="utf-8"?>
<formControlPr xmlns="http://schemas.microsoft.com/office/spreadsheetml/2009/9/main" objectType="Drop" dropLines="14" dropStyle="combo" dx="22" fmlaLink="UserInterface!$E$29" fmlaRange="UserInterface!$E$15:$E$28" sel="12" val="0"/>
</file>

<file path=xl/ctrlProps/ctrlProp16.xml><?xml version="1.0" encoding="utf-8"?>
<formControlPr xmlns="http://schemas.microsoft.com/office/spreadsheetml/2009/9/main" objectType="Drop" dropLines="14" dropStyle="combo" dx="22" fmlaLink="UserInterface!$E$29" fmlaRange="UserInterface!$E$15:$E$28" sel="12" val="0"/>
</file>

<file path=xl/ctrlProps/ctrlProp17.xml><?xml version="1.0" encoding="utf-8"?>
<formControlPr xmlns="http://schemas.microsoft.com/office/spreadsheetml/2009/9/main" objectType="Drop" dropLines="14" dropStyle="combo" dx="22" fmlaLink="UserInterface!$E$29" fmlaRange="UserInterface!$E$15:$E$28" sel="12" val="0"/>
</file>

<file path=xl/ctrlProps/ctrlProp18.xml><?xml version="1.0" encoding="utf-8"?>
<formControlPr xmlns="http://schemas.microsoft.com/office/spreadsheetml/2009/9/main" objectType="Drop" dropLines="14" dropStyle="combo" dx="22" fmlaLink="UserInterface!$E$29" fmlaRange="UserInterface!$E$15:$E$28" sel="12" val="0"/>
</file>

<file path=xl/ctrlProps/ctrlProp19.xml><?xml version="1.0" encoding="utf-8"?>
<formControlPr xmlns="http://schemas.microsoft.com/office/spreadsheetml/2009/9/main" objectType="Drop" dropLines="14" dropStyle="combo" dx="22" fmlaLink="UserInterface!$E$29" fmlaRange="UserInterface!$E$15:$E$28" sel="12" val="0"/>
</file>

<file path=xl/ctrlProps/ctrlProp2.xml><?xml version="1.0" encoding="utf-8"?>
<formControlPr xmlns="http://schemas.microsoft.com/office/spreadsheetml/2009/9/main" objectType="Drop" dropLines="14" dropStyle="combo" dx="22" fmlaLink="UserInterface!$E$29" fmlaRange="UserInterface!$E$15:$E$28" sel="12" val="0"/>
</file>

<file path=xl/ctrlProps/ctrlProp20.xml><?xml version="1.0" encoding="utf-8"?>
<formControlPr xmlns="http://schemas.microsoft.com/office/spreadsheetml/2009/9/main" objectType="Drop" dropLines="14" dropStyle="combo" dx="22" fmlaLink="UserInterface!$E$29" fmlaRange="UserInterface!$E$15:$E$28" sel="12" val="0"/>
</file>

<file path=xl/ctrlProps/ctrlProp21.xml><?xml version="1.0" encoding="utf-8"?>
<formControlPr xmlns="http://schemas.microsoft.com/office/spreadsheetml/2009/9/main" objectType="Drop" dropLines="14" dropStyle="combo" dx="22" fmlaLink="UserInterface!$E$29" fmlaRange="UserInterface!$E$15:$E$28" sel="12" val="0"/>
</file>

<file path=xl/ctrlProps/ctrlProp22.xml><?xml version="1.0" encoding="utf-8"?>
<formControlPr xmlns="http://schemas.microsoft.com/office/spreadsheetml/2009/9/main" objectType="Drop" dropLines="14" dropStyle="combo" dx="22" fmlaLink="UserInterface!$E$29" fmlaRange="UserInterface!$E$15:$E$28" sel="12" val="0"/>
</file>

<file path=xl/ctrlProps/ctrlProp23.xml><?xml version="1.0" encoding="utf-8"?>
<formControlPr xmlns="http://schemas.microsoft.com/office/spreadsheetml/2009/9/main" objectType="Drop" dropLines="14" dropStyle="combo" dx="22" fmlaLink="UserInterface!$E$29" fmlaRange="UserInterface!$E$15:$E$28" sel="12" val="0"/>
</file>

<file path=xl/ctrlProps/ctrlProp24.xml><?xml version="1.0" encoding="utf-8"?>
<formControlPr xmlns="http://schemas.microsoft.com/office/spreadsheetml/2009/9/main" objectType="Drop" dropLines="14" dropStyle="combo" dx="22" fmlaLink="UserInterface!$E$29" fmlaRange="UserInterface!$E$15:$E$28" sel="12" val="0"/>
</file>

<file path=xl/ctrlProps/ctrlProp25.xml><?xml version="1.0" encoding="utf-8"?>
<formControlPr xmlns="http://schemas.microsoft.com/office/spreadsheetml/2009/9/main" objectType="Drop" dropLines="14" dropStyle="combo" dx="22" fmlaLink="UserInterface!$E$29" fmlaRange="UserInterface!$E$15:$E$28" sel="12" val="0"/>
</file>

<file path=xl/ctrlProps/ctrlProp26.xml><?xml version="1.0" encoding="utf-8"?>
<formControlPr xmlns="http://schemas.microsoft.com/office/spreadsheetml/2009/9/main" objectType="Drop" dropLines="14" dropStyle="combo" dx="22" fmlaLink="UserInterface!$E$29" fmlaRange="UserInterface!$E$15:$E$28" sel="12" val="0"/>
</file>

<file path=xl/ctrlProps/ctrlProp27.xml><?xml version="1.0" encoding="utf-8"?>
<formControlPr xmlns="http://schemas.microsoft.com/office/spreadsheetml/2009/9/main" objectType="Drop" dropLines="14" dropStyle="combo" dx="22" fmlaLink="UserInterface!$E$29" fmlaRange="UserInterface!$E$15:$E$28" sel="12" val="0"/>
</file>

<file path=xl/ctrlProps/ctrlProp28.xml><?xml version="1.0" encoding="utf-8"?>
<formControlPr xmlns="http://schemas.microsoft.com/office/spreadsheetml/2009/9/main" objectType="Drop" dropLines="14" dropStyle="combo" dx="22" fmlaLink="UserInterface!$E$29" fmlaRange="UserInterface!$E$15:$E$28" sel="12" val="0"/>
</file>

<file path=xl/ctrlProps/ctrlProp3.xml><?xml version="1.0" encoding="utf-8"?>
<formControlPr xmlns="http://schemas.microsoft.com/office/spreadsheetml/2009/9/main" objectType="Drop" dropLines="14" dropStyle="combo" dx="22" fmlaLink="UserInterface!$E$29" fmlaRange="UserInterface!$E$15:$E$28" sel="12" val="0"/>
</file>

<file path=xl/ctrlProps/ctrlProp4.xml><?xml version="1.0" encoding="utf-8"?>
<formControlPr xmlns="http://schemas.microsoft.com/office/spreadsheetml/2009/9/main" objectType="Drop" dropLines="14" dropStyle="combo" dx="22" fmlaLink="UserInterface!$E$29" fmlaRange="UserInterface!$E$15:$E$28" sel="12" val="0"/>
</file>

<file path=xl/ctrlProps/ctrlProp5.xml><?xml version="1.0" encoding="utf-8"?>
<formControlPr xmlns="http://schemas.microsoft.com/office/spreadsheetml/2009/9/main" objectType="Drop" dropLines="14" dropStyle="combo" dx="22" fmlaLink="UserInterface!$E$29" fmlaRange="UserInterface!$E$15:$E$28" sel="12" val="0"/>
</file>

<file path=xl/ctrlProps/ctrlProp6.xml><?xml version="1.0" encoding="utf-8"?>
<formControlPr xmlns="http://schemas.microsoft.com/office/spreadsheetml/2009/9/main" objectType="Drop" dropLines="14" dropStyle="combo" dx="22" fmlaLink="UserInterface!$E$29" fmlaRange="UserInterface!$E$15:$E$28" sel="12" val="0"/>
</file>

<file path=xl/ctrlProps/ctrlProp7.xml><?xml version="1.0" encoding="utf-8"?>
<formControlPr xmlns="http://schemas.microsoft.com/office/spreadsheetml/2009/9/main" objectType="Drop" dropLines="14" dropStyle="combo" dx="22" fmlaLink="UserInterface!$E$29" fmlaRange="UserInterface!$E$15:$E$28" sel="12" val="0"/>
</file>

<file path=xl/ctrlProps/ctrlProp8.xml><?xml version="1.0" encoding="utf-8"?>
<formControlPr xmlns="http://schemas.microsoft.com/office/spreadsheetml/2009/9/main" objectType="Drop" dropLines="14" dropStyle="combo" dx="22" fmlaLink="UserInterface!$E$29" fmlaRange="UserInterface!$E$15:$E$28" sel="12" val="0"/>
</file>

<file path=xl/ctrlProps/ctrlProp9.xml><?xml version="1.0" encoding="utf-8"?>
<formControlPr xmlns="http://schemas.microsoft.com/office/spreadsheetml/2009/9/main" objectType="Drop" dropLines="14" dropStyle="combo" dx="22" fmlaLink="UserInterface!$E$29" fmlaRange="UserInterface!$E$15:$E$28" sel="1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1143001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19050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workbookViewId="0">
      <selection activeCell="G4" sqref="G4"/>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 min="48" max="16384" width="9" hidden="1"/>
  </cols>
  <sheetData>
    <row r="1" spans="1:12" ht="40.9"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7"/>
      <c r="K2" s="197"/>
      <c r="L2" s="197"/>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SPD 20231229.xlsx</v>
      </c>
      <c r="H4" s="179"/>
      <c r="I4" s="179"/>
      <c r="J4" s="172"/>
      <c r="K4" s="172"/>
      <c r="L4" s="172"/>
    </row>
    <row r="5" spans="1:12" ht="15">
      <c r="A5" s="151"/>
      <c r="B5" s="151"/>
      <c r="C5" s="153" t="s">
        <v>7</v>
      </c>
      <c r="D5" s="155"/>
      <c r="E5" s="155"/>
      <c r="F5" s="155"/>
      <c r="G5" s="564">
        <v>45289</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6" t="s">
        <v>954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955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s="2" customFormat="1" ht="15">
      <c r="B7" s="4" t="s">
        <v>956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5"/>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957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958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92">
        <f>InputSummary!AR$194</f>
        <v>1.2891506141768156</v>
      </c>
      <c r="AS15" s="92">
        <f>InputSummary!AS$194</f>
        <v>1.3284361388165782</v>
      </c>
      <c r="AT15" s="92">
        <f>InputSummary!AT$194</f>
        <v>1.3511547218960771</v>
      </c>
      <c r="AU15" s="92">
        <f>InputSummary!AU$194</f>
        <v>1.3719916643626167</v>
      </c>
      <c r="AV15" s="92">
        <f>InputSummary!AV$194</f>
        <v>1.3968049905189786</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959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960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961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3"/>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30.256750035771752</v>
      </c>
      <c r="AS22" s="8">
        <f>Totex!AS75</f>
        <v>35.721657802224783</v>
      </c>
      <c r="AT22" s="8">
        <f>Totex!AT75</f>
        <v>28.485420024092242</v>
      </c>
      <c r="AU22" s="8">
        <f>Totex!AU75</f>
        <v>30.692129626856879</v>
      </c>
      <c r="AV22" s="8">
        <f>Totex!AV75</f>
        <v>33.592701870934029</v>
      </c>
      <c r="AW22" s="2"/>
    </row>
    <row r="23" spans="1:49" s="82" customFormat="1" ht="15">
      <c r="A23" s="2"/>
      <c r="B23" s="2"/>
      <c r="C23" s="2"/>
      <c r="D23" s="2"/>
      <c r="E23" s="7" t="s">
        <v>962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93.524818730027263</v>
      </c>
      <c r="AS23" s="8">
        <f>Totex!AS76</f>
        <v>112.04870826165106</v>
      </c>
      <c r="AT23" s="8">
        <f>Totex!AT76</f>
        <v>111.01342421497947</v>
      </c>
      <c r="AU23" s="8">
        <f>Totex!AU76</f>
        <v>93.930808974577204</v>
      </c>
      <c r="AV23" s="8">
        <f>Totex!AV76</f>
        <v>84.433084788864676</v>
      </c>
      <c r="AW23" s="2"/>
    </row>
    <row r="24" spans="1:49" s="82" customFormat="1" ht="15">
      <c r="A24" s="2"/>
      <c r="B24" s="2"/>
      <c r="C24" s="2"/>
      <c r="D24" s="2"/>
      <c r="E24" s="7" t="s">
        <v>963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38.634904265598422</v>
      </c>
      <c r="AS24" s="8">
        <f>Totex!AS77</f>
        <v>35.950118668737588</v>
      </c>
      <c r="AT24" s="8">
        <f>Totex!AT77</f>
        <v>34.913020186099054</v>
      </c>
      <c r="AU24" s="8">
        <f>Totex!AU77</f>
        <v>30.763314469177192</v>
      </c>
      <c r="AV24" s="8">
        <f>Totex!AV77</f>
        <v>29.365468033103692</v>
      </c>
      <c r="AW24" s="2"/>
    </row>
    <row r="25" spans="1:49" s="82" customFormat="1" ht="15">
      <c r="A25" s="2"/>
      <c r="B25" s="2"/>
      <c r="C25" s="2"/>
      <c r="D25" s="2"/>
      <c r="E25" s="7" t="s">
        <v>964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24.119659973398655</v>
      </c>
      <c r="AS25" s="8">
        <f>Totex!AS78</f>
        <v>24.164572963951279</v>
      </c>
      <c r="AT25" s="8">
        <f>Totex!AT78</f>
        <v>23.761312849439108</v>
      </c>
      <c r="AU25" s="8">
        <f>Totex!AU78</f>
        <v>24.04537829487089</v>
      </c>
      <c r="AV25" s="8">
        <f>Totex!AV78</f>
        <v>23.849945243899143</v>
      </c>
      <c r="AW25" s="2"/>
    </row>
    <row r="26" spans="1:49" s="82" customFormat="1" ht="15">
      <c r="A26" s="2"/>
      <c r="B26" s="2"/>
      <c r="C26" s="2"/>
      <c r="D26" s="2"/>
      <c r="E26" s="7" t="s">
        <v>965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8.9271092376935233</v>
      </c>
      <c r="AS26" s="8">
        <f>Totex!AS79</f>
        <v>8.8271142442186878</v>
      </c>
      <c r="AT26" s="8">
        <f>Totex!AT79</f>
        <v>8.9452101701961233</v>
      </c>
      <c r="AU26" s="8">
        <f>Totex!AU79</f>
        <v>9.0460780065707453</v>
      </c>
      <c r="AV26" s="8">
        <f>Totex!AV79</f>
        <v>8.9849805247249979</v>
      </c>
      <c r="AW26" s="2"/>
    </row>
    <row r="27" spans="1:49" s="82" customFormat="1" ht="15">
      <c r="A27" s="2"/>
      <c r="B27" s="2"/>
      <c r="C27" s="2"/>
      <c r="D27" s="2"/>
      <c r="E27" s="7" t="s">
        <v>966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16.628060123798512</v>
      </c>
      <c r="AS27" s="8">
        <f>Totex!AS80</f>
        <v>16.551892751512622</v>
      </c>
      <c r="AT27" s="8">
        <f>Totex!AT80</f>
        <v>16.206192886863825</v>
      </c>
      <c r="AU27" s="8">
        <f>Totex!AU80</f>
        <v>15.722093474845384</v>
      </c>
      <c r="AV27" s="8">
        <f>Totex!AV80</f>
        <v>15.56483871517667</v>
      </c>
      <c r="AW27" s="2"/>
    </row>
    <row r="28" spans="1:49" s="82" customFormat="1" ht="15">
      <c r="A28" s="2"/>
      <c r="B28" s="2"/>
      <c r="C28" s="2"/>
      <c r="D28" s="2"/>
      <c r="E28" s="7" t="s">
        <v>967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82.938074393754817</v>
      </c>
      <c r="AS28" s="8">
        <f>Totex!AS81</f>
        <v>82.4373194307598</v>
      </c>
      <c r="AT28" s="8">
        <f>Totex!AT81</f>
        <v>83.743589460879051</v>
      </c>
      <c r="AU28" s="8">
        <f>Totex!AU81</f>
        <v>81.517611980113614</v>
      </c>
      <c r="AV28" s="8">
        <f>Totex!AV81</f>
        <v>82.345960811488567</v>
      </c>
      <c r="AW28" s="2"/>
    </row>
    <row r="29" spans="1:49" s="82" customFormat="1" ht="15">
      <c r="A29" s="2"/>
      <c r="B29" s="2"/>
      <c r="C29" s="2"/>
      <c r="D29" s="2"/>
      <c r="E29" s="13" t="s">
        <v>968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295.02937676004296</v>
      </c>
      <c r="AS29" s="431">
        <f t="shared" si="0"/>
        <v>315.70138412305579</v>
      </c>
      <c r="AT29" s="431">
        <f t="shared" si="0"/>
        <v>307.06816979254887</v>
      </c>
      <c r="AU29" s="431">
        <f t="shared" si="0"/>
        <v>285.71741482701191</v>
      </c>
      <c r="AV29" s="431">
        <f t="shared" si="0"/>
        <v>278.1369799881918</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969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3"/>
      <c r="AR32" s="27"/>
      <c r="AS32" s="27"/>
      <c r="AT32" s="27"/>
      <c r="AU32" s="27"/>
      <c r="AV32" s="27"/>
      <c r="AW32" s="2"/>
    </row>
    <row r="33" spans="1:49" s="82" customFormat="1" ht="15">
      <c r="A33" s="2"/>
      <c r="B33" s="2"/>
      <c r="C33" s="2"/>
      <c r="D33" s="2"/>
      <c r="E33" s="2" t="s">
        <v>970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79.920428052517948</v>
      </c>
      <c r="AS33" s="8">
        <f>InputSummary!AS97</f>
        <v>75.684030441158399</v>
      </c>
      <c r="AT33" s="8">
        <f>InputSummary!AT97</f>
        <v>75.964379296694176</v>
      </c>
      <c r="AU33" s="8">
        <f>InputSummary!AU97</f>
        <v>77.128342658246311</v>
      </c>
      <c r="AV33" s="8">
        <f>InputSummary!AV97</f>
        <v>57.331869702055577</v>
      </c>
      <c r="AW33" s="2"/>
    </row>
    <row r="34" spans="1:49" s="82" customFormat="1" ht="15">
      <c r="A34" s="2"/>
      <c r="B34" s="2"/>
      <c r="C34" s="2"/>
      <c r="D34" s="2"/>
      <c r="E34" s="2" t="s">
        <v>971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2.5570608695330783</v>
      </c>
      <c r="AS34" s="8">
        <f>InputSummary!AS124 * (-1)</f>
        <v>1.1589595914373625</v>
      </c>
      <c r="AT34" s="8">
        <f>InputSummary!AT124 * (-1)</f>
        <v>1.1589595914373625</v>
      </c>
      <c r="AU34" s="8">
        <f>InputSummary!AU124 * (-1)</f>
        <v>1.1589595914373625</v>
      </c>
      <c r="AV34" s="8">
        <f>InputSummary!AV124 * (-1)</f>
        <v>1.1419388342505499</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972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625</v>
      </c>
      <c r="G38" s="7" t="s">
        <v>209</v>
      </c>
      <c r="AJ38" s="194"/>
      <c r="AK38" s="194"/>
      <c r="AL38" s="194"/>
      <c r="AM38" s="194"/>
      <c r="AN38" s="194"/>
      <c r="AO38" s="194"/>
      <c r="AP38" s="194"/>
      <c r="AQ38" s="188"/>
      <c r="AR38" s="563">
        <f>SUMPRODUCT(AR$22:AR$28,InputSummary!AR$463:AR$469)/SUM(Totex!AR$75:AR$81)</f>
        <v>0.12789079916521776</v>
      </c>
      <c r="AS38" s="563">
        <f>SUMPRODUCT(AS$22:AS$28,InputSummary!AS$463:AS$469)/SUM(Totex!AS$75:AS$81)</f>
        <v>0.11324248528964502</v>
      </c>
      <c r="AT38" s="563">
        <f>SUMPRODUCT(AT$22:AT$28,InputSummary!AT$463:AT$469)/SUM(Totex!AT$75:AT$81)</f>
        <v>0.10756947971037022</v>
      </c>
      <c r="AU38" s="563">
        <f>SUMPRODUCT(AU$22:AU$28,InputSummary!AU$463:AU$469)/SUM(Totex!AU$75:AU$81)</f>
        <v>9.7069287954475225E-2</v>
      </c>
      <c r="AV38" s="563">
        <f>SUMPRODUCT(AV$22:AV$28,InputSummary!AV$463:AV$469)/SUM(Totex!AV$75:AV$81)</f>
        <v>9.6012184604864673E-2</v>
      </c>
    </row>
    <row r="39" spans="1:49" s="82" customFormat="1" ht="15">
      <c r="E39" s="82" t="s">
        <v>626</v>
      </c>
      <c r="G39" s="7" t="s">
        <v>209</v>
      </c>
      <c r="AJ39" s="194"/>
      <c r="AK39" s="194"/>
      <c r="AL39" s="194"/>
      <c r="AM39" s="194"/>
      <c r="AN39" s="194"/>
      <c r="AO39" s="194"/>
      <c r="AP39" s="194"/>
      <c r="AQ39" s="188"/>
      <c r="AR39" s="563">
        <f>SUMPRODUCT(AR$22:AR$28,InputSummary!AR$470:AR$476)/SUM(Totex!AR$75:AR$81)</f>
        <v>0.54024508421988382</v>
      </c>
      <c r="AS39" s="563">
        <f>SUMPRODUCT(AS$22:AS$28,InputSummary!AS$470:AS$476)/SUM(Totex!AS$75:AS$81)</f>
        <v>0.5726375781040276</v>
      </c>
      <c r="AT39" s="563">
        <f>SUMPRODUCT(AT$22:AT$28,InputSummary!AT$470:AT$476)/SUM(Totex!AT$75:AT$81)</f>
        <v>0.56621118407580351</v>
      </c>
      <c r="AU39" s="563">
        <f>SUMPRODUCT(AU$22:AU$28,InputSummary!AU$470:AU$476)/SUM(Totex!AU$75:AU$81)</f>
        <v>0.55238601959708711</v>
      </c>
      <c r="AV39" s="563">
        <f>SUMPRODUCT(AV$22:AV$28,InputSummary!AV$470:AV$476)/SUM(Totex!AV$75:AV$81)</f>
        <v>0.54312850918688871</v>
      </c>
    </row>
    <row r="40" spans="1:49" s="82" customFormat="1" ht="15">
      <c r="E40" s="82" t="s">
        <v>627</v>
      </c>
      <c r="G40" s="7" t="s">
        <v>209</v>
      </c>
      <c r="AJ40" s="194"/>
      <c r="AK40" s="194"/>
      <c r="AL40" s="194"/>
      <c r="AM40" s="194"/>
      <c r="AN40" s="194"/>
      <c r="AO40" s="194"/>
      <c r="AP40" s="194"/>
      <c r="AQ40" s="188"/>
      <c r="AR40" s="563">
        <f>SUMPRODUCT(AR$22:AR$28,InputSummary!AR$477:AR$483)/SUM(Totex!AR$75:AR$81)</f>
        <v>0</v>
      </c>
      <c r="AS40" s="563">
        <f>SUMPRODUCT(AS$22:AS$28,InputSummary!AS$477:AS$483)/SUM(Totex!AS$75:AS$81)</f>
        <v>0</v>
      </c>
      <c r="AT40" s="563">
        <f>SUMPRODUCT(AT$22:AT$28,InputSummary!AT$477:AT$483)/SUM(Totex!AT$75:AT$81)</f>
        <v>0</v>
      </c>
      <c r="AU40" s="563">
        <f>SUMPRODUCT(AU$22:AU$28,InputSummary!AU$477:AU$483)/SUM(Totex!AU$75:AU$81)</f>
        <v>0</v>
      </c>
      <c r="AV40" s="563">
        <f>SUMPRODUCT(AV$22:AV$28,InputSummary!AV$477:AV$483)/SUM(Totex!AV$75:AV$81)</f>
        <v>0</v>
      </c>
    </row>
    <row r="41" spans="1:49" s="82" customFormat="1" ht="15">
      <c r="E41" s="82" t="s">
        <v>628</v>
      </c>
      <c r="G41" s="7" t="s">
        <v>209</v>
      </c>
      <c r="AJ41" s="194"/>
      <c r="AK41" s="194"/>
      <c r="AL41" s="194"/>
      <c r="AM41" s="194"/>
      <c r="AN41" s="194"/>
      <c r="AO41" s="194"/>
      <c r="AP41" s="194"/>
      <c r="AQ41" s="188"/>
      <c r="AR41" s="563">
        <f>SUMPRODUCT(AR$22:AR$28,InputSummary!AR$484:AR$490)/SUM(Totex!AR$75:AR$81)</f>
        <v>1.481174607929042E-2</v>
      </c>
      <c r="AS41" s="563">
        <f>SUMPRODUCT(AS$22:AS$28,InputSummary!AS$484:AS$490)/SUM(Totex!AS$75:AS$81)</f>
        <v>1.8163961337231804E-2</v>
      </c>
      <c r="AT41" s="563">
        <f>SUMPRODUCT(AT$22:AT$28,InputSummary!AT$484:AT$490)/SUM(Totex!AT$75:AT$81)</f>
        <v>1.8302381858944089E-2</v>
      </c>
      <c r="AU41" s="563">
        <f>SUMPRODUCT(AU$22:AU$28,InputSummary!AU$484:AU$490)/SUM(Totex!AU$75:AU$81)</f>
        <v>1.975051471796593E-2</v>
      </c>
      <c r="AV41" s="563">
        <f>SUMPRODUCT(AV$22:AV$28,InputSummary!AV$484:AV$490)/SUM(Totex!AV$75:AV$81)</f>
        <v>1.7523585827076651E-2</v>
      </c>
    </row>
    <row r="42" spans="1:49" s="82" customFormat="1" ht="15">
      <c r="E42" s="82" t="s">
        <v>629</v>
      </c>
      <c r="G42" s="7" t="s">
        <v>209</v>
      </c>
      <c r="AJ42" s="194"/>
      <c r="AK42" s="194"/>
      <c r="AL42" s="194"/>
      <c r="AM42" s="194"/>
      <c r="AN42" s="194"/>
      <c r="AO42" s="194"/>
      <c r="AP42" s="194"/>
      <c r="AQ42" s="188"/>
      <c r="AR42" s="563">
        <f>SUMPRODUCT(AR$22:AR$28,InputSummary!AR$491:AR$497)/SUM(Totex!AR$75:AR$81)</f>
        <v>0.31136556060436582</v>
      </c>
      <c r="AS42" s="563">
        <f>SUMPRODUCT(AS$22:AS$28,InputSummary!AS$491:AS$497)/SUM(Totex!AS$75:AS$81)</f>
        <v>0.29085512326210083</v>
      </c>
      <c r="AT42" s="563">
        <f>SUMPRODUCT(AT$22:AT$28,InputSummary!AT$491:AT$497)/SUM(Totex!AT$75:AT$81)</f>
        <v>0.30246059252518315</v>
      </c>
      <c r="AU42" s="563">
        <f>SUMPRODUCT(AU$22:AU$28,InputSummary!AU$491:AU$497)/SUM(Totex!AU$75:AU$81)</f>
        <v>0.3252098348555576</v>
      </c>
      <c r="AV42" s="563">
        <f>SUMPRODUCT(AV$22:AV$28,InputSummary!AV$491:AV$497)/SUM(Totex!AV$75:AV$81)</f>
        <v>0.33692418209975239</v>
      </c>
    </row>
    <row r="43" spans="1:49" s="82" customFormat="1" ht="15">
      <c r="E43" s="82" t="s">
        <v>630</v>
      </c>
      <c r="G43" s="7" t="s">
        <v>209</v>
      </c>
      <c r="AJ43" s="194"/>
      <c r="AK43" s="194"/>
      <c r="AL43" s="194"/>
      <c r="AM43" s="194"/>
      <c r="AN43" s="194"/>
      <c r="AO43" s="194"/>
      <c r="AP43" s="194"/>
      <c r="AQ43" s="188"/>
      <c r="AR43" s="563">
        <f>SUMPRODUCT(AR$22:AR$28,InputSummary!AR$498:AR$504)/SUM(Totex!AR$75:AR$81)</f>
        <v>5.6868099312422232E-3</v>
      </c>
      <c r="AS43" s="563">
        <f>SUMPRODUCT(AS$22:AS$28,InputSummary!AS$498:AS$504)/SUM(Totex!AS$75:AS$81)</f>
        <v>5.1008520069948122E-3</v>
      </c>
      <c r="AT43" s="563">
        <f>SUMPRODUCT(AT$22:AT$28,InputSummary!AT$498:AT$504)/SUM(Totex!AT$75:AT$81)</f>
        <v>5.4563618296990012E-3</v>
      </c>
      <c r="AU43" s="563">
        <f>SUMPRODUCT(AU$22:AU$28,InputSummary!AU$498:AU$504)/SUM(Totex!AU$75:AU$81)</f>
        <v>5.5843428749140752E-3</v>
      </c>
      <c r="AV43" s="563">
        <f>SUMPRODUCT(AV$22:AV$28,InputSummary!AV$498:AV$504)/SUM(Totex!AV$75:AV$81)</f>
        <v>6.411538281417487E-3</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973</v>
      </c>
      <c r="G46" s="2" t="s">
        <v>105</v>
      </c>
      <c r="AJ46" s="307"/>
      <c r="AK46" s="307"/>
      <c r="AL46" s="307"/>
      <c r="AM46" s="307"/>
      <c r="AN46" s="307"/>
      <c r="AO46" s="307"/>
      <c r="AP46" s="307"/>
      <c r="AQ46" s="308"/>
      <c r="AR46" s="307">
        <f t="shared" ref="AR46:AV49" si="2">AR38 * AR$29</f>
        <v>37.731542771058017</v>
      </c>
      <c r="AS46" s="307">
        <f t="shared" si="2"/>
        <v>35.750809347475716</v>
      </c>
      <c r="AT46" s="307">
        <f t="shared" si="2"/>
        <v>33.031163260200103</v>
      </c>
      <c r="AU46" s="307">
        <f t="shared" si="2"/>
        <v>27.734386013451466</v>
      </c>
      <c r="AV46" s="307">
        <f t="shared" si="2"/>
        <v>26.704539068065824</v>
      </c>
    </row>
    <row r="47" spans="1:49" s="82" customFormat="1" ht="15">
      <c r="E47" s="82" t="s">
        <v>974</v>
      </c>
      <c r="G47" s="2" t="s">
        <v>105</v>
      </c>
      <c r="AJ47" s="307"/>
      <c r="AK47" s="307"/>
      <c r="AL47" s="307"/>
      <c r="AM47" s="307"/>
      <c r="AN47" s="307"/>
      <c r="AO47" s="307"/>
      <c r="AP47" s="307"/>
      <c r="AQ47" s="308"/>
      <c r="AR47" s="307">
        <f t="shared" si="2"/>
        <v>159.38817049506923</v>
      </c>
      <c r="AS47" s="307">
        <f t="shared" si="2"/>
        <v>180.78247600831597</v>
      </c>
      <c r="AT47" s="307">
        <f t="shared" si="2"/>
        <v>173.86543201022897</v>
      </c>
      <c r="AU47" s="307">
        <f t="shared" si="2"/>
        <v>157.82630550586288</v>
      </c>
      <c r="AV47" s="307">
        <f t="shared" si="2"/>
        <v>151.06412329073012</v>
      </c>
    </row>
    <row r="48" spans="1:49" s="82" customFormat="1" ht="15">
      <c r="E48" s="82" t="s">
        <v>975</v>
      </c>
      <c r="G48" s="2" t="s">
        <v>105</v>
      </c>
      <c r="AJ48" s="307"/>
      <c r="AK48" s="307"/>
      <c r="AL48" s="307"/>
      <c r="AM48" s="307"/>
      <c r="AN48" s="307"/>
      <c r="AO48" s="307"/>
      <c r="AP48" s="307"/>
      <c r="AQ48" s="308"/>
      <c r="AR48" s="307">
        <f t="shared" si="2"/>
        <v>0</v>
      </c>
      <c r="AS48" s="307">
        <f t="shared" si="2"/>
        <v>0</v>
      </c>
      <c r="AT48" s="307">
        <f t="shared" si="2"/>
        <v>0</v>
      </c>
      <c r="AU48" s="307">
        <f t="shared" si="2"/>
        <v>0</v>
      </c>
      <c r="AV48" s="307">
        <f t="shared" si="2"/>
        <v>0</v>
      </c>
    </row>
    <row r="49" spans="1:49" s="82" customFormat="1" ht="15">
      <c r="E49" s="82" t="s">
        <v>976</v>
      </c>
      <c r="G49" s="2" t="s">
        <v>105</v>
      </c>
      <c r="AJ49" s="307"/>
      <c r="AK49" s="307"/>
      <c r="AL49" s="307"/>
      <c r="AM49" s="307"/>
      <c r="AN49" s="307"/>
      <c r="AO49" s="307"/>
      <c r="AP49" s="307"/>
      <c r="AQ49" s="308"/>
      <c r="AR49" s="307">
        <f t="shared" si="2"/>
        <v>4.3699002145010626</v>
      </c>
      <c r="AS49" s="307">
        <f t="shared" si="2"/>
        <v>5.7343877353217518</v>
      </c>
      <c r="AT49" s="307">
        <f t="shared" si="2"/>
        <v>5.6200789002703102</v>
      </c>
      <c r="AU49" s="307">
        <f t="shared" si="2"/>
        <v>5.6430660067200753</v>
      </c>
      <c r="AV49" s="307">
        <f t="shared" si="2"/>
        <v>4.8739572405069804</v>
      </c>
    </row>
    <row r="50" spans="1:49" s="82" customFormat="1" ht="15">
      <c r="E50" s="82" t="s">
        <v>977</v>
      </c>
      <c r="G50" s="2" t="s">
        <v>105</v>
      </c>
      <c r="AJ50" s="307"/>
      <c r="AK50" s="307"/>
      <c r="AL50" s="307"/>
      <c r="AM50" s="307"/>
      <c r="AN50" s="307"/>
      <c r="AO50" s="307"/>
      <c r="AP50" s="307"/>
      <c r="AQ50" s="308"/>
      <c r="AR50" s="307">
        <f>AR42 * AR$29 + AR33 + AR34</f>
        <v>174.33947621169847</v>
      </c>
      <c r="AS50" s="307">
        <f t="shared" ref="AS50:AV50" si="3">AS42 * AS$29 + AS33 + AS34</f>
        <v>168.66635502572299</v>
      </c>
      <c r="AT50" s="307">
        <f t="shared" si="3"/>
        <v>169.99935946920942</v>
      </c>
      <c r="AU50" s="307">
        <f t="shared" si="3"/>
        <v>171.20541554093305</v>
      </c>
      <c r="AV50" s="307">
        <f t="shared" si="3"/>
        <v>152.18488303052283</v>
      </c>
    </row>
    <row r="51" spans="1:49" s="82" customFormat="1" ht="15">
      <c r="E51" s="82" t="s">
        <v>978</v>
      </c>
      <c r="G51" s="2" t="s">
        <v>105</v>
      </c>
      <c r="AJ51" s="307"/>
      <c r="AK51" s="307"/>
      <c r="AL51" s="307"/>
      <c r="AM51" s="307"/>
      <c r="AN51" s="307"/>
      <c r="AO51" s="307"/>
      <c r="AP51" s="307"/>
      <c r="AQ51" s="308"/>
      <c r="AR51" s="307">
        <f>AR43 * AR$29</f>
        <v>1.677775989767216</v>
      </c>
      <c r="AS51" s="307">
        <f>AS43 * AS$29</f>
        <v>1.6103460388151292</v>
      </c>
      <c r="AT51" s="307">
        <f>AT43 * AT$29</f>
        <v>1.6754750407715955</v>
      </c>
      <c r="AU51" s="307">
        <f>AU43 * AU$29</f>
        <v>1.5955440097280931</v>
      </c>
      <c r="AV51" s="307">
        <f>AV43 * AV$29</f>
        <v>1.7832858946721413</v>
      </c>
    </row>
    <row r="52" spans="1:49" s="82" customFormat="1" ht="15">
      <c r="AQ52" s="147"/>
    </row>
    <row r="53" spans="1:49" s="82" customFormat="1" ht="15">
      <c r="A53" s="2"/>
      <c r="B53" s="22" t="s">
        <v>979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8"/>
      <c r="AR53" s="22"/>
      <c r="AS53" s="22"/>
      <c r="AT53" s="22"/>
      <c r="AU53" s="22"/>
      <c r="AV53" s="22"/>
      <c r="AW53" s="2"/>
    </row>
    <row r="54" spans="1:49" s="2" customFormat="1" ht="15">
      <c r="B54" s="4" t="s">
        <v>980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981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982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983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7"/>
      <c r="AR59" s="132">
        <f>InputSummary!AR265</f>
        <v>0.18</v>
      </c>
      <c r="AS59" s="132">
        <f>InputSummary!AS265</f>
        <v>0.18</v>
      </c>
      <c r="AT59" s="132">
        <f>InputSummary!AT265</f>
        <v>0.18</v>
      </c>
      <c r="AU59" s="132">
        <f>InputSummary!AU265</f>
        <v>0.18</v>
      </c>
      <c r="AV59" s="132">
        <f>InputSummary!AV265</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984</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8"/>
      <c r="AR61" s="79">
        <f>InputSummary!AR272</f>
        <v>58.033138190916105</v>
      </c>
      <c r="AS61" s="79">
        <f>InputSummary!AS272</f>
        <v>0</v>
      </c>
      <c r="AT61" s="79">
        <f>InputSummary!AT272</f>
        <v>0</v>
      </c>
      <c r="AU61" s="79">
        <f>InputSummary!AU272</f>
        <v>0</v>
      </c>
      <c r="AV61" s="79">
        <f>InputSummary!AV272</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985</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58.033138190916105</v>
      </c>
      <c r="AS63" s="7">
        <f>AR68 + AS61</f>
        <v>87.473319377012757</v>
      </c>
      <c r="AT63" s="7">
        <f>AS68 + AT61</f>
        <v>77.965469165457179</v>
      </c>
      <c r="AU63" s="7">
        <f>AT68 + AU61</f>
        <v>68.59438934921549</v>
      </c>
      <c r="AV63" s="7">
        <f>AU68 + AV61</f>
        <v>57.440148647070068</v>
      </c>
      <c r="AW63" s="7"/>
    </row>
    <row r="64" spans="1:49" s="21" customFormat="1" ht="15">
      <c r="A64" s="82"/>
      <c r="E64" s="555" t="s">
        <v>986</v>
      </c>
      <c r="F64" s="555"/>
      <c r="G64" s="555" t="s">
        <v>304</v>
      </c>
      <c r="H64" s="555"/>
      <c r="I64" s="555"/>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58"/>
      <c r="AR64" s="549">
        <f>SelectedInputs!AR283</f>
        <v>0</v>
      </c>
      <c r="AS64" s="549">
        <f>SelectedInputs!AS283</f>
        <v>-39.886146060461549</v>
      </c>
      <c r="AT64" s="549">
        <f>SelectedInputs!AT283</f>
        <v>-38.943987045885187</v>
      </c>
      <c r="AU64" s="549">
        <f>SelectedInputs!AU283</f>
        <v>-36.59677401116646</v>
      </c>
      <c r="AV64" s="549">
        <f>SelectedInputs!AV283</f>
        <v>0</v>
      </c>
      <c r="AW64" s="549"/>
    </row>
    <row r="65" spans="1:49" s="21" customFormat="1" ht="15">
      <c r="A65" s="82"/>
      <c r="E65" s="21" t="s">
        <v>987</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48.641641537148232</v>
      </c>
      <c r="AS65" s="7">
        <f>AS$46 * AS$15</f>
        <v>47.492667129128272</v>
      </c>
      <c r="AT65" s="7">
        <f>AT$46 * AT$15</f>
        <v>44.630212208739586</v>
      </c>
      <c r="AU65" s="7">
        <f>AU$46 * AU$15</f>
        <v>38.051346426670555</v>
      </c>
      <c r="AV65" s="7">
        <f>AV$46 * AV$15</f>
        <v>37.301033439783374</v>
      </c>
      <c r="AW65" s="7"/>
    </row>
    <row r="66" spans="1:49" s="21" customFormat="1" ht="15">
      <c r="A66" s="82"/>
      <c r="E66" s="21" t="s">
        <v>988</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106.67477972806434</v>
      </c>
      <c r="AS66" s="431">
        <f>SUM(AS63:AS65)</f>
        <v>95.07984044567948</v>
      </c>
      <c r="AT66" s="431">
        <f>SUM(AT63:AT65)</f>
        <v>83.651694328311578</v>
      </c>
      <c r="AU66" s="431">
        <f>SUM(AU63:AU65)</f>
        <v>70.048961764719593</v>
      </c>
      <c r="AV66" s="431">
        <f>SUM(AV63:AV65)</f>
        <v>94.741182086853442</v>
      </c>
      <c r="AW66" s="7"/>
    </row>
    <row r="67" spans="1:49" s="21" customFormat="1" ht="15">
      <c r="A67" s="82"/>
      <c r="E67" s="21" t="s">
        <v>989</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-19.20146035105158</v>
      </c>
      <c r="AS67" s="7">
        <f>-AS66 * AS59</f>
        <v>-17.114371280222304</v>
      </c>
      <c r="AT67" s="7">
        <f>-AT66 * AT59</f>
        <v>-15.057304979096083</v>
      </c>
      <c r="AU67" s="7">
        <f>-AU66 * AU59</f>
        <v>-12.608813117649527</v>
      </c>
      <c r="AV67" s="7">
        <f>-AV66 * AV59</f>
        <v>-17.053412775633618</v>
      </c>
      <c r="AW67" s="7"/>
    </row>
    <row r="68" spans="1:49" s="21" customFormat="1" ht="15">
      <c r="A68" s="82"/>
      <c r="E68" s="21" t="s">
        <v>990</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87.473319377012757</v>
      </c>
      <c r="AS68" s="461">
        <f t="shared" si="4"/>
        <v>77.965469165457179</v>
      </c>
      <c r="AT68" s="461">
        <f t="shared" si="4"/>
        <v>68.59438934921549</v>
      </c>
      <c r="AU68" s="461">
        <f t="shared" si="4"/>
        <v>57.440148647070068</v>
      </c>
      <c r="AV68" s="461">
        <f t="shared" si="4"/>
        <v>77.687769311219824</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991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983</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7"/>
      <c r="AR72" s="132">
        <f>InputSummary!AR266</f>
        <v>0.06</v>
      </c>
      <c r="AS72" s="132">
        <f>InputSummary!AS266</f>
        <v>0.06</v>
      </c>
      <c r="AT72" s="132">
        <f>InputSummary!AT266</f>
        <v>0.06</v>
      </c>
      <c r="AU72" s="132">
        <f>InputSummary!AU266</f>
        <v>0.06</v>
      </c>
      <c r="AV72" s="132">
        <f>InputSummary!AV266</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984</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8"/>
      <c r="AR74" s="79">
        <f>InputSummary!AR273</f>
        <v>1567.0935671484806</v>
      </c>
      <c r="AS74" s="79">
        <f>InputSummary!AS273</f>
        <v>0</v>
      </c>
      <c r="AT74" s="79">
        <f>InputSummary!AT273</f>
        <v>0</v>
      </c>
      <c r="AU74" s="79">
        <f>InputSummary!AU273</f>
        <v>0</v>
      </c>
      <c r="AV74" s="79">
        <f>InputSummary!AV273</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985</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1567.0935671484806</v>
      </c>
      <c r="AS76" s="7">
        <f>AR81 + AS74</f>
        <v>1666.214789532635</v>
      </c>
      <c r="AT76" s="7">
        <f>AS81 + AT74</f>
        <v>1707.0057900694655</v>
      </c>
      <c r="AU76" s="7">
        <f>AT81 + AU74</f>
        <v>1726.0800579248764</v>
      </c>
      <c r="AV76" s="7">
        <f>AU81 + AV74</f>
        <v>1728.8969079599374</v>
      </c>
      <c r="AW76" s="7"/>
    </row>
    <row r="77" spans="1:49" s="21" customFormat="1" ht="15">
      <c r="A77" s="82"/>
      <c r="E77" s="555" t="s">
        <v>986</v>
      </c>
      <c r="F77" s="555"/>
      <c r="G77" s="555" t="s">
        <v>304</v>
      </c>
      <c r="H77" s="555"/>
      <c r="I77" s="555"/>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58"/>
      <c r="AR77" s="549">
        <f>SelectedInputs!AR284</f>
        <v>0</v>
      </c>
      <c r="AS77" s="549">
        <f>SelectedInputs!AS284</f>
        <v>-90.409157469944532</v>
      </c>
      <c r="AT77" s="549">
        <f>SelectedInputs!AT284</f>
        <v>-105.66950873344263</v>
      </c>
      <c r="AU77" s="549">
        <f>SelectedInputs!AU284</f>
        <v>-103.36440375145378</v>
      </c>
      <c r="AV77" s="549">
        <f>SelectedInputs!AV284</f>
        <v>2.2737367544323206E-13</v>
      </c>
      <c r="AW77" s="549"/>
    </row>
    <row r="78" spans="1:49" s="21" customFormat="1" ht="15">
      <c r="A78" s="82"/>
      <c r="E78" s="21" t="s">
        <v>987</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205.4753578862375</v>
      </c>
      <c r="AS78" s="7">
        <f>AS$47 * AS$15</f>
        <v>240.15797439418793</v>
      </c>
      <c r="AT78" s="7">
        <f>AT$47 * AT$15</f>
        <v>234.91909943512223</v>
      </c>
      <c r="AU78" s="7">
        <f>AU$47 * AU$15</f>
        <v>216.53637557119163</v>
      </c>
      <c r="AV78" s="7">
        <f>AV$47 * AV$15</f>
        <v>211.00712130086609</v>
      </c>
      <c r="AW78" s="7"/>
    </row>
    <row r="79" spans="1:49" s="21" customFormat="1" ht="15">
      <c r="A79" s="82"/>
      <c r="E79" s="21" t="s">
        <v>988</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1772.5689250347182</v>
      </c>
      <c r="AS79" s="431">
        <f>SUM(AS76:AS78)</f>
        <v>1815.9636064568783</v>
      </c>
      <c r="AT79" s="431">
        <f>SUM(AT76:AT78)</f>
        <v>1836.2553807711452</v>
      </c>
      <c r="AU79" s="431">
        <f>SUM(AU76:AU78)</f>
        <v>1839.2520297446142</v>
      </c>
      <c r="AV79" s="431">
        <f>SUM(AV76:AV78)</f>
        <v>1939.9040292608038</v>
      </c>
      <c r="AW79" s="7"/>
    </row>
    <row r="80" spans="1:49" s="21" customFormat="1" ht="15">
      <c r="A80" s="82"/>
      <c r="E80" s="21" t="s">
        <v>992</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-106.35413550208308</v>
      </c>
      <c r="AS80" s="7">
        <f>-AS79 * AS72</f>
        <v>-108.95781638741269</v>
      </c>
      <c r="AT80" s="7">
        <f>-AT79 * AT72</f>
        <v>-110.1753228462687</v>
      </c>
      <c r="AU80" s="7">
        <f>-AU79 * AU72</f>
        <v>-110.35512178467685</v>
      </c>
      <c r="AV80" s="7">
        <f>-AV79 * AV72</f>
        <v>-116.39424175564822</v>
      </c>
      <c r="AW80" s="7"/>
    </row>
    <row r="81" spans="1:49" s="21" customFormat="1" ht="15">
      <c r="A81" s="82"/>
      <c r="E81" s="21" t="s">
        <v>990</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1666.214789532635</v>
      </c>
      <c r="AS81" s="461">
        <f t="shared" si="5"/>
        <v>1707.0057900694655</v>
      </c>
      <c r="AT81" s="461">
        <f t="shared" si="5"/>
        <v>1726.0800579248764</v>
      </c>
      <c r="AU81" s="461">
        <f t="shared" si="5"/>
        <v>1728.8969079599374</v>
      </c>
      <c r="AV81" s="461">
        <f t="shared" si="5"/>
        <v>1823.5097875051556</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993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983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7"/>
      <c r="AR85" s="132">
        <f>InputSummary!AR268</f>
        <v>2.2200000000000001E-2</v>
      </c>
      <c r="AS85" s="132">
        <f>InputSummary!AS268</f>
        <v>2.2200000000000001E-2</v>
      </c>
      <c r="AT85" s="132">
        <f>InputSummary!AT268</f>
        <v>2.2200000000000001E-2</v>
      </c>
      <c r="AU85" s="132">
        <f>InputSummary!AU268</f>
        <v>2.2200000000000001E-2</v>
      </c>
      <c r="AV85" s="132">
        <f>InputSummary!AV268</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984</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8"/>
      <c r="AR87" s="79">
        <f>InputSummary!AR274</f>
        <v>0</v>
      </c>
      <c r="AS87" s="79">
        <f>InputSummary!AS274</f>
        <v>0</v>
      </c>
      <c r="AT87" s="79">
        <f>InputSummary!AT274</f>
        <v>0</v>
      </c>
      <c r="AU87" s="79">
        <f>InputSummary!AU274</f>
        <v>0</v>
      </c>
      <c r="AV87" s="79">
        <f>InputSummary!AV274</f>
        <v>0</v>
      </c>
    </row>
    <row r="88" spans="1:49" s="72" customFormat="1" ht="15">
      <c r="A88" s="82"/>
      <c r="B88" s="21"/>
      <c r="C88" s="73"/>
      <c r="E88" s="82" t="s">
        <v>994</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8">
        <f>InputSummary!AQ275</f>
        <v>0</v>
      </c>
      <c r="AR88" s="79">
        <f>InputSummary!AR275</f>
        <v>0</v>
      </c>
      <c r="AS88" s="79">
        <f>InputSummary!AS275</f>
        <v>0</v>
      </c>
      <c r="AT88" s="79">
        <f>InputSummary!AT275</f>
        <v>0</v>
      </c>
      <c r="AU88" s="79">
        <f>InputSummary!AU275</f>
        <v>0</v>
      </c>
      <c r="AV88" s="79">
        <f>InputSummary!AV275</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985</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5">
      <c r="A91" s="82"/>
      <c r="E91" s="21" t="s">
        <v>987</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5">
      <c r="A92" s="82"/>
      <c r="E92" s="21" t="s">
        <v>988</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0</v>
      </c>
      <c r="AS92" s="431">
        <f>SUM(AS90:AS91)</f>
        <v>0</v>
      </c>
      <c r="AT92" s="431">
        <f>SUM(AT90:AT91)</f>
        <v>0</v>
      </c>
      <c r="AU92" s="431">
        <f>SUM(AU90:AU91)</f>
        <v>0</v>
      </c>
      <c r="AV92" s="431">
        <f>SUM(AV90:AV91)</f>
        <v>0</v>
      </c>
      <c r="AW92" s="7"/>
    </row>
    <row r="93" spans="1:49" s="21" customFormat="1" ht="15">
      <c r="A93" s="82"/>
      <c r="E93" s="21" t="s">
        <v>995</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5">
      <c r="A94" s="82"/>
      <c r="E94" s="21" t="s">
        <v>990</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0</v>
      </c>
      <c r="AS94" s="461">
        <f t="shared" si="6"/>
        <v>0</v>
      </c>
      <c r="AT94" s="461">
        <f t="shared" si="6"/>
        <v>0</v>
      </c>
      <c r="AU94" s="461">
        <f t="shared" si="6"/>
        <v>0</v>
      </c>
      <c r="AV94" s="461">
        <f t="shared" si="6"/>
        <v>0</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996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983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7"/>
      <c r="AR98" s="132">
        <f>InputSummary!AR267</f>
        <v>0.03</v>
      </c>
      <c r="AS98" s="132">
        <f>InputSummary!AS267</f>
        <v>0.03</v>
      </c>
      <c r="AT98" s="132">
        <f>InputSummary!AT267</f>
        <v>0.03</v>
      </c>
      <c r="AU98" s="132">
        <f>InputSummary!AU267</f>
        <v>0.03</v>
      </c>
      <c r="AV98" s="132">
        <f>InputSummary!AV267</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985</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5.6334595454154437</v>
      </c>
      <c r="AT100" s="7">
        <f>InputSummary!AT276 + AS104</f>
        <v>13.082223660640951</v>
      </c>
      <c r="AU100" s="7">
        <f>InputSummary!AU276 + AT104</f>
        <v>20.278282980759588</v>
      </c>
      <c r="AV100" s="7">
        <f>InputSummary!AV276 + AU104</f>
        <v>27.395177795711607</v>
      </c>
      <c r="AW100" s="7"/>
    </row>
    <row r="101" spans="1:49" s="21" customFormat="1" ht="15">
      <c r="A101" s="82"/>
      <c r="E101" s="21" t="s">
        <v>987</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5.6334595454154437</v>
      </c>
      <c r="AS101" s="7">
        <f>AS$49 * AS$15</f>
        <v>7.6177679015879702</v>
      </c>
      <c r="AT101" s="7">
        <f>AT$49 * AT$15</f>
        <v>7.5935961435287416</v>
      </c>
      <c r="AU101" s="7">
        <f>AU$49 * AU$15</f>
        <v>7.7422395226679814</v>
      </c>
      <c r="AV101" s="7">
        <f>AV$49 * AV$15</f>
        <v>6.8079677971162598</v>
      </c>
      <c r="AW101" s="7"/>
    </row>
    <row r="102" spans="1:49" s="21" customFormat="1" ht="15">
      <c r="A102" s="82"/>
      <c r="E102" s="21" t="s">
        <v>988</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5.6334595454154437</v>
      </c>
      <c r="AS102" s="431">
        <f>SUM(AS100:AS101)</f>
        <v>13.251227447003414</v>
      </c>
      <c r="AT102" s="431">
        <f>SUM(AT100:AT101)</f>
        <v>20.675819804169691</v>
      </c>
      <c r="AU102" s="431">
        <f>SUM(AU100:AU101)</f>
        <v>28.020522503427571</v>
      </c>
      <c r="AV102" s="431">
        <f>SUM(AV100:AV101)</f>
        <v>34.203145592827866</v>
      </c>
      <c r="AW102" s="7"/>
    </row>
    <row r="103" spans="1:49" s="21" customFormat="1" ht="15">
      <c r="A103" s="82"/>
      <c r="E103" s="21" t="s">
        <v>997</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-0.1690037863624633</v>
      </c>
      <c r="AT103" s="7">
        <f>-(SUM($AI101:AS101))*AT98</f>
        <v>-0.39753682341010238</v>
      </c>
      <c r="AU103" s="7">
        <f>-(SUM($AI101:AT101))*AU98</f>
        <v>-0.62534470771596462</v>
      </c>
      <c r="AV103" s="7">
        <f>-(SUM($AI101:AU101))*AV98</f>
        <v>-0.85761189339600408</v>
      </c>
      <c r="AW103" s="7"/>
    </row>
    <row r="104" spans="1:49" s="21" customFormat="1" ht="15">
      <c r="A104" s="82"/>
      <c r="E104" s="21" t="s">
        <v>990</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5.6334595454154437</v>
      </c>
      <c r="AS104" s="461">
        <f t="shared" si="7"/>
        <v>13.082223660640951</v>
      </c>
      <c r="AT104" s="461">
        <f t="shared" si="7"/>
        <v>20.278282980759588</v>
      </c>
      <c r="AU104" s="461">
        <f t="shared" si="7"/>
        <v>27.395177795711607</v>
      </c>
      <c r="AV104" s="461">
        <f t="shared" si="7"/>
        <v>33.345533699431861</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998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982</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19.20146035105158</v>
      </c>
      <c r="AS108" s="7">
        <f>- AS67</f>
        <v>17.114371280222304</v>
      </c>
      <c r="AT108" s="7">
        <f>- AT67</f>
        <v>15.057304979096083</v>
      </c>
      <c r="AU108" s="7">
        <f>- AU67</f>
        <v>12.608813117649527</v>
      </c>
      <c r="AV108" s="7">
        <f>- AV67</f>
        <v>17.053412775633618</v>
      </c>
      <c r="AW108" s="7"/>
    </row>
    <row r="109" spans="1:49" s="21" customFormat="1" ht="15">
      <c r="A109" s="82"/>
      <c r="E109" s="21" t="s">
        <v>991</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106.35413550208308</v>
      </c>
      <c r="AS109" s="7">
        <f>-AS80</f>
        <v>108.95781638741269</v>
      </c>
      <c r="AT109" s="7">
        <f>-AT80</f>
        <v>110.1753228462687</v>
      </c>
      <c r="AU109" s="7">
        <f>-AU80</f>
        <v>110.35512178467685</v>
      </c>
      <c r="AV109" s="7">
        <f>-AV80</f>
        <v>116.39424175564822</v>
      </c>
      <c r="AW109" s="7"/>
    </row>
    <row r="110" spans="1:49" s="21" customFormat="1" ht="15">
      <c r="A110" s="82"/>
      <c r="E110" s="21" t="s">
        <v>999</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5">
      <c r="A111" s="82"/>
      <c r="E111" s="21" t="s">
        <v>996</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0.1690037863624633</v>
      </c>
      <c r="AT111" s="7">
        <f t="shared" si="8"/>
        <v>0.39753682341010238</v>
      </c>
      <c r="AU111" s="7">
        <f t="shared" si="8"/>
        <v>0.62534470771596462</v>
      </c>
      <c r="AV111" s="7">
        <f t="shared" si="8"/>
        <v>0.85761189339600408</v>
      </c>
      <c r="AW111" s="7"/>
    </row>
    <row r="112" spans="1:49" s="21" customFormat="1" ht="15">
      <c r="E112" s="21" t="s">
        <v>979</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125.55559585313466</v>
      </c>
      <c r="AS112" s="526">
        <f t="shared" si="9"/>
        <v>126.24119145399746</v>
      </c>
      <c r="AT112" s="526">
        <f t="shared" si="9"/>
        <v>125.63016464877489</v>
      </c>
      <c r="AU112" s="526">
        <f t="shared" si="9"/>
        <v>123.58927961004235</v>
      </c>
      <c r="AV112" s="526">
        <f t="shared" si="9"/>
        <v>134.30526642467785</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M3">
    <cfRule type="expression" dxfId="98" priority="4">
      <formula>$AM$3="OK"</formula>
    </cfRule>
  </conditionalFormatting>
  <conditionalFormatting sqref="AM2">
    <cfRule type="expression" dxfId="97" priority="2">
      <formula>mac_sensitivity=2</formula>
    </cfRule>
    <cfRule type="expression" dxfId="96" priority="3">
      <formula>mac_sensitivity=1</formula>
    </cfRule>
  </conditionalFormatting>
  <conditionalFormatting sqref="AJ11">
    <cfRule type="cellIs" dxfId="95"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Normal="10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6" t="s">
        <v>1000</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1001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1002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1003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5"/>
      <c r="AR12" s="251">
        <f>InputSummary!AR21</f>
        <v>1</v>
      </c>
      <c r="AS12" s="454">
        <f>InputSummary!AS21</f>
        <v>0</v>
      </c>
      <c r="AT12" s="454">
        <f>InputSummary!AT21</f>
        <v>0</v>
      </c>
      <c r="AU12" s="454">
        <f>InputSummary!AU21</f>
        <v>0</v>
      </c>
      <c r="AV12" s="454">
        <f>InputSummary!AV21</f>
        <v>0</v>
      </c>
      <c r="AW12" s="2"/>
    </row>
    <row r="13" spans="1:49" ht="15">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5"/>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957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958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6">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1.3968049905189786</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6"/>
      <c r="AR18" s="92"/>
      <c r="AS18" s="92"/>
      <c r="AT18" s="92"/>
      <c r="AU18" s="92"/>
      <c r="AV18" s="92"/>
      <c r="AW18" s="82"/>
    </row>
    <row r="19" spans="1:49" ht="15">
      <c r="A19" s="7"/>
      <c r="B19" s="7"/>
      <c r="C19" s="28" t="s">
        <v>1004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1005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1006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1007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1008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7"/>
      <c r="AS24" s="7"/>
      <c r="AT24" s="7"/>
      <c r="AU24" s="7"/>
      <c r="AV24" s="7"/>
      <c r="AW24" s="7"/>
    </row>
    <row r="25" spans="1:49" ht="15">
      <c r="A25" s="7"/>
      <c r="B25" s="7"/>
      <c r="C25" s="7"/>
      <c r="D25" s="7"/>
      <c r="E25" s="7" t="s">
        <v>1009</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-1663.2368006097563</v>
      </c>
      <c r="AT25" s="7">
        <f t="shared" si="0"/>
        <v>-1758.0829481885783</v>
      </c>
      <c r="AU25" s="7">
        <f t="shared" si="0"/>
        <v>-1845.0535053468464</v>
      </c>
      <c r="AV25" s="7">
        <f t="shared" ref="AV25" si="1">AU41</f>
        <v>-1915.6773740060369</v>
      </c>
      <c r="AW25" s="7"/>
    </row>
    <row r="26" spans="1:49" ht="15">
      <c r="A26" s="7"/>
      <c r="B26" s="7"/>
      <c r="C26" s="7"/>
      <c r="D26" s="7"/>
      <c r="E26" s="7" t="s">
        <v>1010</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-1576.9485677569025</v>
      </c>
      <c r="AS26" s="431">
        <f>-AS55 * AS63 * AS12</f>
        <v>0</v>
      </c>
      <c r="AT26" s="431">
        <f>-AT55 * AT63 * AT12</f>
        <v>0</v>
      </c>
      <c r="AU26" s="431">
        <f>-AU55 * AU63 * AU12</f>
        <v>0</v>
      </c>
      <c r="AV26" s="431">
        <f>-AV55 * AV63 * AV12</f>
        <v>0</v>
      </c>
      <c r="AW26" s="7"/>
    </row>
    <row r="27" spans="1:49" ht="15">
      <c r="A27" s="7"/>
      <c r="B27" s="7"/>
      <c r="C27" s="7"/>
      <c r="D27" s="7"/>
      <c r="E27" s="7" t="s">
        <v>1011</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7"/>
      <c r="AK27" s="247"/>
      <c r="AL27" s="247"/>
      <c r="AM27" s="247"/>
      <c r="AN27" s="247"/>
      <c r="AO27" s="247"/>
      <c r="AP27" s="247"/>
      <c r="AQ27" s="276"/>
      <c r="AR27" s="247">
        <f>AR86</f>
        <v>0</v>
      </c>
      <c r="AS27" s="247">
        <f t="shared" ref="AS27:AV27" si="2">AS86</f>
        <v>0</v>
      </c>
      <c r="AT27" s="247">
        <f t="shared" si="2"/>
        <v>0</v>
      </c>
      <c r="AU27" s="247">
        <f t="shared" si="2"/>
        <v>0</v>
      </c>
      <c r="AV27" s="247">
        <f t="shared" si="2"/>
        <v>0</v>
      </c>
      <c r="AW27" s="7"/>
    </row>
    <row r="28" spans="1:49" ht="15">
      <c r="A28" s="7"/>
      <c r="B28" s="7"/>
      <c r="C28" s="7"/>
      <c r="D28" s="7"/>
      <c r="E28" s="7" t="s">
        <v>1012</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-1576.9485677569025</v>
      </c>
      <c r="AS28" s="7">
        <f>AS26 * AS12 + AS25 * (1 - AS12) + AS27</f>
        <v>-1663.2368006097563</v>
      </c>
      <c r="AT28" s="7">
        <f>AT26 * AT12 + AT25 * (1 - AT12) + AT27</f>
        <v>-1758.0829481885783</v>
      </c>
      <c r="AU28" s="7">
        <f>AU26 * AU12 + AU25 * (1 - AU12) + AU27</f>
        <v>-1845.0535053468464</v>
      </c>
      <c r="AV28" s="7">
        <f>AV26 * AV12 + AV25 * (1 - AV12) + AV27</f>
        <v>-1915.6773740060369</v>
      </c>
      <c r="AW28" s="7"/>
    </row>
    <row r="29" spans="1:49" ht="15">
      <c r="A29" s="7"/>
      <c r="B29" s="7"/>
      <c r="C29" s="7"/>
      <c r="D29" s="7"/>
      <c r="E29" s="7" t="s">
        <v>1013</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538.62273285973652</v>
      </c>
      <c r="AS29" s="8">
        <f>Revenue!AS19* AS$17</f>
        <v>553.53258751012379</v>
      </c>
      <c r="AT29" s="8">
        <f>Revenue!AT19* AT$17</f>
        <v>560.65747200922408</v>
      </c>
      <c r="AU29" s="8">
        <f>Revenue!AU19* AU$17</f>
        <v>562.06410504004361</v>
      </c>
      <c r="AV29" s="8">
        <f>Revenue!AV19* AV$17</f>
        <v>535.82995578610769</v>
      </c>
      <c r="AW29" s="7"/>
    </row>
    <row r="30" spans="1:49" ht="15">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0.18398146517799938</v>
      </c>
      <c r="AS30" s="8">
        <f>InputSummary!AS150 * AS$17</f>
        <v>0.35095126118497288</v>
      </c>
      <c r="AT30" s="8">
        <f>InputSummary!AT150 * AT$17</f>
        <v>0.35144967302164681</v>
      </c>
      <c r="AU30" s="8">
        <f>InputSummary!AU150 * AU$17</f>
        <v>0.40827781455812312</v>
      </c>
      <c r="AV30" s="8">
        <f>InputSummary!AV150 * AV$17</f>
        <v>0.79389693551692719</v>
      </c>
      <c r="AW30" s="7"/>
    </row>
    <row r="31" spans="1:49" ht="15">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-380.33730225041251</v>
      </c>
      <c r="AS31" s="8">
        <f>-Totex!AS82 * AS$17</f>
        <v>-419.38912774348159</v>
      </c>
      <c r="AT31" s="8">
        <f>-Totex!AT82 * AT$17</f>
        <v>-414.89660755918874</v>
      </c>
      <c r="AU31" s="8">
        <f>-Totex!AU82 * AU$17</f>
        <v>-392.00191150589626</v>
      </c>
      <c r="AV31" s="8">
        <f>-Totex!AV82 * AV$17</f>
        <v>-388.50312169538358</v>
      </c>
      <c r="AW31" s="7"/>
    </row>
    <row r="32" spans="1:49" ht="15">
      <c r="A32" s="2"/>
      <c r="B32" s="2"/>
      <c r="C32" s="2"/>
      <c r="D32" s="2"/>
      <c r="E32" s="21" t="s">
        <v>1014</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-103.02946890917752</v>
      </c>
      <c r="AS32" s="8">
        <f>-InputSummary!AS97 * AS$17</f>
        <v>-100.54140116932882</v>
      </c>
      <c r="AT32" s="8">
        <f>-InputSummary!AT97 * AT$17</f>
        <v>-102.63962978263294</v>
      </c>
      <c r="AU32" s="8">
        <f>-InputSummary!AU97 * AU$17</f>
        <v>-105.81944321321757</v>
      </c>
      <c r="AV32" s="8">
        <f>-InputSummary!AV97 * AV$17</f>
        <v>-80.081441715615057</v>
      </c>
      <c r="AW32" s="7"/>
    </row>
    <row r="33" spans="1:49" ht="15">
      <c r="A33" s="2"/>
      <c r="B33" s="2"/>
      <c r="C33" s="2"/>
      <c r="D33" s="2"/>
      <c r="E33" s="21" t="s">
        <v>1015</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-3.2964365904460702</v>
      </c>
      <c r="AS33" s="8">
        <f>InputSummary!AS124 * AS$17</f>
        <v>-1.5396038046934888</v>
      </c>
      <c r="AT33" s="8">
        <f>InputSummary!AT124 * AT$17</f>
        <v>-1.5659337244573406</v>
      </c>
      <c r="AU33" s="8">
        <f>InputSummary!AU124 * AU$17</f>
        <v>-1.5900828987851652</v>
      </c>
      <c r="AV33" s="8">
        <f>InputSummary!AV124 * AV$17</f>
        <v>-1.5950658625485927</v>
      </c>
      <c r="AW33" s="7"/>
    </row>
    <row r="34" spans="1:49" ht="15">
      <c r="A34" s="2"/>
      <c r="B34" s="2"/>
      <c r="C34" s="2"/>
      <c r="D34" s="2"/>
      <c r="E34" s="7" t="s">
        <v>1016</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-34.799221477497376</v>
      </c>
      <c r="AS34" s="2">
        <f t="shared" si="3"/>
        <v>-36.888334037739014</v>
      </c>
      <c r="AT34" s="2">
        <f t="shared" si="3"/>
        <v>-38.493456819111159</v>
      </c>
      <c r="AU34" s="2">
        <f t="shared" si="3"/>
        <v>-39.871719779596077</v>
      </c>
      <c r="AV34" s="2">
        <f t="shared" ref="AV34" si="4">-AV194</f>
        <v>-41.409054820643078</v>
      </c>
      <c r="AW34" s="7"/>
    </row>
    <row r="35" spans="1:49" ht="15">
      <c r="A35" s="7"/>
      <c r="B35" s="7"/>
      <c r="C35" s="7"/>
      <c r="D35" s="7"/>
      <c r="E35" s="56" t="s">
        <v>1017</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-6.5706190323204332</v>
      </c>
      <c r="AS35" s="7">
        <f t="shared" si="5"/>
        <v>0</v>
      </c>
      <c r="AT35" s="7">
        <f t="shared" si="5"/>
        <v>0</v>
      </c>
      <c r="AU35" s="7">
        <f t="shared" si="5"/>
        <v>0</v>
      </c>
      <c r="AV35" s="7">
        <f t="shared" ref="AV35" si="6">-AV184</f>
        <v>0</v>
      </c>
      <c r="AW35" s="7"/>
    </row>
    <row r="36" spans="1:49" ht="15">
      <c r="A36" s="2"/>
      <c r="B36" s="2"/>
      <c r="C36" s="2"/>
      <c r="D36" s="2"/>
      <c r="E36" s="21" t="s">
        <v>1018</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-1566.1749016918418</v>
      </c>
      <c r="AS36" s="432">
        <f>SUM(AS28:AS35)</f>
        <v>-1667.7117285936904</v>
      </c>
      <c r="AT36" s="432">
        <f>SUM(AT28:AT35)</f>
        <v>-1754.6696543917226</v>
      </c>
      <c r="AU36" s="432">
        <f>SUM(AU28:AU35)</f>
        <v>-1821.8642798897395</v>
      </c>
      <c r="AV36" s="432">
        <f>SUM(AV28:AV35)</f>
        <v>-1890.6422053786027</v>
      </c>
      <c r="AW36" s="7"/>
    </row>
    <row r="37" spans="1:49" ht="15">
      <c r="A37" s="2"/>
      <c r="B37" s="2"/>
      <c r="C37" s="2"/>
      <c r="D37" s="2"/>
      <c r="E37" s="7" t="s">
        <v>1019</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-73.783812126384689</v>
      </c>
      <c r="AS37" s="2">
        <f t="shared" ref="AS37:AU37" si="7">AS169</f>
        <v>-78.971803422960193</v>
      </c>
      <c r="AT37" s="2">
        <f t="shared" si="7"/>
        <v>-84.170113023071153</v>
      </c>
      <c r="AU37" s="2">
        <f t="shared" si="7"/>
        <v>-88.026038699251259</v>
      </c>
      <c r="AV37" s="2">
        <f t="shared" ref="AV37" si="8">AV169</f>
        <v>-91.801572769174086</v>
      </c>
      <c r="AW37" s="7"/>
    </row>
    <row r="38" spans="1:49" ht="15">
      <c r="A38" s="2"/>
      <c r="B38" s="2"/>
      <c r="C38" s="2"/>
      <c r="D38" s="2"/>
      <c r="E38" s="7" t="s">
        <v>1020</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-24.554713626346697</v>
      </c>
      <c r="AS38" s="2">
        <f t="shared" si="9"/>
        <v>-12.688399155881882</v>
      </c>
      <c r="AT38" s="2">
        <f t="shared" si="9"/>
        <v>-7.5092772158528396</v>
      </c>
      <c r="AU38" s="2">
        <f t="shared" si="9"/>
        <v>-7.0687088682636112</v>
      </c>
      <c r="AV38" s="2">
        <f t="shared" ref="AV38" si="10">AV170</f>
        <v>-8.6049583638046645</v>
      </c>
      <c r="AW38" s="7"/>
    </row>
    <row r="39" spans="1:49" ht="15">
      <c r="A39" s="94"/>
      <c r="B39" s="94"/>
      <c r="C39" s="94"/>
      <c r="D39" s="94"/>
      <c r="E39" s="7" t="s">
        <v>1021</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1.7532505283709743</v>
      </c>
      <c r="AS39" s="7">
        <f t="shared" si="11"/>
        <v>1.8482718598397505</v>
      </c>
      <c r="AT39" s="7">
        <f t="shared" si="11"/>
        <v>1.8802086123748865</v>
      </c>
      <c r="AU39" s="7">
        <f t="shared" si="11"/>
        <v>4.7527979842610169</v>
      </c>
      <c r="AV39" s="7">
        <f t="shared" ref="AV39" si="12">AV239</f>
        <v>29.521976210237785</v>
      </c>
      <c r="AW39" s="7"/>
    </row>
    <row r="40" spans="1:49" ht="15">
      <c r="A40" s="2"/>
      <c r="B40" s="2"/>
      <c r="C40" s="2"/>
      <c r="D40" s="2"/>
      <c r="E40" s="7" t="s">
        <v>1022</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-0.47662369355417056</v>
      </c>
      <c r="AS40" s="2">
        <f t="shared" si="13"/>
        <v>-0.55928887588567378</v>
      </c>
      <c r="AT40" s="2">
        <f t="shared" si="13"/>
        <v>-0.58466932857473353</v>
      </c>
      <c r="AU40" s="2">
        <f t="shared" si="13"/>
        <v>-3.4711445330434181</v>
      </c>
      <c r="AV40" s="2">
        <f t="shared" ref="AV40" si="14">-AV274</f>
        <v>-29.715621378412536</v>
      </c>
      <c r="AW40" s="7"/>
    </row>
    <row r="41" spans="1:49" ht="15">
      <c r="A41" s="7"/>
      <c r="B41" s="7"/>
      <c r="C41" s="7"/>
      <c r="D41" s="7"/>
      <c r="E41" s="56" t="s">
        <v>1023</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-1663.2368006097563</v>
      </c>
      <c r="AS41" s="431">
        <f t="shared" ref="AS41:AU41" si="15">SUM(AS36:AS40)</f>
        <v>-1758.0829481885783</v>
      </c>
      <c r="AT41" s="431">
        <f t="shared" si="15"/>
        <v>-1845.0535053468464</v>
      </c>
      <c r="AU41" s="431">
        <f t="shared" si="15"/>
        <v>-1915.6773740060369</v>
      </c>
      <c r="AV41" s="431">
        <f t="shared" ref="AV41" si="16">SUM(AV36:AV40)</f>
        <v>-1991.2423816797561</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1024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1025</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-1576.9485677569025</v>
      </c>
      <c r="AS45" s="7">
        <f>AS12 * AS26 + AS13 * AS25</f>
        <v>-1663.2368006097563</v>
      </c>
      <c r="AT45" s="7">
        <f>AT12 * AT26 + AT13 * AT25</f>
        <v>-1758.0829481885783</v>
      </c>
      <c r="AU45" s="7">
        <f>AU12 * AU26 + AU13 * AU25</f>
        <v>-1845.0535053468464</v>
      </c>
      <c r="AV45" s="7">
        <f>AV12 * AV26 + AV13 * AV25</f>
        <v>-1915.6773740060369</v>
      </c>
      <c r="AW45" s="7"/>
    </row>
    <row r="46" spans="1:49" ht="15">
      <c r="A46" s="7"/>
      <c r="B46" s="7"/>
      <c r="C46" s="7"/>
      <c r="D46" s="7"/>
      <c r="E46" s="7" t="s">
        <v>1026</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-1576.9485677569025</v>
      </c>
      <c r="AS46" s="7">
        <f>AS28</f>
        <v>-1663.2368006097563</v>
      </c>
      <c r="AT46" s="7">
        <f>AT28</f>
        <v>-1758.0829481885783</v>
      </c>
      <c r="AU46" s="7">
        <f>AU28</f>
        <v>-1845.0535053468464</v>
      </c>
      <c r="AV46" s="7">
        <f>AV28</f>
        <v>-1915.6773740060369</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1027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1028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1029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1025</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-1576.9485677569025</v>
      </c>
      <c r="AS53" s="7">
        <f>AS45</f>
        <v>-1663.2368006097563</v>
      </c>
      <c r="AT53" s="7">
        <f t="shared" ref="AT53:AV53" si="17">AT45</f>
        <v>-1758.0829481885783</v>
      </c>
      <c r="AU53" s="7">
        <f>AU45</f>
        <v>-1845.0535053468464</v>
      </c>
      <c r="AV53" s="7">
        <f t="shared" si="17"/>
        <v>-1915.6773740060369</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1030</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2628.2476129281708</v>
      </c>
      <c r="AS55" s="7">
        <f>'Return&amp;RAV'!AS20 * AR$17</f>
        <v>2899.9351231247815</v>
      </c>
      <c r="AT55" s="7">
        <f>'Return&amp;RAV'!AT20 * AS$17</f>
        <v>3074.0278364782507</v>
      </c>
      <c r="AU55" s="7">
        <f>'Return&amp;RAV'!AU20 * AT$17</f>
        <v>3207.7880682592631</v>
      </c>
      <c r="AV55" s="7">
        <f>'Return&amp;RAV'!AV20 * AU$17</f>
        <v>3322.6433149663394</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1031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8"/>
      <c r="AR57" s="126">
        <f t="shared" ref="AR57:AV57" si="18">-AR53/AR55</f>
        <v>0.6</v>
      </c>
      <c r="AS57" s="126">
        <f>-AS53/AS55</f>
        <v>0.57354276216274813</v>
      </c>
      <c r="AT57" s="126">
        <f t="shared" si="18"/>
        <v>0.57191510347633023</v>
      </c>
      <c r="AU57" s="126">
        <f t="shared" si="18"/>
        <v>0.5751793653712548</v>
      </c>
      <c r="AV57" s="126">
        <f t="shared" si="18"/>
        <v>0.57655221834289605</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1032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1033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1034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5">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1035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4"/>
      <c r="AK65" s="194"/>
      <c r="AL65" s="194"/>
      <c r="AM65" s="194"/>
      <c r="AN65" s="194"/>
      <c r="AO65" s="194"/>
      <c r="AP65" s="194"/>
      <c r="AQ65" s="188">
        <f t="shared" ref="AQ65:AV65" si="19">AQ63 * AR12</f>
        <v>0.65</v>
      </c>
      <c r="AR65" s="194">
        <f t="shared" si="19"/>
        <v>0</v>
      </c>
      <c r="AS65" s="194">
        <f t="shared" si="19"/>
        <v>0</v>
      </c>
      <c r="AT65" s="194">
        <f t="shared" si="19"/>
        <v>0</v>
      </c>
      <c r="AU65" s="194">
        <f t="shared" si="19"/>
        <v>0</v>
      </c>
      <c r="AV65" s="194">
        <f t="shared" si="19"/>
        <v>0</v>
      </c>
      <c r="AW65" s="7"/>
    </row>
    <row r="66" spans="1:49" ht="15">
      <c r="A66" s="7"/>
      <c r="B66" s="7"/>
      <c r="C66" s="7"/>
      <c r="D66" s="7"/>
      <c r="E66" s="183" t="s">
        <v>1036</v>
      </c>
      <c r="F66" s="7"/>
      <c r="G66" s="183" t="s">
        <v>209</v>
      </c>
      <c r="H66" s="7"/>
      <c r="I66" s="194"/>
      <c r="J66" s="101"/>
      <c r="K66" s="101"/>
      <c r="L66" s="101"/>
      <c r="M66" s="101"/>
      <c r="N66" s="101"/>
      <c r="O66" s="101"/>
      <c r="P66" s="101"/>
      <c r="Q66" s="101"/>
      <c r="R66" s="101"/>
      <c r="S66" s="101"/>
      <c r="T66" s="101"/>
      <c r="U66" s="101"/>
      <c r="V66" s="101"/>
      <c r="W66" s="101"/>
      <c r="X66" s="101"/>
      <c r="Y66" s="101"/>
      <c r="Z66" s="101"/>
      <c r="AA66" s="194"/>
      <c r="AB66" s="194"/>
      <c r="AC66" s="194"/>
      <c r="AD66" s="194"/>
      <c r="AE66" s="194"/>
      <c r="AF66" s="194"/>
      <c r="AG66" s="194"/>
      <c r="AH66" s="194"/>
      <c r="AI66" s="49"/>
      <c r="AJ66" s="194"/>
      <c r="AK66" s="194"/>
      <c r="AL66" s="194"/>
      <c r="AM66" s="194"/>
      <c r="AN66" s="194"/>
      <c r="AO66" s="194"/>
      <c r="AP66" s="194"/>
      <c r="AQ66" s="188">
        <f t="shared" ref="AQ66:AV66" si="20">AQ63 * AQ12</f>
        <v>0</v>
      </c>
      <c r="AR66" s="194">
        <f t="shared" si="20"/>
        <v>0.6</v>
      </c>
      <c r="AS66" s="194">
        <f t="shared" si="20"/>
        <v>0</v>
      </c>
      <c r="AT66" s="194">
        <f t="shared" si="20"/>
        <v>0</v>
      </c>
      <c r="AU66" s="194">
        <f t="shared" si="20"/>
        <v>0</v>
      </c>
      <c r="AV66" s="194">
        <f t="shared" si="20"/>
        <v>0</v>
      </c>
      <c r="AW66" s="7"/>
    </row>
    <row r="67" spans="1:49" ht="15">
      <c r="A67" s="7"/>
      <c r="B67" s="7"/>
      <c r="C67" s="7"/>
      <c r="D67" s="7"/>
      <c r="E67" s="56"/>
      <c r="F67" s="7"/>
      <c r="G67" s="7"/>
      <c r="H67" s="7"/>
      <c r="I67" s="194"/>
      <c r="J67" s="101"/>
      <c r="K67" s="101"/>
      <c r="L67" s="101"/>
      <c r="M67" s="101"/>
      <c r="N67" s="101"/>
      <c r="O67" s="101"/>
      <c r="P67" s="101"/>
      <c r="Q67" s="101"/>
      <c r="R67" s="101"/>
      <c r="S67" s="101"/>
      <c r="T67" s="101"/>
      <c r="U67" s="101"/>
      <c r="V67" s="101"/>
      <c r="W67" s="101"/>
      <c r="X67" s="101"/>
      <c r="Y67" s="101"/>
      <c r="Z67" s="101"/>
      <c r="AA67" s="194"/>
      <c r="AB67" s="194"/>
      <c r="AC67" s="194"/>
      <c r="AD67" s="194"/>
      <c r="AE67" s="194"/>
      <c r="AF67" s="194"/>
      <c r="AG67" s="194"/>
      <c r="AH67" s="194"/>
      <c r="AI67" s="194"/>
      <c r="AJ67" s="194"/>
      <c r="AK67" s="194"/>
      <c r="AL67" s="183"/>
      <c r="AM67" s="183"/>
      <c r="AN67" s="183"/>
      <c r="AO67" s="183"/>
      <c r="AP67" s="183"/>
      <c r="AQ67" s="102"/>
      <c r="AR67" s="183"/>
      <c r="AS67" s="183"/>
      <c r="AT67" s="183"/>
      <c r="AU67" s="183"/>
      <c r="AV67" s="183"/>
      <c r="AW67" s="7"/>
    </row>
    <row r="68" spans="1:49" ht="15">
      <c r="A68" s="7"/>
      <c r="B68" s="7"/>
      <c r="C68" s="7"/>
      <c r="D68" s="7"/>
      <c r="E68" s="56" t="s">
        <v>1037</v>
      </c>
      <c r="F68" s="7"/>
      <c r="G68" s="7" t="s">
        <v>209</v>
      </c>
      <c r="H68" s="7"/>
      <c r="I68" s="194"/>
      <c r="J68" s="101"/>
      <c r="K68" s="101"/>
      <c r="L68" s="101"/>
      <c r="M68" s="101"/>
      <c r="N68" s="101"/>
      <c r="O68" s="101"/>
      <c r="P68" s="101"/>
      <c r="Q68" s="101"/>
      <c r="R68" s="101"/>
      <c r="S68" s="101"/>
      <c r="T68" s="101"/>
      <c r="U68" s="101"/>
      <c r="V68" s="101"/>
      <c r="W68" s="101"/>
      <c r="X68" s="101"/>
      <c r="Y68" s="101"/>
      <c r="Z68" s="101"/>
      <c r="AA68" s="194"/>
      <c r="AB68" s="194"/>
      <c r="AC68" s="194"/>
      <c r="AD68" s="194"/>
      <c r="AE68" s="194"/>
      <c r="AF68" s="194"/>
      <c r="AG68" s="194"/>
      <c r="AH68" s="194"/>
      <c r="AI68" s="194"/>
      <c r="AJ68" s="194"/>
      <c r="AK68" s="194"/>
      <c r="AL68" s="194"/>
      <c r="AM68" s="194"/>
      <c r="AN68" s="194"/>
      <c r="AO68" s="194"/>
      <c r="AP68" s="194"/>
      <c r="AQ68" s="188"/>
      <c r="AR68" s="194">
        <f>AR66-AQ65</f>
        <v>-5.0000000000000044E-2</v>
      </c>
      <c r="AS68" s="194">
        <f t="shared" ref="AS68:AV68" si="21">AS66-AR65</f>
        <v>0</v>
      </c>
      <c r="AT68" s="194">
        <f t="shared" si="21"/>
        <v>0</v>
      </c>
      <c r="AU68" s="194">
        <f t="shared" si="21"/>
        <v>0</v>
      </c>
      <c r="AV68" s="194">
        <f t="shared" si="21"/>
        <v>0</v>
      </c>
      <c r="AW68" s="7"/>
    </row>
    <row r="69" spans="1:49" ht="15">
      <c r="A69" s="7"/>
      <c r="B69" s="7"/>
      <c r="C69" s="7"/>
      <c r="D69" s="7"/>
      <c r="E69" s="56" t="s">
        <v>1038</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2628.2476129281708</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1039</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-131.41238064640865</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1040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1041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1038</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2628.2476129281708</v>
      </c>
      <c r="AS76" s="7">
        <f t="shared" ref="AS76:AV76" si="23">AS55</f>
        <v>2899.9351231247815</v>
      </c>
      <c r="AT76" s="7">
        <f t="shared" si="23"/>
        <v>3074.0278364782507</v>
      </c>
      <c r="AU76" s="7">
        <f t="shared" si="23"/>
        <v>3207.7880682592631</v>
      </c>
      <c r="AV76" s="7">
        <f t="shared" si="23"/>
        <v>3322.6433149663394</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1031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9"/>
      <c r="AR78" s="103">
        <f>AR57 * AR13</f>
        <v>0</v>
      </c>
      <c r="AS78" s="103">
        <f>AS57 * AS13</f>
        <v>0.57354276216274813</v>
      </c>
      <c r="AT78" s="103">
        <f>AT57 * AT13</f>
        <v>0.57191510347633023</v>
      </c>
      <c r="AU78" s="103">
        <f>AU57 * AU13</f>
        <v>0.5751793653712548</v>
      </c>
      <c r="AV78" s="103">
        <f>AV57 * AV13</f>
        <v>0.57655221834289605</v>
      </c>
      <c r="AW78" s="194"/>
    </row>
    <row r="79" spans="1:49" ht="15">
      <c r="A79" s="7"/>
      <c r="B79" s="7"/>
      <c r="C79" s="7"/>
      <c r="D79" s="7"/>
      <c r="E79" s="7" t="s">
        <v>1042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30"/>
      <c r="AR79" s="104">
        <f>-InputSummary!AR203 * AR13</f>
        <v>0</v>
      </c>
      <c r="AS79" s="104">
        <f>-InputSummary!AS203 * AS13</f>
        <v>-0.6</v>
      </c>
      <c r="AT79" s="104">
        <f>-InputSummary!AT203 * AT13</f>
        <v>-0.6</v>
      </c>
      <c r="AU79" s="104">
        <f>-InputSummary!AU203 * AU13</f>
        <v>-0.6</v>
      </c>
      <c r="AV79" s="104">
        <f>-InputSummary!AV203 * AV13</f>
        <v>-0.6</v>
      </c>
      <c r="AW79" s="194"/>
    </row>
    <row r="80" spans="1:49" ht="15">
      <c r="A80" s="7"/>
      <c r="B80" s="7"/>
      <c r="C80" s="7"/>
      <c r="D80" s="7"/>
      <c r="E80" s="7" t="s">
        <v>1043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9"/>
      <c r="AR80" s="458">
        <f t="shared" ref="AR80" si="24">AR78 + AR79</f>
        <v>0</v>
      </c>
      <c r="AS80" s="459">
        <f>AS78 + AS79</f>
        <v>-2.6457237837251846E-2</v>
      </c>
      <c r="AT80" s="459">
        <f t="shared" ref="AT80:AV80" si="25">AT78 + AT79</f>
        <v>-2.8084896523669745E-2</v>
      </c>
      <c r="AU80" s="459">
        <f t="shared" si="25"/>
        <v>-2.4820634628745175E-2</v>
      </c>
      <c r="AV80" s="459">
        <f t="shared" si="25"/>
        <v>-2.3447781657103928E-2</v>
      </c>
      <c r="AW80" s="194"/>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1044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5"/>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1045</v>
      </c>
      <c r="F84" s="7"/>
      <c r="G84" s="21" t="s">
        <v>875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1040</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1046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1047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1048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1026</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-1576.9485677569025</v>
      </c>
      <c r="AS92" s="7">
        <f t="shared" ref="AS92:AV92" si="28">AS46</f>
        <v>-1663.2368006097563</v>
      </c>
      <c r="AT92" s="7">
        <f t="shared" si="28"/>
        <v>-1758.0829481885783</v>
      </c>
      <c r="AU92" s="7">
        <f t="shared" si="28"/>
        <v>-1845.0535053468464</v>
      </c>
      <c r="AV92" s="7">
        <f t="shared" si="28"/>
        <v>-1915.6773740060369</v>
      </c>
      <c r="AW92" s="7"/>
    </row>
    <row r="93" spans="1:49" ht="15">
      <c r="A93" s="7"/>
      <c r="B93" s="7"/>
      <c r="C93" s="7"/>
      <c r="D93" s="7"/>
      <c r="E93" s="56" t="s">
        <v>1038</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2628.2476129281708</v>
      </c>
      <c r="AS93" s="7">
        <f t="shared" si="29"/>
        <v>2899.9351231247815</v>
      </c>
      <c r="AT93" s="7">
        <f t="shared" si="29"/>
        <v>3074.0278364782507</v>
      </c>
      <c r="AU93" s="7">
        <f t="shared" si="29"/>
        <v>3207.7880682592631</v>
      </c>
      <c r="AV93" s="7">
        <f>AV55</f>
        <v>3322.6433149663394</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1049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0.57354276216274813</v>
      </c>
      <c r="AT95" s="460">
        <f t="shared" si="30"/>
        <v>0.57191510347633023</v>
      </c>
      <c r="AU95" s="460">
        <f t="shared" si="30"/>
        <v>0.5751793653712548</v>
      </c>
      <c r="AV95" s="460">
        <f>-AV92 / AV93</f>
        <v>0.57655221834289605</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1050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1051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1052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1053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1054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1055</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5"/>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5">
      <c r="A106" s="7"/>
      <c r="B106" s="7"/>
      <c r="C106" s="7"/>
      <c r="D106" s="7"/>
      <c r="E106" s="7" t="s">
        <v>1056</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5"/>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1057</v>
      </c>
      <c r="F108" s="7"/>
      <c r="G108" s="7" t="s">
        <v>1058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1059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1060</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5"/>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1061</v>
      </c>
      <c r="F113" s="7"/>
      <c r="G113" s="7" t="s">
        <v>1062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4"/>
      <c r="AK113" s="194"/>
      <c r="AL113" s="194"/>
      <c r="AM113" s="194"/>
      <c r="AN113" s="194"/>
      <c r="AO113" s="194"/>
      <c r="AP113" s="194"/>
      <c r="AQ113" s="188"/>
      <c r="AR113" s="194">
        <f t="shared" ref="AR113:AV113" si="31">(1+AR$108) / (1+AR111) - 1</f>
        <v>2.0990291262135807E-2</v>
      </c>
      <c r="AS113" s="194">
        <f>(1+AS$108) / (1+AS111) - 1</f>
        <v>2.168349514563106E-2</v>
      </c>
      <c r="AT113" s="194">
        <f t="shared" si="31"/>
        <v>2.2277669902912578E-2</v>
      </c>
      <c r="AU113" s="194">
        <f t="shared" si="31"/>
        <v>2.237669902912609E-2</v>
      </c>
      <c r="AV113" s="194">
        <f t="shared" si="31"/>
        <v>2.2574757281553337E-2</v>
      </c>
      <c r="AW113" s="2"/>
    </row>
    <row r="114" spans="1:49" ht="15">
      <c r="A114" s="7"/>
      <c r="B114" s="7"/>
      <c r="C114" s="7"/>
      <c r="D114" s="2"/>
      <c r="E114" s="7" t="s">
        <v>1063</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5"/>
      <c r="AR114" s="49">
        <f>InputSummary!AR188</f>
        <v>8.7530899065423995E-2</v>
      </c>
      <c r="AS114" s="49">
        <f>InputSummary!AS188</f>
        <v>4.3184769776843268E-2</v>
      </c>
      <c r="AT114" s="49">
        <f>InputSummary!AT188</f>
        <v>2.6233436648239294E-2</v>
      </c>
      <c r="AU114" s="49">
        <f>InputSummary!AU188</f>
        <v>2.6055468787939295E-2</v>
      </c>
      <c r="AV114" s="49">
        <f>InputSummary!AV188</f>
        <v>2.7976502072553755E-2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1058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5.1182822097981973E-2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1064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1065</v>
      </c>
      <c r="F119" s="7"/>
      <c r="G119" s="7" t="s">
        <v>1066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4"/>
      <c r="AK119" s="194"/>
      <c r="AL119" s="194"/>
      <c r="AM119" s="194"/>
      <c r="AN119" s="194"/>
      <c r="AO119" s="194"/>
      <c r="AP119" s="194"/>
      <c r="AQ119" s="188"/>
      <c r="AR119" s="194">
        <f>AR105</f>
        <v>3.1E-2</v>
      </c>
      <c r="AS119" s="194">
        <f>AS105</f>
        <v>3.1699999999999999E-2</v>
      </c>
      <c r="AT119" s="194">
        <f>AT105</f>
        <v>3.2300000000000002E-2</v>
      </c>
      <c r="AU119" s="194">
        <f>AU105</f>
        <v>3.2399999999999998E-2</v>
      </c>
      <c r="AV119" s="194">
        <f>AV105</f>
        <v>3.2599999999999997E-2</v>
      </c>
      <c r="AW119" s="2"/>
    </row>
    <row r="120" spans="1:49" ht="15">
      <c r="A120" s="7"/>
      <c r="B120" s="7"/>
      <c r="C120" s="7"/>
      <c r="D120" s="7"/>
      <c r="E120" s="7" t="s">
        <v>1067</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5"/>
      <c r="AR120" s="49">
        <f>InputSummary!AR189</f>
        <v>6.2497611347487325E-2</v>
      </c>
      <c r="AS120" s="49">
        <f>InputSummary!AS189</f>
        <v>3.04739603020312E-2</v>
      </c>
      <c r="AT120" s="49">
        <f>InputSummary!AT189</f>
        <v>1.710175025781635E-2</v>
      </c>
      <c r="AU120" s="49">
        <f>InputSummary!AU189</f>
        <v>1.5421581354723601E-2</v>
      </c>
      <c r="AV120" s="49">
        <f>InputSummary!AV189</f>
        <v>1.8085624571115622E-2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1"/>
      <c r="AR121" s="115"/>
      <c r="AS121" s="115"/>
      <c r="AT121" s="115"/>
      <c r="AU121" s="115"/>
      <c r="AV121" s="115"/>
      <c r="AW121" s="2"/>
    </row>
    <row r="122" spans="1:49" ht="15">
      <c r="A122" s="2"/>
      <c r="B122" s="2"/>
      <c r="C122" s="2"/>
      <c r="D122" s="2"/>
      <c r="E122" s="7" t="s">
        <v>1068</v>
      </c>
      <c r="F122" s="7"/>
      <c r="G122" s="7" t="s">
        <v>1058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5.1275215932133911E-2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1069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1070</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-1576.9485677569025</v>
      </c>
      <c r="AS126" s="7">
        <f>AS28</f>
        <v>-1663.2368006097563</v>
      </c>
      <c r="AT126" s="7">
        <f>AT28</f>
        <v>-1758.0829481885783</v>
      </c>
      <c r="AU126" s="7">
        <f>AU28</f>
        <v>-1845.0535053468464</v>
      </c>
      <c r="AV126" s="7">
        <f>AV28</f>
        <v>-1915.6773740060369</v>
      </c>
      <c r="AW126" s="7"/>
    </row>
    <row r="127" spans="1:49" ht="15">
      <c r="A127" s="7"/>
      <c r="B127" s="7"/>
      <c r="C127" s="7"/>
      <c r="D127" s="7"/>
      <c r="E127" s="56" t="s">
        <v>1071</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-1566.1749016918418</v>
      </c>
      <c r="AS127" s="105">
        <f>AS36</f>
        <v>-1667.7117285936904</v>
      </c>
      <c r="AT127" s="105">
        <f>AT36</f>
        <v>-1754.6696543917226</v>
      </c>
      <c r="AU127" s="105">
        <f>AU36</f>
        <v>-1821.8642798897395</v>
      </c>
      <c r="AV127" s="105">
        <f>AV36</f>
        <v>-1890.6422053786027</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1069</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-1571.5617347243722</v>
      </c>
      <c r="AS129" s="461">
        <f t="shared" si="33"/>
        <v>-1665.4742646017235</v>
      </c>
      <c r="AT129" s="461">
        <f t="shared" si="33"/>
        <v>-1756.3763012901504</v>
      </c>
      <c r="AU129" s="461">
        <f t="shared" si="33"/>
        <v>-1833.4588926182928</v>
      </c>
      <c r="AV129" s="461">
        <f>AVERAGE(AV126:AV127)</f>
        <v>-1903.1597896923199</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1072</v>
      </c>
      <c r="F131" s="7"/>
      <c r="G131" s="7" t="s">
        <v>1058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1"/>
      <c r="AR131" s="185">
        <f>AR167/AR129</f>
        <v>6.2573759324814848E-2</v>
      </c>
      <c r="AS131" s="185">
        <f>AS167/AS129</f>
        <v>5.5035496210901473E-2</v>
      </c>
      <c r="AT131" s="185">
        <f>AT167/AT129</f>
        <v>5.2198034197785903E-2</v>
      </c>
      <c r="AU131" s="185">
        <f>AU167/AU129</f>
        <v>5.1866310147654138E-2</v>
      </c>
      <c r="AV131" s="185">
        <f>AV167/AV129</f>
        <v>5.2757803983033542E-2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1073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1054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1074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8"/>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1075</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-1178.6713010432791</v>
      </c>
      <c r="AS137" s="7">
        <f t="shared" ref="AS137:AU137" si="34">AS$129 * AS136</f>
        <v>-1249.1056984512925</v>
      </c>
      <c r="AT137" s="7">
        <f t="shared" si="34"/>
        <v>-1317.2822259676127</v>
      </c>
      <c r="AU137" s="7">
        <f t="shared" si="34"/>
        <v>-1375.0941694637195</v>
      </c>
      <c r="AV137" s="7">
        <f>AV$129 * AV136</f>
        <v>-1427.3698422692401</v>
      </c>
      <c r="AW137" s="7"/>
    </row>
    <row r="138" spans="1:49" ht="15">
      <c r="A138" s="7"/>
      <c r="B138" s="7"/>
      <c r="C138" s="7"/>
      <c r="D138" s="7"/>
      <c r="E138" s="7" t="s">
        <v>1057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4"/>
      <c r="AK138" s="194"/>
      <c r="AL138" s="194"/>
      <c r="AM138" s="194"/>
      <c r="AN138" s="194"/>
      <c r="AO138" s="194"/>
      <c r="AP138" s="194"/>
      <c r="AQ138" s="188"/>
      <c r="AR138" s="194">
        <f t="shared" ref="AR138:AV138" si="35">AR$108</f>
        <v>5.1619999999999999E-2</v>
      </c>
      <c r="AS138" s="194">
        <f t="shared" si="35"/>
        <v>5.2334000000000103E-2</v>
      </c>
      <c r="AT138" s="194">
        <f t="shared" si="35"/>
        <v>5.2945999999999938E-2</v>
      </c>
      <c r="AU138" s="194">
        <f t="shared" si="35"/>
        <v>5.3047999999999984E-2</v>
      </c>
      <c r="AV138" s="194">
        <f t="shared" si="35"/>
        <v>5.3252000000000077E-2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1076</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-60.843012559854067</v>
      </c>
      <c r="AS140" s="461">
        <f t="shared" si="36"/>
        <v>-65.370697622750072</v>
      </c>
      <c r="AT140" s="461">
        <f t="shared" si="36"/>
        <v>-69.744824736081142</v>
      </c>
      <c r="AU140" s="461">
        <f t="shared" si="36"/>
        <v>-72.945995501711366</v>
      </c>
      <c r="AV140" s="461">
        <f>AV137*AV138</f>
        <v>-76.010298840521685</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1059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7"/>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1077</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4"/>
      <c r="AK145" s="194"/>
      <c r="AL145" s="194"/>
      <c r="AM145" s="194"/>
      <c r="AN145" s="194"/>
      <c r="AO145" s="194"/>
      <c r="AP145" s="194"/>
      <c r="AQ145" s="188"/>
      <c r="AR145" s="194">
        <f t="shared" ref="AR145:AV145" si="38">AR$116</f>
        <v>0.11035848939337956</v>
      </c>
      <c r="AS145" s="194">
        <f t="shared" si="38"/>
        <v>6.5804661668295683E-2</v>
      </c>
      <c r="AT145" s="194">
        <f t="shared" si="38"/>
        <v>4.9095526393220235E-2</v>
      </c>
      <c r="AU145" s="194">
        <f t="shared" si="38"/>
        <v>4.9015203200195812E-2</v>
      </c>
      <c r="AV145" s="194">
        <f t="shared" si="38"/>
        <v>5.1182822097981973E-2</v>
      </c>
      <c r="AW145" s="194"/>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1078</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1079</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1064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7"/>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1080</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-392.89043368109304</v>
      </c>
      <c r="AS153" s="7">
        <f t="shared" ref="AS153:AU153" si="40">AS$129 * AS152</f>
        <v>-416.36856615043087</v>
      </c>
      <c r="AT153" s="7">
        <f t="shared" si="40"/>
        <v>-439.09407532253761</v>
      </c>
      <c r="AU153" s="7">
        <f t="shared" si="40"/>
        <v>-458.3647231545732</v>
      </c>
      <c r="AV153" s="7">
        <f>AV$129 * AV152</f>
        <v>-475.78994742307998</v>
      </c>
      <c r="AW153" s="7"/>
    </row>
    <row r="154" spans="1:49" ht="15">
      <c r="A154" s="7"/>
      <c r="B154" s="7"/>
      <c r="C154" s="7"/>
      <c r="D154" s="7"/>
      <c r="E154" s="7" t="s">
        <v>1068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4"/>
      <c r="AK154" s="194"/>
      <c r="AL154" s="194"/>
      <c r="AM154" s="194"/>
      <c r="AN154" s="194"/>
      <c r="AO154" s="194"/>
      <c r="AP154" s="194"/>
      <c r="AQ154" s="188"/>
      <c r="AR154" s="294">
        <f t="shared" ref="AR154:AU154" si="41">AR$122</f>
        <v>9.5435037299259395E-2</v>
      </c>
      <c r="AS154" s="194">
        <f t="shared" si="41"/>
        <v>6.3139984843605612E-2</v>
      </c>
      <c r="AT154" s="194">
        <f t="shared" si="41"/>
        <v>4.9954136791143799E-2</v>
      </c>
      <c r="AU154" s="194">
        <f t="shared" si="41"/>
        <v>4.8321240590616599E-2</v>
      </c>
      <c r="AV154" s="194">
        <f>AV$122</f>
        <v>5.1275215932133911E-2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1081</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-37.495513192877311</v>
      </c>
      <c r="AS156" s="461">
        <f t="shared" si="42"/>
        <v>-26.289504956092006</v>
      </c>
      <c r="AT156" s="461">
        <f t="shared" si="42"/>
        <v>-21.934565502842844</v>
      </c>
      <c r="AU156" s="461">
        <f t="shared" si="42"/>
        <v>-22.148752065803503</v>
      </c>
      <c r="AV156" s="461">
        <f>AV153*AV154</f>
        <v>-24.396232292457068</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1082</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-24.554713626346697</v>
      </c>
      <c r="AS158" s="461">
        <f>AS120 * AS153</f>
        <v>-12.688399155881882</v>
      </c>
      <c r="AT158" s="461">
        <f>AT120 * AT153</f>
        <v>-7.5092772158528396</v>
      </c>
      <c r="AU158" s="461">
        <f>AU120 * AU153</f>
        <v>-7.0687088682636112</v>
      </c>
      <c r="AV158" s="461">
        <f>AV120 * AV153</f>
        <v>-8.6049583638046645</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1083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1084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1085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1086</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-24.554713626346697</v>
      </c>
      <c r="AS164" s="7">
        <f>AS158 + AS149</f>
        <v>-12.688399155881882</v>
      </c>
      <c r="AT164" s="7">
        <f>AT158 + AT149</f>
        <v>-7.5092772158528396</v>
      </c>
      <c r="AU164" s="7">
        <f>AU158 + AU149</f>
        <v>-7.0687088682636112</v>
      </c>
      <c r="AV164" s="7">
        <f>AV158 + AV149</f>
        <v>-8.6049583638046645</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3"/>
      <c r="AR165" s="471"/>
      <c r="AS165" s="26"/>
      <c r="AT165" s="26"/>
      <c r="AU165" s="26"/>
      <c r="AV165" s="26"/>
      <c r="AW165" s="7"/>
    </row>
    <row r="166" spans="1:49" ht="15">
      <c r="A166" s="7"/>
      <c r="B166" s="7"/>
      <c r="C166" s="7"/>
      <c r="D166" s="7"/>
      <c r="E166" s="10" t="s">
        <v>1087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1073</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-98.338525752731385</v>
      </c>
      <c r="AS167" s="7">
        <f>AS140 + AS156 + AS147</f>
        <v>-91.660202578842075</v>
      </c>
      <c r="AT167" s="7">
        <f>AT140 + AT156 + AT147</f>
        <v>-91.679390238923986</v>
      </c>
      <c r="AU167" s="7">
        <f>AU140 + AU156 + AU147</f>
        <v>-95.094747567514872</v>
      </c>
      <c r="AV167" s="7">
        <f>AV140 + AV156 + AV147</f>
        <v>-100.40653113297876</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3"/>
      <c r="AR168" s="471"/>
      <c r="AS168" s="26"/>
      <c r="AT168" s="26"/>
      <c r="AU168" s="26"/>
      <c r="AV168" s="26"/>
      <c r="AW168" s="7"/>
    </row>
    <row r="169" spans="1:49" ht="15">
      <c r="A169" s="7"/>
      <c r="B169" s="7"/>
      <c r="C169" s="7"/>
      <c r="D169" s="7"/>
      <c r="E169" s="56" t="s">
        <v>1088</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-73.783812126384689</v>
      </c>
      <c r="AS169" s="461">
        <f t="shared" si="43"/>
        <v>-78.971803422960193</v>
      </c>
      <c r="AT169" s="461">
        <f t="shared" si="43"/>
        <v>-84.170113023071153</v>
      </c>
      <c r="AU169" s="461">
        <f t="shared" si="43"/>
        <v>-88.026038699251259</v>
      </c>
      <c r="AV169" s="461">
        <f t="shared" si="43"/>
        <v>-91.801572769174086</v>
      </c>
      <c r="AW169" s="7"/>
    </row>
    <row r="170" spans="1:49" ht="15">
      <c r="A170" s="7"/>
      <c r="B170" s="7"/>
      <c r="C170" s="7"/>
      <c r="D170" s="7"/>
      <c r="E170" s="56" t="s">
        <v>1086</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-24.554713626346697</v>
      </c>
      <c r="AS170" s="461">
        <f t="shared" ref="AS170:AV170" si="44">AS164</f>
        <v>-12.688399155881882</v>
      </c>
      <c r="AT170" s="461">
        <f t="shared" si="44"/>
        <v>-7.5092772158528396</v>
      </c>
      <c r="AU170" s="461">
        <f t="shared" si="44"/>
        <v>-7.0687088682636112</v>
      </c>
      <c r="AV170" s="461">
        <f t="shared" si="44"/>
        <v>-8.6049583638046645</v>
      </c>
      <c r="AW170" s="7"/>
    </row>
    <row r="171" spans="1:49" ht="15">
      <c r="A171" s="7"/>
      <c r="B171" s="7"/>
      <c r="C171" s="7"/>
      <c r="D171" s="7"/>
      <c r="E171" s="56" t="s">
        <v>1089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3"/>
      <c r="AR171" s="26">
        <f t="shared" ref="AR171:AV171" si="45">AR170 / AR167</f>
        <v>0.24969576713086611</v>
      </c>
      <c r="AS171" s="26">
        <f t="shared" si="45"/>
        <v>0.13842866150080652</v>
      </c>
      <c r="AT171" s="26">
        <f t="shared" si="45"/>
        <v>8.19080187628108E-2</v>
      </c>
      <c r="AU171" s="26">
        <f t="shared" si="45"/>
        <v>7.4333325962561772E-2</v>
      </c>
      <c r="AV171" s="26">
        <f t="shared" si="45"/>
        <v>8.5701181653295322E-2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1090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1091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1092</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1037</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-131.41238064640865</v>
      </c>
      <c r="AS178" s="7">
        <f>AS71</f>
        <v>0</v>
      </c>
      <c r="AT178" s="7">
        <f>AT71</f>
        <v>0</v>
      </c>
      <c r="AU178" s="7">
        <f>AU71</f>
        <v>0</v>
      </c>
      <c r="AV178" s="7">
        <f>AV71</f>
        <v>0</v>
      </c>
      <c r="AW178" s="89"/>
    </row>
    <row r="179" spans="1:49" ht="15">
      <c r="A179" s="7"/>
      <c r="B179" s="7"/>
      <c r="C179" s="7"/>
      <c r="D179" s="7"/>
      <c r="E179" s="7" t="s">
        <v>1093</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1094</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131.41238064640865</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1095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5"/>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6.5706190323204332</v>
      </c>
      <c r="AS184" s="538">
        <f t="shared" si="47"/>
        <v>0</v>
      </c>
      <c r="AT184" s="538">
        <f t="shared" si="47"/>
        <v>0</v>
      </c>
      <c r="AU184" s="538">
        <f t="shared" si="47"/>
        <v>0</v>
      </c>
      <c r="AV184" s="538">
        <f>AV180 * AV182</f>
        <v>0</v>
      </c>
      <c r="AW184" s="7"/>
    </row>
    <row r="185" spans="1:49" ht="15">
      <c r="A185" s="129"/>
      <c r="B185" s="129"/>
      <c r="C185" s="77"/>
      <c r="D185" s="77"/>
      <c r="E185" s="134" t="s">
        <v>1096</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3"/>
      <c r="AR185" s="149">
        <f t="shared" ref="AR185:AV185" si="48">AR184 / AR$17</f>
        <v>5.0968590947118217</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1097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1098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1099</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2899.9351231247815</v>
      </c>
      <c r="AS190" s="8">
        <f>'Return&amp;RAV'!AS46 * AS$17</f>
        <v>3074.0278364782507</v>
      </c>
      <c r="AT190" s="8">
        <f>'Return&amp;RAV'!AT46 * AT$17</f>
        <v>3207.7880682592631</v>
      </c>
      <c r="AU190" s="8">
        <f>'Return&amp;RAV'!AU46 * AU$17</f>
        <v>3322.6433149663394</v>
      </c>
      <c r="AV190" s="8">
        <f>'Return&amp;RAV'!AV46 * AV$17</f>
        <v>3450.754568386923</v>
      </c>
      <c r="AW190" s="7"/>
    </row>
    <row r="191" spans="1:49" ht="15">
      <c r="A191" s="7"/>
      <c r="B191" s="7"/>
      <c r="C191" s="7"/>
      <c r="D191" s="7"/>
      <c r="E191" s="7" t="s">
        <v>1100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7"/>
      <c r="AR191" s="132">
        <f>(1 - AR63)</f>
        <v>0.4</v>
      </c>
      <c r="AS191" s="132">
        <f>(1 - AS63)</f>
        <v>0.4</v>
      </c>
      <c r="AT191" s="132">
        <f>(1 - AT63)</f>
        <v>0.4</v>
      </c>
      <c r="AU191" s="132">
        <f>(1 - AU63)</f>
        <v>0.4</v>
      </c>
      <c r="AV191" s="132">
        <f>(1 - AV63)</f>
        <v>0.4</v>
      </c>
      <c r="AW191" s="7"/>
    </row>
    <row r="192" spans="1:49" ht="15">
      <c r="A192" s="7"/>
      <c r="B192" s="7"/>
      <c r="C192" s="34"/>
      <c r="D192" s="34"/>
      <c r="E192" s="7" t="s">
        <v>1101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5"/>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1102</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34.799221477497376</v>
      </c>
      <c r="AS194" s="461">
        <f t="shared" si="49"/>
        <v>36.888334037739014</v>
      </c>
      <c r="AT194" s="461">
        <f t="shared" si="49"/>
        <v>38.493456819111159</v>
      </c>
      <c r="AU194" s="461">
        <f t="shared" si="49"/>
        <v>39.871719779596077</v>
      </c>
      <c r="AV194" s="461">
        <f>AV190 * AV191 * AV192</f>
        <v>41.409054820643078</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4"/>
      <c r="AR197" s="7"/>
      <c r="AS197" s="7"/>
      <c r="AT197" s="7"/>
      <c r="AU197" s="7"/>
      <c r="AV197" s="7"/>
      <c r="AW197" s="48"/>
    </row>
    <row r="198" spans="1:49" ht="15">
      <c r="A198" s="21"/>
      <c r="B198" s="21"/>
      <c r="C198" s="28" t="s">
        <v>1103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1104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4"/>
      <c r="AR200" s="48"/>
      <c r="AS200" s="48"/>
      <c r="AT200" s="48"/>
      <c r="AU200" s="48"/>
      <c r="AV200" s="48"/>
      <c r="AW200" s="48"/>
    </row>
    <row r="201" spans="1:49" ht="15">
      <c r="A201" s="21"/>
      <c r="B201" s="21"/>
      <c r="C201" s="21"/>
      <c r="D201" s="21"/>
      <c r="E201" s="21" t="s">
        <v>1105</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538.62273285973652</v>
      </c>
      <c r="AS201" s="8">
        <f>Revenue!AS19 * AS$17</f>
        <v>553.53258751012379</v>
      </c>
      <c r="AT201" s="8">
        <f>Revenue!AT19 * AT$17</f>
        <v>560.65747200922408</v>
      </c>
      <c r="AU201" s="8">
        <f>Revenue!AU19 * AU$17</f>
        <v>562.06410504004361</v>
      </c>
      <c r="AV201" s="8">
        <f>Revenue!AV19 * AV$17</f>
        <v>535.82995578610769</v>
      </c>
      <c r="AW201" s="48"/>
    </row>
    <row r="202" spans="1:49" ht="15">
      <c r="A202" s="21"/>
      <c r="B202" s="21"/>
      <c r="C202" s="21"/>
      <c r="D202" s="21"/>
      <c r="E202" s="21" t="s">
        <v>1106</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1.9077024273475515E-2</v>
      </c>
      <c r="AS202" s="8">
        <f>InputSummary!AS151 * AS$17</f>
        <v>1.9550018868266194E-2</v>
      </c>
      <c r="AT202" s="8">
        <f>InputSummary!AT151 * AT$17</f>
        <v>1.9872788124641425E-2</v>
      </c>
      <c r="AU202" s="8">
        <f>InputSummary!AU151 * AU$17</f>
        <v>2.0128634690133321E-2</v>
      </c>
      <c r="AV202" s="8">
        <f>InputSummary!AV151 * AV$17</f>
        <v>2.0374500843526752E-2</v>
      </c>
      <c r="AW202" s="48"/>
    </row>
    <row r="203" spans="1:49" ht="15">
      <c r="A203" s="21"/>
      <c r="B203" s="21"/>
      <c r="C203" s="21"/>
      <c r="D203" s="21"/>
      <c r="E203" s="7" t="s">
        <v>1019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-73.783812126384689</v>
      </c>
      <c r="AS203" s="7">
        <f t="shared" ref="AS203:AV203" si="50">AS169</f>
        <v>-78.971803422960193</v>
      </c>
      <c r="AT203" s="7">
        <f>AT169</f>
        <v>-84.170113023071153</v>
      </c>
      <c r="AU203" s="7">
        <f t="shared" si="50"/>
        <v>-88.026038699251259</v>
      </c>
      <c r="AV203" s="7">
        <f t="shared" si="50"/>
        <v>-91.801572769174086</v>
      </c>
      <c r="AW203" s="48"/>
    </row>
    <row r="204" spans="1:49" ht="15">
      <c r="A204" s="21"/>
      <c r="B204" s="21"/>
      <c r="C204" s="21"/>
      <c r="D204" s="21"/>
      <c r="E204" s="7" t="s">
        <v>1020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-24.554713626346697</v>
      </c>
      <c r="AS204" s="7">
        <f t="shared" si="51"/>
        <v>-12.688399155881882</v>
      </c>
      <c r="AT204" s="7">
        <f t="shared" si="51"/>
        <v>-7.5092772158528396</v>
      </c>
      <c r="AU204" s="7">
        <f t="shared" si="51"/>
        <v>-7.0687088682636112</v>
      </c>
      <c r="AV204" s="7">
        <f t="shared" si="51"/>
        <v>-8.6049583638046645</v>
      </c>
      <c r="AW204" s="48"/>
    </row>
    <row r="205" spans="1:49" ht="15">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-224.74984283357543</v>
      </c>
      <c r="AS205" s="8">
        <f>-TaxPools!AS50 * AS$17</f>
        <v>-224.06248141863762</v>
      </c>
      <c r="AT205" s="8">
        <f>-TaxPools!AT50 * AT$17</f>
        <v>-229.69543726613091</v>
      </c>
      <c r="AU205" s="8">
        <f>-TaxPools!AU50 * AU$17</f>
        <v>-234.89240301589814</v>
      </c>
      <c r="AV205" s="8">
        <f>-TaxPools!AV50 * AV$17</f>
        <v>-212.57260409858131</v>
      </c>
      <c r="AW205" s="48"/>
    </row>
    <row r="206" spans="1:49" ht="15.75">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-125.55559585313466</v>
      </c>
      <c r="AS206" s="8">
        <f>-TaxPools!AS112</f>
        <v>-126.24119145399746</v>
      </c>
      <c r="AT206" s="8">
        <f>-TaxPools!AT112</f>
        <v>-125.63016464877489</v>
      </c>
      <c r="AU206" s="8">
        <f>-TaxPools!AU112</f>
        <v>-123.58927961004235</v>
      </c>
      <c r="AV206" s="8">
        <f>-TaxPools!AV112</f>
        <v>-134.30526642467785</v>
      </c>
      <c r="AW206" s="48"/>
    </row>
    <row r="207" spans="1:49" ht="15">
      <c r="A207" s="21"/>
      <c r="B207" s="21"/>
      <c r="C207" s="21"/>
      <c r="D207" s="21"/>
      <c r="E207" s="21" t="s">
        <v>1107</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89.997845444568441</v>
      </c>
      <c r="AS207" s="431">
        <f>SUM(AS201:AS206)</f>
        <v>111.58826207751488</v>
      </c>
      <c r="AT207" s="431">
        <f>SUM(AT201:AT206)</f>
        <v>113.67235264351893</v>
      </c>
      <c r="AU207" s="431">
        <f>SUM(AU201:AU206)</f>
        <v>108.5078034812783</v>
      </c>
      <c r="AV207" s="431">
        <f>SUM(AV201:AV206)</f>
        <v>88.565928630713358</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1108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5"/>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6"/>
      <c r="AR212" s="21"/>
      <c r="AS212" s="21"/>
      <c r="AT212" s="21"/>
      <c r="AU212" s="21"/>
      <c r="AV212" s="21"/>
      <c r="AW212" s="21"/>
    </row>
    <row r="213" spans="1:49" ht="15">
      <c r="A213" s="21"/>
      <c r="B213" s="21"/>
      <c r="C213" s="21"/>
      <c r="D213" s="21"/>
      <c r="E213" s="134" t="s">
        <v>1109</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8"/>
      <c r="AR213" s="79">
        <f>InputSummary!AR278</f>
        <v>0</v>
      </c>
      <c r="AS213" s="79">
        <f>InputSummary!AS278</f>
        <v>0</v>
      </c>
      <c r="AT213" s="79">
        <f>InputSummary!AT278</f>
        <v>0</v>
      </c>
      <c r="AU213" s="79">
        <f>InputSummary!AU278</f>
        <v>0</v>
      </c>
      <c r="AV213" s="79">
        <f>InputSummary!AV278</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6"/>
      <c r="AR214" s="21"/>
      <c r="AS214" s="21"/>
      <c r="AT214" s="21"/>
      <c r="AU214" s="21"/>
      <c r="AV214" s="21"/>
      <c r="AW214" s="21"/>
    </row>
    <row r="215" spans="1:49" ht="15">
      <c r="A215" s="21"/>
      <c r="B215" s="21"/>
      <c r="C215" s="21"/>
      <c r="D215" s="21"/>
      <c r="E215" s="7" t="s">
        <v>1110</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1111</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9"/>
      <c r="B217" s="209"/>
      <c r="C217" s="209"/>
      <c r="D217" s="21"/>
      <c r="E217" s="7" t="s">
        <v>1112</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1113</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-84.738093859455518</v>
      </c>
      <c r="AS218" s="7">
        <f t="shared" ref="AS218:AV218" si="52">AS299</f>
        <v>-106.04344649799563</v>
      </c>
      <c r="AT218" s="7">
        <f t="shared" si="52"/>
        <v>-108.03172680639427</v>
      </c>
      <c r="AU218" s="7">
        <f t="shared" si="52"/>
        <v>-94.249409528495249</v>
      </c>
      <c r="AV218" s="7">
        <f t="shared" si="52"/>
        <v>0</v>
      </c>
      <c r="AW218" s="21"/>
    </row>
    <row r="219" spans="1:49" ht="15">
      <c r="A219" s="21"/>
      <c r="B219" s="21"/>
      <c r="C219" s="21"/>
      <c r="D219" s="21"/>
      <c r="E219" s="21" t="s">
        <v>1107</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84.738093859455518</v>
      </c>
      <c r="AS219" s="7">
        <f>IF(AS207 &gt;= 0, MIN(AS207, -(AS215 + AS217 + AS218)), 0)</f>
        <v>106.04344649799563</v>
      </c>
      <c r="AT219" s="7">
        <f>IF(AT207 &gt;= 0, MIN(AT207, -(AT215 + AT217 + AT218)), 0)</f>
        <v>108.03172680639427</v>
      </c>
      <c r="AU219" s="7">
        <f>IF(AU207 &gt;= 0, MIN(AU207, -(AU215 + AU217 + AU218)), 0)</f>
        <v>94.249409528495249</v>
      </c>
      <c r="AV219" s="7">
        <f>IF(AV207 &gt;= 0, MIN(AV207, -(AV215 + AV217 + AV218)), 0)</f>
        <v>0</v>
      </c>
      <c r="AW219" s="21"/>
    </row>
    <row r="220" spans="1:49" ht="15">
      <c r="A220" s="21"/>
      <c r="B220" s="21"/>
      <c r="C220" s="21"/>
      <c r="D220" s="21"/>
      <c r="E220" s="7" t="s">
        <v>1114</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6"/>
      <c r="AR221" s="7"/>
      <c r="AS221" s="7"/>
      <c r="AT221" s="7"/>
      <c r="AU221" s="7"/>
      <c r="AV221" s="7"/>
      <c r="AW221" s="21"/>
    </row>
    <row r="222" spans="1:49" ht="15">
      <c r="A222" s="21"/>
      <c r="B222" s="21"/>
      <c r="C222" s="21"/>
      <c r="D222" s="97" t="s">
        <v>1115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5"/>
      <c r="AR222" s="97"/>
      <c r="AS222" s="97"/>
      <c r="AT222" s="97"/>
      <c r="AU222" s="97"/>
      <c r="AV222" s="97"/>
      <c r="AW222" s="21"/>
    </row>
    <row r="223" spans="1:49" ht="15">
      <c r="A223" s="7"/>
      <c r="B223" s="7"/>
      <c r="C223" s="7"/>
      <c r="D223" s="4" t="s">
        <v>1116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1117</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5.2597515851129231</v>
      </c>
      <c r="AS225" s="7">
        <f>MAX( AS207 - AS219, 0)</f>
        <v>5.544815579519252</v>
      </c>
      <c r="AT225" s="7">
        <f>MAX( AT207 - AT219, 0)</f>
        <v>5.6406258371246594</v>
      </c>
      <c r="AU225" s="7">
        <f>MAX( AU207 - AU219, 0)</f>
        <v>14.258393952783052</v>
      </c>
      <c r="AV225" s="7">
        <f>MAX( AV207 - AV219, 0)</f>
        <v>88.565928630713358</v>
      </c>
      <c r="AW225" s="7"/>
    </row>
    <row r="226" spans="1:49" ht="15">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7"/>
      <c r="AR226" s="527">
        <f>InputSummary!AR264</f>
        <v>0.25</v>
      </c>
      <c r="AS226" s="123">
        <f>InputSummary!AS264</f>
        <v>0.25</v>
      </c>
      <c r="AT226" s="123">
        <f>InputSummary!AT264</f>
        <v>0.25</v>
      </c>
      <c r="AU226" s="123">
        <f>InputSummary!AU264</f>
        <v>0.25</v>
      </c>
      <c r="AV226" s="123">
        <f>InputSummary!AV264</f>
        <v>0.25</v>
      </c>
      <c r="AW226" s="7"/>
    </row>
    <row r="227" spans="1:49" ht="15">
      <c r="A227" s="21"/>
      <c r="B227" s="21"/>
      <c r="C227" s="21"/>
      <c r="D227" s="21"/>
      <c r="E227" s="21" t="s">
        <v>1118</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1.3149378962782308</v>
      </c>
      <c r="AS227" s="7">
        <f t="shared" si="54"/>
        <v>1.386203894879813</v>
      </c>
      <c r="AT227" s="7">
        <f t="shared" si="54"/>
        <v>1.4101564592811648</v>
      </c>
      <c r="AU227" s="7">
        <f t="shared" si="54"/>
        <v>3.5645984881957631</v>
      </c>
      <c r="AV227" s="7">
        <f t="shared" si="54"/>
        <v>22.14148215767834</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6"/>
      <c r="AR228" s="13"/>
      <c r="AS228" s="7"/>
      <c r="AT228" s="7"/>
      <c r="AU228" s="7"/>
      <c r="AV228" s="7"/>
      <c r="AW228" s="21"/>
    </row>
    <row r="229" spans="1:49" ht="15">
      <c r="A229" s="21"/>
      <c r="B229" s="21"/>
      <c r="C229" s="21"/>
      <c r="D229" s="21"/>
      <c r="E229" s="7" t="s">
        <v>1119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6"/>
      <c r="AR230" s="13"/>
      <c r="AS230" s="7"/>
      <c r="AT230" s="7"/>
      <c r="AU230" s="7"/>
      <c r="AV230" s="7"/>
      <c r="AW230" s="21"/>
    </row>
    <row r="231" spans="1:49" ht="15">
      <c r="A231" s="21"/>
      <c r="B231" s="21"/>
      <c r="C231" s="21"/>
      <c r="D231" s="21"/>
      <c r="E231" s="2" t="s">
        <v>1115</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1.7532505283709743</v>
      </c>
      <c r="AS231" s="538">
        <f t="shared" si="56"/>
        <v>1.8482718598397505</v>
      </c>
      <c r="AT231" s="538">
        <f t="shared" si="56"/>
        <v>1.8802086123748865</v>
      </c>
      <c r="AU231" s="538">
        <f t="shared" si="56"/>
        <v>4.7527979842610169</v>
      </c>
      <c r="AV231" s="538">
        <f>AV227 * AV229</f>
        <v>29.521976210237785</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6"/>
      <c r="AR232" s="13"/>
      <c r="AS232" s="7"/>
      <c r="AT232" s="7"/>
      <c r="AU232" s="7"/>
      <c r="AV232" s="7"/>
      <c r="AW232" s="21"/>
    </row>
    <row r="233" spans="1:49" ht="15">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5"/>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1115</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1.7532505283709743</v>
      </c>
      <c r="AS235" s="7">
        <f t="shared" si="57"/>
        <v>1.8482718598397505</v>
      </c>
      <c r="AT235" s="7">
        <f t="shared" si="57"/>
        <v>1.8802086123748865</v>
      </c>
      <c r="AU235" s="7">
        <f t="shared" si="57"/>
        <v>4.7527979842610169</v>
      </c>
      <c r="AV235" s="7">
        <f>AV231</f>
        <v>29.521976210237785</v>
      </c>
      <c r="AW235" s="2"/>
    </row>
    <row r="236" spans="1:49" ht="15">
      <c r="A236" s="209"/>
      <c r="B236" s="21"/>
      <c r="C236" s="21"/>
      <c r="D236" s="21"/>
      <c r="E236" s="7" t="s">
        <v>1120</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1.7532505283709743</v>
      </c>
      <c r="AS237" s="526">
        <f t="shared" si="59"/>
        <v>1.8482718598397505</v>
      </c>
      <c r="AT237" s="526">
        <f t="shared" si="59"/>
        <v>1.8802086123748865</v>
      </c>
      <c r="AU237" s="526">
        <f t="shared" si="59"/>
        <v>4.7527979842610169</v>
      </c>
      <c r="AV237" s="526">
        <f>AV235+AV236</f>
        <v>29.521976210237785</v>
      </c>
      <c r="AW237" s="21"/>
    </row>
    <row r="238" spans="1:49" ht="15">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21"/>
    </row>
    <row r="239" spans="1:49" ht="15">
      <c r="A239" s="21"/>
      <c r="B239" s="21"/>
      <c r="C239" s="21"/>
      <c r="D239" s="21"/>
      <c r="E239" s="2" t="s">
        <v>1121</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1.7532505283709743</v>
      </c>
      <c r="AS239" s="431">
        <f t="shared" si="60"/>
        <v>1.8482718598397505</v>
      </c>
      <c r="AT239" s="431">
        <f t="shared" si="60"/>
        <v>1.8802086123748865</v>
      </c>
      <c r="AU239" s="431">
        <f t="shared" si="60"/>
        <v>4.7527979842610169</v>
      </c>
      <c r="AV239" s="431">
        <f>SUM(AV237:AV238)</f>
        <v>29.521976210237785</v>
      </c>
      <c r="AW239" s="21"/>
    </row>
    <row r="240" spans="1:49" ht="15">
      <c r="A240" s="129"/>
      <c r="B240" s="129"/>
      <c r="C240" s="77"/>
      <c r="D240" s="77"/>
      <c r="E240" s="134" t="s">
        <v>1122</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3"/>
      <c r="AR240" s="149">
        <f t="shared" ref="AR240:AV240" si="61">AR237 / AR$17</f>
        <v>1.3600044161562213</v>
      </c>
      <c r="AS240" s="149">
        <f t="shared" si="61"/>
        <v>1.3913140465195879</v>
      </c>
      <c r="AT240" s="149">
        <f t="shared" si="61"/>
        <v>1.3915568527462105</v>
      </c>
      <c r="AU240" s="149">
        <f t="shared" si="61"/>
        <v>3.4641595191243488</v>
      </c>
      <c r="AV240" s="149">
        <f t="shared" si="61"/>
        <v>21.135359918258157</v>
      </c>
      <c r="AW240" s="129"/>
    </row>
    <row r="241" spans="1:49" ht="15">
      <c r="A241" s="129"/>
      <c r="B241" s="129"/>
      <c r="C241" s="77"/>
      <c r="D241" s="77"/>
      <c r="E241" s="134" t="s">
        <v>1123</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3"/>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6"/>
      <c r="AR242" s="30"/>
      <c r="AS242" s="30"/>
      <c r="AT242" s="30"/>
      <c r="AU242" s="30"/>
      <c r="AV242" s="30"/>
      <c r="AW242" s="21"/>
    </row>
    <row r="243" spans="1:49" ht="15">
      <c r="A243" s="21"/>
      <c r="B243" s="37" t="s">
        <v>1124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1103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8"/>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4"/>
      <c r="AR247" s="30"/>
      <c r="AS247" s="30"/>
      <c r="AT247" s="30"/>
      <c r="AU247" s="30"/>
      <c r="AV247" s="30"/>
      <c r="AW247" s="21"/>
    </row>
    <row r="248" spans="1:49" ht="15">
      <c r="A248" s="7"/>
      <c r="B248" s="7"/>
      <c r="C248" s="21"/>
      <c r="D248" s="21"/>
      <c r="E248" s="21" t="s">
        <v>1125</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538.62273285973652</v>
      </c>
      <c r="AS248" s="7">
        <f t="shared" si="63"/>
        <v>553.53258751012379</v>
      </c>
      <c r="AT248" s="7">
        <f t="shared" si="63"/>
        <v>560.65747200922408</v>
      </c>
      <c r="AU248" s="7">
        <f t="shared" si="63"/>
        <v>562.06410504004361</v>
      </c>
      <c r="AV248" s="7">
        <f t="shared" si="63"/>
        <v>535.82995578610769</v>
      </c>
      <c r="AW248" s="21"/>
    </row>
    <row r="249" spans="1:49" ht="15">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1.9077024273475515E-2</v>
      </c>
      <c r="AS249" s="7">
        <f t="shared" si="63"/>
        <v>1.9550018868266194E-2</v>
      </c>
      <c r="AT249" s="7">
        <f t="shared" si="63"/>
        <v>1.9872788124641425E-2</v>
      </c>
      <c r="AU249" s="7">
        <f t="shared" si="63"/>
        <v>2.0128634690133321E-2</v>
      </c>
      <c r="AV249" s="7">
        <f t="shared" si="63"/>
        <v>2.0374500843526752E-2</v>
      </c>
      <c r="AW249" s="21"/>
    </row>
    <row r="250" spans="1:49" ht="15">
      <c r="A250" s="7"/>
      <c r="B250" s="7"/>
      <c r="C250" s="21"/>
      <c r="D250" s="21"/>
      <c r="E250" s="21" t="s">
        <v>1021</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1.7532505283709743</v>
      </c>
      <c r="AS250" s="7">
        <f t="shared" si="64"/>
        <v>1.8482718598397505</v>
      </c>
      <c r="AT250" s="7">
        <f t="shared" si="64"/>
        <v>1.8802086123748865</v>
      </c>
      <c r="AU250" s="7">
        <f t="shared" si="64"/>
        <v>4.7527979842610169</v>
      </c>
      <c r="AV250" s="7">
        <f>AV239</f>
        <v>29.521976210237785</v>
      </c>
      <c r="AW250" s="21"/>
    </row>
    <row r="251" spans="1:49" ht="15">
      <c r="A251" s="7"/>
      <c r="B251" s="7"/>
      <c r="C251" s="21"/>
      <c r="D251" s="21"/>
      <c r="E251" s="21" t="s">
        <v>1126</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0.16490444090452386</v>
      </c>
      <c r="AS251" s="7">
        <f>(InputSummary!AS143 + InputSummary!AS144) * AS$17</f>
        <v>0.3314012423167067</v>
      </c>
      <c r="AT251" s="7">
        <f>(InputSummary!AT143 + InputSummary!AT144) * AT$17</f>
        <v>0.33157688489700538</v>
      </c>
      <c r="AU251" s="7">
        <f>(InputSummary!AU143 + InputSummary!AU144) * AU$17</f>
        <v>0.3881491798679898</v>
      </c>
      <c r="AV251" s="7">
        <f>(InputSummary!AV143 + InputSummary!AV144) * AV$17</f>
        <v>0.77352243467340043</v>
      </c>
      <c r="AW251" s="21"/>
    </row>
    <row r="252" spans="1:49" ht="15">
      <c r="A252" s="7"/>
      <c r="B252" s="7"/>
      <c r="C252" s="21"/>
      <c r="D252" s="21"/>
      <c r="E252" s="7" t="s">
        <v>1019</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-73.783812126384689</v>
      </c>
      <c r="AS252" s="7">
        <f t="shared" si="65"/>
        <v>-78.971803422960193</v>
      </c>
      <c r="AT252" s="7">
        <f t="shared" si="65"/>
        <v>-84.170113023071153</v>
      </c>
      <c r="AU252" s="7">
        <f t="shared" si="65"/>
        <v>-88.026038699251259</v>
      </c>
      <c r="AV252" s="7">
        <f t="shared" si="65"/>
        <v>-91.801572769174086</v>
      </c>
      <c r="AW252" s="21"/>
    </row>
    <row r="253" spans="1:49" ht="15">
      <c r="A253" s="98"/>
      <c r="B253" s="21"/>
      <c r="C253" s="21"/>
      <c r="D253" s="21"/>
      <c r="E253" s="7" t="s">
        <v>1020</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-24.554713626346697</v>
      </c>
      <c r="AS253" s="7">
        <f t="shared" si="65"/>
        <v>-12.688399155881882</v>
      </c>
      <c r="AT253" s="7">
        <f t="shared" si="65"/>
        <v>-7.5092772158528396</v>
      </c>
      <c r="AU253" s="7">
        <f t="shared" si="65"/>
        <v>-7.0687088682636112</v>
      </c>
      <c r="AV253" s="7">
        <f t="shared" si="65"/>
        <v>-8.6049583638046645</v>
      </c>
      <c r="AW253" s="21"/>
    </row>
    <row r="254" spans="1:49" ht="15">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-224.74984283357543</v>
      </c>
      <c r="AS254" s="7">
        <f t="shared" si="65"/>
        <v>-224.06248141863762</v>
      </c>
      <c r="AT254" s="7">
        <f t="shared" si="65"/>
        <v>-229.69543726613091</v>
      </c>
      <c r="AU254" s="7">
        <f t="shared" si="65"/>
        <v>-234.89240301589814</v>
      </c>
      <c r="AV254" s="7">
        <f t="shared" si="65"/>
        <v>-212.57260409858131</v>
      </c>
      <c r="AW254" s="21"/>
    </row>
    <row r="255" spans="1:49" ht="15">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-125.55559585313466</v>
      </c>
      <c r="AS255" s="7">
        <f t="shared" si="65"/>
        <v>-126.24119145399746</v>
      </c>
      <c r="AT255" s="7">
        <f t="shared" si="65"/>
        <v>-125.63016464877489</v>
      </c>
      <c r="AU255" s="7">
        <f t="shared" si="65"/>
        <v>-123.58927961004235</v>
      </c>
      <c r="AV255" s="7">
        <f t="shared" si="65"/>
        <v>-134.30526642467785</v>
      </c>
      <c r="AW255" s="21"/>
    </row>
    <row r="256" spans="1:49" ht="15">
      <c r="A256" s="98"/>
      <c r="B256" s="21"/>
      <c r="C256" s="21"/>
      <c r="D256" s="21"/>
      <c r="E256" s="21" t="s">
        <v>1127</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91.916000413843847</v>
      </c>
      <c r="AS256" s="431">
        <f>SUM(AS248:AS255)</f>
        <v>113.76793517967135</v>
      </c>
      <c r="AT256" s="431">
        <f>SUM(AT248:AT255)</f>
        <v>115.88413814079081</v>
      </c>
      <c r="AU256" s="431">
        <f>SUM(AU248:AU255)</f>
        <v>113.6487506454074</v>
      </c>
      <c r="AV256" s="431">
        <f>SUM(AV248:AV255)</f>
        <v>118.86142727562452</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1128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8"/>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1109</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9"/>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6"/>
      <c r="AR261" s="21"/>
      <c r="AS261" s="21"/>
      <c r="AT261" s="21"/>
      <c r="AU261" s="21"/>
      <c r="AV261" s="21"/>
      <c r="AW261" s="21"/>
    </row>
    <row r="262" spans="1:49" ht="15">
      <c r="A262" s="98"/>
      <c r="B262" s="21"/>
      <c r="C262" s="21"/>
      <c r="D262" s="21"/>
      <c r="E262" s="7" t="s">
        <v>1110</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s="551" customFormat="1" ht="15">
      <c r="A263" s="98"/>
      <c r="B263" s="21"/>
      <c r="C263" s="21"/>
      <c r="D263" s="21"/>
      <c r="E263" s="549" t="s">
        <v>1111</v>
      </c>
      <c r="F263" s="555"/>
      <c r="G263" s="555" t="s">
        <v>304</v>
      </c>
      <c r="H263" s="555"/>
      <c r="I263" s="555"/>
      <c r="J263" s="555"/>
      <c r="K263" s="555"/>
      <c r="L263" s="555"/>
      <c r="M263" s="555"/>
      <c r="N263" s="555"/>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49"/>
      <c r="AJ263" s="549"/>
      <c r="AK263" s="549"/>
      <c r="AL263" s="549"/>
      <c r="AM263" s="549"/>
      <c r="AN263" s="549"/>
      <c r="AO263" s="549"/>
      <c r="AP263" s="549"/>
      <c r="AQ263" s="558"/>
      <c r="AR263" s="549">
        <f t="shared" ref="AR263:AU263" si="67">MIN(AR256,0)</f>
        <v>0</v>
      </c>
      <c r="AS263" s="549">
        <f t="shared" si="67"/>
        <v>0</v>
      </c>
      <c r="AT263" s="549">
        <f t="shared" si="67"/>
        <v>0</v>
      </c>
      <c r="AU263" s="549">
        <f t="shared" si="67"/>
        <v>0</v>
      </c>
      <c r="AV263" s="549">
        <f>MIN(AV256,0)</f>
        <v>0</v>
      </c>
      <c r="AW263" s="555"/>
    </row>
    <row r="264" spans="1:49" s="551" customFormat="1" ht="15">
      <c r="A264" s="98"/>
      <c r="B264" s="21"/>
      <c r="C264" s="21"/>
      <c r="D264" s="21"/>
      <c r="E264" s="549" t="s">
        <v>1112</v>
      </c>
      <c r="F264" s="555"/>
      <c r="G264" s="555" t="s">
        <v>304</v>
      </c>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49"/>
      <c r="AJ264" s="549"/>
      <c r="AK264" s="549"/>
      <c r="AL264" s="549"/>
      <c r="AM264" s="549"/>
      <c r="AN264" s="549"/>
      <c r="AO264" s="549"/>
      <c r="AP264" s="549"/>
      <c r="AQ264" s="558"/>
      <c r="AR264" s="549">
        <f>AR217</f>
        <v>0</v>
      </c>
      <c r="AS264" s="549">
        <f t="shared" ref="AS264:AV264" si="68">-AS217</f>
        <v>0</v>
      </c>
      <c r="AT264" s="549">
        <f t="shared" si="68"/>
        <v>0</v>
      </c>
      <c r="AU264" s="549">
        <f t="shared" si="68"/>
        <v>0</v>
      </c>
      <c r="AV264" s="549">
        <f t="shared" si="68"/>
        <v>0</v>
      </c>
      <c r="AW264" s="555"/>
    </row>
    <row r="265" spans="1:49" s="551" customFormat="1" ht="15">
      <c r="A265" s="98"/>
      <c r="B265" s="21"/>
      <c r="C265" s="21"/>
      <c r="D265" s="21"/>
      <c r="E265" s="549" t="s">
        <v>1129</v>
      </c>
      <c r="F265" s="555"/>
      <c r="G265" s="555" t="s">
        <v>304</v>
      </c>
      <c r="H265" s="555"/>
      <c r="I265" s="555"/>
      <c r="J265" s="555"/>
      <c r="K265" s="555"/>
      <c r="L265" s="555"/>
      <c r="M265" s="555"/>
      <c r="N265" s="555"/>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49"/>
      <c r="AJ265" s="549"/>
      <c r="AK265" s="549"/>
      <c r="AL265" s="549"/>
      <c r="AM265" s="549"/>
      <c r="AN265" s="549"/>
      <c r="AO265" s="549"/>
      <c r="AP265" s="549"/>
      <c r="AQ265" s="558"/>
      <c r="AR265" s="549">
        <f>(AR281* AR$17) * ((1 - AR226) / AR226)</f>
        <v>-90.009505639627164</v>
      </c>
      <c r="AS265" s="549">
        <f t="shared" ref="AS265:AU265" si="69">(AS281* AS$17) * ((1 - AS226) / AS226)</f>
        <v>-111.53077967612866</v>
      </c>
      <c r="AT265" s="549">
        <f t="shared" si="69"/>
        <v>-113.54546082649188</v>
      </c>
      <c r="AU265" s="549">
        <f t="shared" si="69"/>
        <v>-99.764172513233731</v>
      </c>
      <c r="AV265" s="549">
        <f>(AV281* AV$17) * ((1 - AV226) / AV226)</f>
        <v>1.0582380256237377E-3</v>
      </c>
      <c r="AW265" s="555"/>
    </row>
    <row r="266" spans="1:49" s="551" customFormat="1" ht="15">
      <c r="A266" s="98"/>
      <c r="B266" s="21"/>
      <c r="C266" s="21"/>
      <c r="D266" s="21"/>
      <c r="E266" s="555" t="s">
        <v>1130</v>
      </c>
      <c r="F266" s="555"/>
      <c r="G266" s="555" t="s">
        <v>304</v>
      </c>
      <c r="H266" s="555"/>
      <c r="I266" s="555"/>
      <c r="J266" s="555"/>
      <c r="K266" s="555"/>
      <c r="L266" s="555"/>
      <c r="M266" s="555"/>
      <c r="N266" s="555"/>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49"/>
      <c r="AJ266" s="549"/>
      <c r="AK266" s="549"/>
      <c r="AL266" s="549"/>
      <c r="AM266" s="549"/>
      <c r="AN266" s="549"/>
      <c r="AO266" s="549"/>
      <c r="AP266" s="549"/>
      <c r="AQ266" s="558"/>
      <c r="AR266" s="549">
        <f>IF(AR256 &gt;= 0, MIN(AR256, -AR262-AR264-AR265), 0)</f>
        <v>90.009505639627164</v>
      </c>
      <c r="AS266" s="549">
        <f>IF(AS256 &gt;= 0, MIN(AS256, -AS262-AS264-AS265), 0)</f>
        <v>111.53077967612866</v>
      </c>
      <c r="AT266" s="549">
        <f t="shared" ref="AT266:AV266" si="70">IF(AT256 &gt;= 0, MIN(AT256, -AT262-AT264-AT265), 0)</f>
        <v>113.54546082649188</v>
      </c>
      <c r="AU266" s="549">
        <f t="shared" si="70"/>
        <v>99.764172513233731</v>
      </c>
      <c r="AV266" s="549">
        <f t="shared" si="70"/>
        <v>-1.0582380256237377E-3</v>
      </c>
      <c r="AW266" s="555"/>
    </row>
    <row r="267" spans="1:49" ht="15">
      <c r="A267" s="98"/>
      <c r="B267" s="21"/>
      <c r="C267" s="21"/>
      <c r="D267" s="21"/>
      <c r="E267" s="7" t="s">
        <v>1114</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1124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8"/>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1117</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1.9064947742166822</v>
      </c>
      <c r="AS272" s="7">
        <f t="shared" ref="AS272:AU272" si="72">MAX( AS256 - AS266, 0)</f>
        <v>2.2371555035426951</v>
      </c>
      <c r="AT272" s="7">
        <f t="shared" si="72"/>
        <v>2.3386773142989341</v>
      </c>
      <c r="AU272" s="7">
        <f t="shared" si="72"/>
        <v>13.884578132173672</v>
      </c>
      <c r="AV272" s="7">
        <f>MAX( AV256 - AV266, 0)</f>
        <v>118.86248551365014</v>
      </c>
      <c r="AW272" s="21"/>
    </row>
    <row r="273" spans="1:49" ht="15">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40"/>
      <c r="AR273" s="125">
        <f>AR226</f>
        <v>0.25</v>
      </c>
      <c r="AS273" s="125">
        <f>AS226</f>
        <v>0.25</v>
      </c>
      <c r="AT273" s="125">
        <f>AT226</f>
        <v>0.25</v>
      </c>
      <c r="AU273" s="125">
        <f>AU226</f>
        <v>0.25</v>
      </c>
      <c r="AV273" s="125">
        <f>AV226</f>
        <v>0.25</v>
      </c>
      <c r="AW273" s="21"/>
    </row>
    <row r="274" spans="1:49" ht="15">
      <c r="A274" s="98"/>
      <c r="B274" s="21"/>
      <c r="C274" s="21"/>
      <c r="D274" s="21"/>
      <c r="E274" s="21" t="s">
        <v>1118</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0.47662369355417056</v>
      </c>
      <c r="AS274" s="7">
        <f t="shared" si="73"/>
        <v>0.55928887588567378</v>
      </c>
      <c r="AT274" s="7">
        <f t="shared" si="73"/>
        <v>0.58466932857473353</v>
      </c>
      <c r="AU274" s="7">
        <f t="shared" si="73"/>
        <v>3.4711445330434181</v>
      </c>
      <c r="AV274" s="7">
        <f>AV272 * AV273</f>
        <v>29.715621378412536</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6"/>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1131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1132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-23.273594424574544</v>
      </c>
      <c r="AS281" s="8">
        <f>InputSummary!AS282</f>
        <v>-27.985482683291185</v>
      </c>
      <c r="AT281" s="8">
        <f>InputSummary!AT282</f>
        <v>-28.011956239216726</v>
      </c>
      <c r="AU281" s="8">
        <f>InputSummary!AU282</f>
        <v>-24.238284411536124</v>
      </c>
      <c r="AV281" s="8">
        <f>InputSummary!AV282</f>
        <v>2.525377636359849E-4</v>
      </c>
      <c r="AW281" s="8"/>
    </row>
    <row r="282" spans="1:49" ht="15">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1.3630193716187557</v>
      </c>
      <c r="AS282" s="8">
        <f>InputSummary!AS287</f>
        <v>1.3768904698776971</v>
      </c>
      <c r="AT282" s="8">
        <f>InputSummary!AT287</f>
        <v>1.3602523162213354</v>
      </c>
      <c r="AU282" s="8">
        <f>InputSummary!AU287</f>
        <v>1.3398436564847218</v>
      </c>
      <c r="AV282" s="8">
        <f>InputSummary!AV287</f>
        <v>1.3157905788825448</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1133</v>
      </c>
      <c r="F284" s="7"/>
      <c r="G284" s="7" t="s">
        <v>875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0</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1134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1.3630193716187557</v>
      </c>
      <c r="AS286" s="7">
        <f t="shared" si="75"/>
        <v>1.3768904698776971</v>
      </c>
      <c r="AT286" s="7">
        <f t="shared" si="75"/>
        <v>1.3602523162213354</v>
      </c>
      <c r="AU286" s="7">
        <f t="shared" si="75"/>
        <v>1.3398436564847218</v>
      </c>
      <c r="AV286" s="7">
        <f t="shared" si="75"/>
        <v>-1.3157905788825448</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1132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-21.910575052955789</v>
      </c>
      <c r="AS288" s="463">
        <f t="shared" ref="AS288:AV288" si="76">(AS281+AS286) * AS284</f>
        <v>-26.608592213413488</v>
      </c>
      <c r="AT288" s="463">
        <f t="shared" si="76"/>
        <v>-26.651703922995392</v>
      </c>
      <c r="AU288" s="463">
        <f t="shared" si="76"/>
        <v>-22.898440755051404</v>
      </c>
      <c r="AV288" s="463">
        <f t="shared" si="76"/>
        <v>0</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1135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1136</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-84.738093859455518</v>
      </c>
      <c r="AS292" s="2">
        <f>(AS288 * AS$17) * ((1 - AS226) / AS226)</f>
        <v>-106.04344649799563</v>
      </c>
      <c r="AT292" s="2">
        <f>(AT288 * AT$17) * ((1 - AT226) / AT226)</f>
        <v>-108.03172680639427</v>
      </c>
      <c r="AU292" s="2">
        <f>(AU288 * AU$17) * ((1 - AU226) / AU226)</f>
        <v>-94.249409528495249</v>
      </c>
      <c r="AV292" s="2">
        <f>(AV288 * AV$17) * ((1 - AV226) / AV226)</f>
        <v>0</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1137</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1138</v>
      </c>
      <c r="F296" s="2"/>
      <c r="G296" s="21" t="s">
        <v>875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1139</v>
      </c>
      <c r="F297" s="2"/>
      <c r="G297" s="21" t="s">
        <v>875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1113</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-84.738093859455518</v>
      </c>
      <c r="AS299" s="464">
        <f t="shared" ref="AS299:AV299" si="79">IF(AS292&lt;0,AS292, AS296 * IF(AS297, -AS294,AS292))</f>
        <v>-106.04344649799563</v>
      </c>
      <c r="AT299" s="464">
        <f t="shared" si="79"/>
        <v>-108.03172680639427</v>
      </c>
      <c r="AU299" s="464">
        <f t="shared" si="79"/>
        <v>-94.249409528495249</v>
      </c>
      <c r="AV299" s="464">
        <f t="shared" si="79"/>
        <v>0</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1140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1141</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1"/>
      <c r="AR304" s="185">
        <f>AR226</f>
        <v>0.25</v>
      </c>
      <c r="AS304" s="185">
        <f>AS226</f>
        <v>0.25</v>
      </c>
      <c r="AT304" s="185">
        <f>AT226</f>
        <v>0.25</v>
      </c>
      <c r="AU304" s="185">
        <f>AU226</f>
        <v>0.25</v>
      </c>
      <c r="AV304" s="185">
        <f>AV226</f>
        <v>0.25</v>
      </c>
      <c r="AW304" s="2"/>
    </row>
    <row r="305" spans="1:49" ht="15">
      <c r="A305" s="7"/>
      <c r="B305" s="2"/>
      <c r="C305" s="2"/>
      <c r="D305" s="2"/>
      <c r="E305" s="7" t="s">
        <v>1119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4"/>
      <c r="AK305" s="214"/>
      <c r="AL305" s="214"/>
      <c r="AM305" s="214"/>
      <c r="AN305" s="214"/>
      <c r="AO305" s="214"/>
      <c r="AP305" s="214"/>
      <c r="AQ305" s="310"/>
      <c r="AR305" s="214">
        <f>AR229</f>
        <v>1.3333333333333333</v>
      </c>
      <c r="AS305" s="214">
        <f>AS229</f>
        <v>1.3333333333333333</v>
      </c>
      <c r="AT305" s="214">
        <f>AT229</f>
        <v>1.3333333333333333</v>
      </c>
      <c r="AU305" s="214">
        <f>AU229</f>
        <v>1.3333333333333333</v>
      </c>
      <c r="AV305" s="214">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1142</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1143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5"/>
      <c r="D311" s="10" t="s">
        <v>1144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930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2249.4928763436451</v>
      </c>
      <c r="AS313" s="8">
        <f>'Return&amp;RAV'!AS46</f>
        <v>2314.0200320180334</v>
      </c>
      <c r="AT313" s="8">
        <f>'Return&amp;RAV'!AT46</f>
        <v>2374.1086170781168</v>
      </c>
      <c r="AU313" s="8">
        <f>'Return&amp;RAV'!AU46</f>
        <v>2421.766400825717</v>
      </c>
      <c r="AV313" s="8">
        <f>'Return&amp;RAV'!AV46</f>
        <v>2470.4626571421441</v>
      </c>
      <c r="AW313" s="2"/>
    </row>
    <row r="314" spans="1:49" ht="15">
      <c r="A314" s="7"/>
      <c r="B314" s="2"/>
      <c r="C314" s="2"/>
      <c r="D314" s="2"/>
      <c r="E314" s="2" t="s">
        <v>1145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6"/>
      <c r="AR314" s="92">
        <f>InputSummary!AR195</f>
        <v>1.3123689983998859</v>
      </c>
      <c r="AS314" s="92">
        <f>InputSummary!AS195</f>
        <v>1.3406592815876854</v>
      </c>
      <c r="AT314" s="92">
        <f>InputSummary!AT195</f>
        <v>1.3609729496063137</v>
      </c>
      <c r="AU314" s="92">
        <f>InputSummary!AU195</f>
        <v>1.383709961204471</v>
      </c>
      <c r="AV314" s="92">
        <f>InputSummary!AV195</f>
        <v>1.4094402342893173</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5">
      <c r="A317" s="7"/>
      <c r="B317" s="2"/>
      <c r="C317" s="2"/>
      <c r="D317" s="2"/>
      <c r="E317" s="2" t="s">
        <v>930</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2952.1647130347878</v>
      </c>
      <c r="AS317" s="7">
        <f t="shared" si="82"/>
        <v>3102.3124337048093</v>
      </c>
      <c r="AT317" s="7">
        <f t="shared" si="82"/>
        <v>3231.0976072705707</v>
      </c>
      <c r="AU317" s="7">
        <f t="shared" si="82"/>
        <v>3351.0222925328444</v>
      </c>
      <c r="AV317" s="7">
        <f t="shared" si="82"/>
        <v>3481.9694662854331</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1146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1"/>
      <c r="AR319" s="185">
        <f t="shared" ref="AR319:AV319" si="83">AR316/AR317</f>
        <v>0</v>
      </c>
      <c r="AS319" s="185">
        <f t="shared" si="83"/>
        <v>0</v>
      </c>
      <c r="AT319" s="185">
        <f t="shared" si="83"/>
        <v>0</v>
      </c>
      <c r="AU319" s="185">
        <f t="shared" si="83"/>
        <v>0</v>
      </c>
      <c r="AV319" s="185">
        <f t="shared" si="83"/>
        <v>0</v>
      </c>
      <c r="AW319" s="2"/>
    </row>
    <row r="320" spans="1:49" ht="15">
      <c r="A320" s="7"/>
      <c r="B320" s="2"/>
      <c r="C320" s="2"/>
      <c r="D320" s="2"/>
      <c r="E320" s="2" t="s">
        <v>1147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7"/>
      <c r="AR320" s="123">
        <f>InputSummary!AR288</f>
        <v>0.65</v>
      </c>
      <c r="AS320" s="123">
        <f>InputSummary!AS288</f>
        <v>0.64</v>
      </c>
      <c r="AT320" s="123">
        <f>InputSummary!AT288</f>
        <v>0.63</v>
      </c>
      <c r="AU320" s="123">
        <f>InputSummary!AU288</f>
        <v>0.61</v>
      </c>
      <c r="AV320" s="123">
        <f>InputSummary!AV288</f>
        <v>0.6</v>
      </c>
      <c r="AW320" s="2"/>
    </row>
    <row r="321" spans="1:49" ht="15">
      <c r="A321" s="7"/>
      <c r="B321" s="2"/>
      <c r="C321" s="2"/>
      <c r="D321" s="2"/>
      <c r="E321" s="2" t="s">
        <v>1148</v>
      </c>
      <c r="F321" s="2"/>
      <c r="G321" s="2" t="s">
        <v>875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5"/>
      <c r="D323" s="10" t="s">
        <v>1149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5">
      <c r="A326" s="7"/>
      <c r="B326" s="2"/>
      <c r="C326" s="2"/>
      <c r="D326" s="2"/>
      <c r="E326" s="2" t="s">
        <v>1150</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98.338525752731385</v>
      </c>
      <c r="AS326" s="2">
        <f xml:space="preserve"> - (AS203+AS204)</f>
        <v>91.660202578842075</v>
      </c>
      <c r="AT326" s="2">
        <f xml:space="preserve"> - (AT203+AT204)</f>
        <v>91.679390238923986</v>
      </c>
      <c r="AU326" s="2">
        <f xml:space="preserve"> - (AU203+AU204)</f>
        <v>95.094747567514872</v>
      </c>
      <c r="AV326" s="2">
        <f xml:space="preserve"> - (AV203+AV204)</f>
        <v>100.40653113297876</v>
      </c>
      <c r="AW326" s="2"/>
    </row>
    <row r="327" spans="1:49" ht="15">
      <c r="A327" s="7"/>
      <c r="B327" s="2"/>
      <c r="C327" s="2"/>
      <c r="D327" s="2"/>
      <c r="E327" s="2" t="s">
        <v>1151</v>
      </c>
      <c r="F327" s="2"/>
      <c r="G327" s="2" t="s">
        <v>875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5"/>
      <c r="D329" s="10" t="s">
        <v>1152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1153</v>
      </c>
      <c r="F331" s="2"/>
      <c r="G331" s="2" t="s">
        <v>875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1152</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84:AV84 AR12:AR13">
    <cfRule type="cellIs" dxfId="94" priority="22" operator="equal">
      <formula>FALSE()</formula>
    </cfRule>
  </conditionalFormatting>
  <conditionalFormatting sqref="AV176">
    <cfRule type="cellIs" dxfId="93" priority="21" operator="equal">
      <formula>FALSE()</formula>
    </cfRule>
  </conditionalFormatting>
  <conditionalFormatting sqref="AR176:AU176">
    <cfRule type="cellIs" dxfId="92" priority="20" operator="equal">
      <formula>FALSE()</formula>
    </cfRule>
  </conditionalFormatting>
  <conditionalFormatting sqref="AR284:AR285">
    <cfRule type="cellIs" dxfId="91" priority="17" operator="equal">
      <formula>FALSE()</formula>
    </cfRule>
  </conditionalFormatting>
  <conditionalFormatting sqref="AJ284:AU284 AS284:AV285">
    <cfRule type="cellIs" dxfId="90" priority="16" operator="equal">
      <formula>FALSE()</formula>
    </cfRule>
  </conditionalFormatting>
  <conditionalFormatting sqref="AR296:AV297">
    <cfRule type="cellIs" dxfId="89" priority="15" operator="equal">
      <formula>FALSE()</formula>
    </cfRule>
  </conditionalFormatting>
  <conditionalFormatting sqref="AR328:AV328">
    <cfRule type="cellIs" dxfId="88" priority="14" operator="equal">
      <formula>FALSE()</formula>
    </cfRule>
  </conditionalFormatting>
  <conditionalFormatting sqref="AR321:AV321">
    <cfRule type="cellIs" dxfId="87" priority="13" operator="equal">
      <formula>FALSE()</formula>
    </cfRule>
  </conditionalFormatting>
  <conditionalFormatting sqref="AR327:AV327">
    <cfRule type="cellIs" dxfId="86" priority="12" operator="equal">
      <formula>FALSE()</formula>
    </cfRule>
  </conditionalFormatting>
  <conditionalFormatting sqref="AR331:AV331">
    <cfRule type="cellIs" dxfId="85" priority="11" operator="equal">
      <formula>FALSE()</formula>
    </cfRule>
  </conditionalFormatting>
  <conditionalFormatting sqref="AJ296:AV297">
    <cfRule type="cellIs" dxfId="84" priority="10" operator="equal">
      <formula>FALSE()</formula>
    </cfRule>
  </conditionalFormatting>
  <conditionalFormatting sqref="AJ328:AQ328">
    <cfRule type="cellIs" dxfId="83" priority="9" operator="equal">
      <formula>FALSE()</formula>
    </cfRule>
  </conditionalFormatting>
  <conditionalFormatting sqref="AJ321:AV321">
    <cfRule type="cellIs" dxfId="82" priority="8" operator="equal">
      <formula>FALSE()</formula>
    </cfRule>
  </conditionalFormatting>
  <conditionalFormatting sqref="AJ327:AV327">
    <cfRule type="cellIs" dxfId="81" priority="7" operator="equal">
      <formula>FALSE()</formula>
    </cfRule>
  </conditionalFormatting>
  <conditionalFormatting sqref="AJ331:AV331">
    <cfRule type="cellIs" dxfId="80" priority="6" operator="equal">
      <formula>FALSE()</formula>
    </cfRule>
  </conditionalFormatting>
  <conditionalFormatting sqref="AM3">
    <cfRule type="expression" dxfId="79" priority="3">
      <formula>$AM$3="OK"</formula>
    </cfRule>
  </conditionalFormatting>
  <conditionalFormatting sqref="AM2">
    <cfRule type="expression" dxfId="78" priority="1">
      <formula>mac_sensitivity=2</formula>
    </cfRule>
    <cfRule type="expression" dxfId="77"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6" t="s">
        <v>1154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1155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1156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1157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1158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1159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6"/>
      <c r="AR13" s="439">
        <f>InputSummary!AR171</f>
        <v>0.6</v>
      </c>
      <c r="AS13" s="439">
        <f>InputSummary!AS171</f>
        <v>0.6</v>
      </c>
      <c r="AT13" s="439">
        <f>InputSummary!AT171</f>
        <v>0.6</v>
      </c>
      <c r="AU13" s="439">
        <f>InputSummary!AU171</f>
        <v>0.6</v>
      </c>
      <c r="AV13" s="439">
        <f>InputSummary!AV171</f>
        <v>0.6</v>
      </c>
    </row>
    <row r="14" spans="1:102" s="82" customFormat="1" ht="15.75">
      <c r="E14" s="56" t="s">
        <v>932</v>
      </c>
      <c r="G14" s="2" t="s">
        <v>105</v>
      </c>
      <c r="H14" s="82" t="s">
        <v>1160</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6"/>
      <c r="AR14" s="400">
        <f>'Return&amp;RAV'!AR23</f>
        <v>2182.4277352690688</v>
      </c>
      <c r="AS14" s="400">
        <f>'Return&amp;RAV'!AS23</f>
        <v>2235.7922839955145</v>
      </c>
      <c r="AT14" s="400">
        <f>'Return&amp;RAV'!AT23</f>
        <v>2296.8190455924596</v>
      </c>
      <c r="AU14" s="400">
        <f>'Return&amp;RAV'!AU23</f>
        <v>2349.6121819009668</v>
      </c>
      <c r="AV14" s="400">
        <f>'Return&amp;RAV'!AV23</f>
        <v>2396.603937203341</v>
      </c>
    </row>
    <row r="15" spans="1:102" s="82" customFormat="1" ht="15">
      <c r="E15" s="195" t="s">
        <v>1161</v>
      </c>
      <c r="G15" s="2" t="s">
        <v>105</v>
      </c>
      <c r="H15" s="21" t="s">
        <v>1162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448">
        <f>AR14 * (1 - AR13)</f>
        <v>872.97109410762755</v>
      </c>
      <c r="AS15" s="449">
        <f t="shared" ref="AS15:AV15" si="0">AS14 * (1 - AS13)</f>
        <v>894.31691359820582</v>
      </c>
      <c r="AT15" s="449">
        <f t="shared" si="0"/>
        <v>918.72761823698386</v>
      </c>
      <c r="AU15" s="449">
        <f t="shared" si="0"/>
        <v>939.84487276038681</v>
      </c>
      <c r="AV15" s="449">
        <f t="shared" si="0"/>
        <v>958.64157488133651</v>
      </c>
    </row>
    <row r="16" spans="1:102" s="82" customFormat="1" ht="15">
      <c r="E16" s="195"/>
      <c r="G16" s="2"/>
      <c r="H16" s="133"/>
      <c r="AJ16" s="92"/>
      <c r="AK16" s="92"/>
      <c r="AL16" s="92"/>
      <c r="AM16" s="92"/>
      <c r="AN16" s="92"/>
      <c r="AO16" s="92"/>
      <c r="AP16" s="92"/>
      <c r="AQ16" s="216"/>
      <c r="AR16" s="92"/>
      <c r="AS16" s="92"/>
      <c r="AT16" s="92"/>
      <c r="AU16" s="92"/>
      <c r="AV16" s="92"/>
    </row>
    <row r="17" spans="1:49" s="82" customFormat="1" ht="16.5">
      <c r="E17" s="56" t="s">
        <v>1163</v>
      </c>
      <c r="G17" s="2" t="s">
        <v>105</v>
      </c>
      <c r="H17" s="21" t="s">
        <v>1164</v>
      </c>
      <c r="I17" s="438">
        <f>SUM(AR14:AV14)</f>
        <v>11461.255183961352</v>
      </c>
      <c r="AJ17" s="93"/>
      <c r="AK17" s="93"/>
      <c r="AL17" s="93"/>
      <c r="AM17" s="93"/>
      <c r="AN17" s="93"/>
      <c r="AO17" s="93"/>
      <c r="AP17" s="93"/>
      <c r="AQ17" s="242"/>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6"/>
      <c r="AR18" s="92"/>
      <c r="AS18" s="92"/>
      <c r="AT18" s="92"/>
      <c r="AU18" s="92"/>
      <c r="AV18" s="92"/>
    </row>
    <row r="19" spans="1:49" s="82" customFormat="1" ht="16.5">
      <c r="C19" s="195"/>
      <c r="D19" s="195"/>
      <c r="E19" s="56" t="s">
        <v>1165</v>
      </c>
      <c r="F19" s="195"/>
      <c r="G19" s="2" t="s">
        <v>105</v>
      </c>
      <c r="H19" s="21" t="s">
        <v>1166</v>
      </c>
      <c r="I19" s="440">
        <f>I17 * (1 - I18)</f>
        <v>4584.502073584541</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0"/>
      <c r="AR19" s="195"/>
      <c r="AS19" s="195"/>
      <c r="AT19" s="195"/>
      <c r="AU19" s="195"/>
      <c r="AV19" s="195"/>
    </row>
    <row r="20" spans="1:49" s="82" customFormat="1" ht="15">
      <c r="E20" s="2"/>
      <c r="G20" s="2"/>
      <c r="AJ20" s="92"/>
      <c r="AK20" s="92"/>
      <c r="AL20" s="92"/>
      <c r="AM20" s="92"/>
      <c r="AN20" s="92"/>
      <c r="AO20" s="92"/>
      <c r="AP20" s="92"/>
      <c r="AQ20" s="216"/>
      <c r="AR20" s="92"/>
      <c r="AS20" s="92"/>
      <c r="AT20" s="92"/>
      <c r="AU20" s="92"/>
      <c r="AV20" s="92"/>
    </row>
    <row r="21" spans="1:49" s="21" customFormat="1" ht="15">
      <c r="C21" s="28" t="s">
        <v>1167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6"/>
      <c r="AR22" s="92"/>
      <c r="AS22" s="92"/>
      <c r="AT22" s="92"/>
      <c r="AU22" s="92"/>
      <c r="AV22" s="92"/>
    </row>
    <row r="23" spans="1:49" s="82" customFormat="1" ht="15">
      <c r="E23" s="56" t="s">
        <v>1168</v>
      </c>
      <c r="G23" s="2" t="s">
        <v>105</v>
      </c>
      <c r="AJ23" s="92"/>
      <c r="AK23" s="92"/>
      <c r="AL23" s="92"/>
      <c r="AM23" s="92"/>
      <c r="AN23" s="92"/>
      <c r="AO23" s="92"/>
      <c r="AP23" s="92"/>
      <c r="AQ23" s="216"/>
      <c r="AR23" s="8">
        <f>-(TIM!AR15 * (1 - TIM!AR17) + TIM!AR28 * (1 - TIM!AR30))</f>
        <v>-3.0712086909956966</v>
      </c>
      <c r="AS23" s="8">
        <f>-(TIM!AS15 * (1 - TIM!AS17) + TIM!AS28 * (1 - TIM!AS30))</f>
        <v>-3.7018800603183095</v>
      </c>
      <c r="AT23" s="8">
        <f>-(TIM!AT15 * (1 - TIM!AT17) + TIM!AT28 * (1 - TIM!AT30))</f>
        <v>-4.228955031824281</v>
      </c>
      <c r="AU23" s="8">
        <f>-(TIM!AU15 * (1 - TIM!AU17) + TIM!AU28 * (1 - TIM!AU30))</f>
        <v>-4.2150868349255965</v>
      </c>
      <c r="AV23" s="8">
        <f>-(TIM!AV15 * (1 - TIM!AV17) + TIM!AV28 * (1 - TIM!AV30))</f>
        <v>-4.2464708793966874</v>
      </c>
    </row>
    <row r="24" spans="1:49" s="82" customFormat="1" ht="15">
      <c r="E24" s="56" t="s">
        <v>1169</v>
      </c>
      <c r="G24" s="2" t="s">
        <v>105</v>
      </c>
      <c r="AJ24" s="92"/>
      <c r="AK24" s="92"/>
      <c r="AL24" s="92"/>
      <c r="AM24" s="92"/>
      <c r="AO24" s="437"/>
      <c r="AP24" s="92"/>
      <c r="AQ24" s="216"/>
      <c r="AR24" s="8">
        <f>Revenue!AR16</f>
        <v>0</v>
      </c>
      <c r="AS24" s="8">
        <f>Revenue!AS16</f>
        <v>0</v>
      </c>
      <c r="AT24" s="8">
        <f>Revenue!AT16</f>
        <v>0</v>
      </c>
      <c r="AU24" s="8">
        <f>Revenue!AU16</f>
        <v>0</v>
      </c>
      <c r="AV24" s="8">
        <f>Revenue!AV16</f>
        <v>0</v>
      </c>
    </row>
    <row r="25" spans="1:49" s="82" customFormat="1" ht="15">
      <c r="E25" s="56" t="s">
        <v>1167</v>
      </c>
      <c r="G25" s="2" t="s">
        <v>105</v>
      </c>
      <c r="I25" s="393"/>
      <c r="AJ25" s="92"/>
      <c r="AK25" s="92"/>
      <c r="AL25" s="92"/>
      <c r="AM25" s="92"/>
      <c r="AN25" s="144"/>
      <c r="AO25" s="437"/>
      <c r="AP25" s="92"/>
      <c r="AQ25" s="216"/>
      <c r="AR25" s="447">
        <f>SUM(AR23:AR24)</f>
        <v>-3.0712086909956966</v>
      </c>
      <c r="AS25" s="431">
        <f t="shared" ref="AS25:AV25" si="1">SUM(AS23:AS24)</f>
        <v>-3.7018800603183095</v>
      </c>
      <c r="AT25" s="431">
        <f t="shared" si="1"/>
        <v>-4.228955031824281</v>
      </c>
      <c r="AU25" s="431">
        <f t="shared" si="1"/>
        <v>-4.2150868349255965</v>
      </c>
      <c r="AV25" s="431">
        <f t="shared" si="1"/>
        <v>-4.2464708793966874</v>
      </c>
    </row>
    <row r="26" spans="1:49" s="82" customFormat="1" ht="15">
      <c r="E26" s="56"/>
      <c r="AJ26" s="92"/>
      <c r="AK26" s="92"/>
      <c r="AL26" s="92"/>
      <c r="AM26" s="92"/>
      <c r="AN26" s="251"/>
      <c r="AO26" s="400"/>
      <c r="AP26" s="92"/>
      <c r="AQ26" s="216"/>
      <c r="AR26" s="92"/>
      <c r="AS26" s="92"/>
      <c r="AT26" s="92"/>
      <c r="AU26" s="92"/>
      <c r="AV26" s="92"/>
    </row>
    <row r="27" spans="1:49" s="82" customFormat="1" ht="15">
      <c r="E27" s="56" t="s">
        <v>1170</v>
      </c>
      <c r="F27"/>
      <c r="G27" s="2" t="s">
        <v>249</v>
      </c>
      <c r="H27" s="82" t="s">
        <v>1171</v>
      </c>
      <c r="I27" s="289">
        <f>SUM(AR25:AV25)/SUM(AR15:AV15)</f>
        <v>-4.2455213641647083E-3</v>
      </c>
      <c r="AJ27" s="92"/>
      <c r="AK27" s="92"/>
      <c r="AL27" s="92"/>
      <c r="AM27" s="92"/>
      <c r="AN27" s="436"/>
      <c r="AO27" s="400"/>
      <c r="AP27" s="92"/>
      <c r="AQ27" s="216"/>
      <c r="AR27" s="92"/>
      <c r="AS27" s="92"/>
      <c r="AT27" s="92"/>
      <c r="AU27" s="92"/>
      <c r="AV27" s="92"/>
    </row>
    <row r="28" spans="1:49" s="82" customFormat="1" ht="15">
      <c r="E28" s="56"/>
      <c r="F28"/>
      <c r="G28" s="2"/>
      <c r="AJ28" s="92"/>
      <c r="AK28" s="92"/>
      <c r="AL28" s="92"/>
      <c r="AM28" s="92"/>
      <c r="AN28" s="92"/>
      <c r="AO28" s="437"/>
      <c r="AP28" s="92"/>
      <c r="AQ28" s="216"/>
      <c r="AR28" s="92"/>
      <c r="AS28" s="92"/>
      <c r="AT28" s="92"/>
      <c r="AU28" s="92"/>
      <c r="AV28" s="92"/>
    </row>
    <row r="29" spans="1:49" s="82" customFormat="1" ht="15">
      <c r="A29" s="21"/>
      <c r="B29" s="21"/>
      <c r="C29" s="28" t="s">
        <v>1172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6"/>
      <c r="AR30" s="92"/>
      <c r="AS30" s="92"/>
      <c r="AT30" s="92"/>
      <c r="AU30" s="92"/>
      <c r="AV30" s="92"/>
    </row>
    <row r="31" spans="1:49" s="82" customFormat="1" ht="15">
      <c r="D31" s="351" t="s">
        <v>1173</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6"/>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6"/>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6"/>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6"/>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6"/>
      <c r="AR36" s="92"/>
      <c r="AS36" s="92"/>
      <c r="AT36" s="92"/>
      <c r="AU36" s="92"/>
      <c r="AV36" s="92"/>
    </row>
    <row r="37" spans="2:52" s="82" customFormat="1" ht="15">
      <c r="E37" s="56"/>
      <c r="G37" s="2"/>
      <c r="AJ37" s="92"/>
      <c r="AK37" s="92"/>
      <c r="AL37" s="92"/>
      <c r="AM37" s="92"/>
      <c r="AN37" s="92"/>
      <c r="AO37" s="437"/>
      <c r="AP37" s="92"/>
      <c r="AQ37" s="216"/>
      <c r="AR37" s="92"/>
      <c r="AS37" s="92"/>
      <c r="AT37" s="92"/>
      <c r="AU37" s="92"/>
      <c r="AV37" s="92"/>
    </row>
    <row r="38" spans="2:52" s="2" customFormat="1" ht="15" customHeight="1">
      <c r="C38" s="55"/>
      <c r="D38" s="97" t="s">
        <v>1174</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6"/>
      <c r="AR39" s="92"/>
      <c r="AS39" s="92"/>
      <c r="AT39" s="92"/>
      <c r="AU39" s="92"/>
      <c r="AV39" s="92"/>
    </row>
    <row r="40" spans="2:52" s="82" customFormat="1" ht="15">
      <c r="E40" s="56" t="s">
        <v>1175</v>
      </c>
      <c r="G40" s="2" t="s">
        <v>875</v>
      </c>
      <c r="I40" s="82" t="b">
        <f>I27 &gt;= 0</f>
        <v>0</v>
      </c>
      <c r="AJ40" s="92"/>
      <c r="AK40" s="92"/>
      <c r="AL40" s="92"/>
      <c r="AM40" s="92"/>
      <c r="AN40" s="92"/>
      <c r="AO40" s="92"/>
      <c r="AP40" s="92"/>
      <c r="AQ40" s="216"/>
      <c r="AR40" s="92"/>
      <c r="AS40" s="92"/>
      <c r="AT40" s="92"/>
      <c r="AU40" s="92"/>
      <c r="AV40" s="92"/>
    </row>
    <row r="41" spans="2:52" s="82" customFormat="1" ht="15">
      <c r="E41" s="56"/>
      <c r="G41" s="2"/>
      <c r="AJ41" s="92"/>
      <c r="AK41" s="92"/>
      <c r="AL41" s="92"/>
      <c r="AM41" s="92"/>
      <c r="AN41" s="92"/>
      <c r="AO41" s="92"/>
      <c r="AP41" s="92"/>
      <c r="AQ41" s="216"/>
      <c r="AR41" s="92"/>
      <c r="AS41" s="92"/>
      <c r="AT41" s="92"/>
      <c r="AU41" s="92"/>
      <c r="AV41" s="92"/>
    </row>
    <row r="42" spans="2:52" s="82" customFormat="1" ht="15">
      <c r="E42" s="2" t="s">
        <v>1176</v>
      </c>
      <c r="G42" s="2" t="s">
        <v>209</v>
      </c>
      <c r="I42" s="311">
        <f>I40 * MAX( MIN( I27, I34) - I33, 0) * I35</f>
        <v>0</v>
      </c>
      <c r="AJ42" s="92"/>
      <c r="AK42" s="92"/>
      <c r="AL42" s="92"/>
      <c r="AM42" s="92"/>
      <c r="AN42" s="92"/>
      <c r="AO42" s="92"/>
      <c r="AP42" s="92"/>
      <c r="AQ42" s="216"/>
      <c r="AR42" s="92"/>
      <c r="AS42" s="92"/>
      <c r="AT42" s="92"/>
      <c r="AU42" s="92"/>
      <c r="AV42" s="92"/>
    </row>
    <row r="43" spans="2:52" s="82" customFormat="1" ht="15">
      <c r="E43" s="2" t="s">
        <v>1177</v>
      </c>
      <c r="G43" s="2" t="s">
        <v>209</v>
      </c>
      <c r="I43" s="311">
        <f>I40 * MAX( I27 - I34, 0) * I36</f>
        <v>0</v>
      </c>
      <c r="AJ43" s="92"/>
      <c r="AK43" s="92"/>
      <c r="AL43" s="92"/>
      <c r="AM43" s="92"/>
      <c r="AN43" s="92"/>
      <c r="AO43" s="92"/>
      <c r="AP43" s="92"/>
      <c r="AQ43" s="216"/>
      <c r="AR43" s="92"/>
      <c r="AS43" s="92"/>
      <c r="AT43" s="92"/>
      <c r="AU43" s="92"/>
      <c r="AV43" s="92"/>
    </row>
    <row r="44" spans="2:52" s="82" customFormat="1" ht="15">
      <c r="E44" s="2"/>
      <c r="G44" s="2"/>
      <c r="AJ44" s="92"/>
      <c r="AK44" s="92"/>
      <c r="AL44" s="92"/>
      <c r="AM44" s="92"/>
      <c r="AN44" s="92"/>
      <c r="AO44" s="92"/>
      <c r="AP44" s="92"/>
      <c r="AQ44" s="216"/>
      <c r="AR44" s="92"/>
      <c r="AS44" s="92"/>
      <c r="AT44" s="92"/>
      <c r="AU44" s="92"/>
      <c r="AV44" s="92"/>
    </row>
    <row r="45" spans="2:52" s="82" customFormat="1" ht="15">
      <c r="E45" s="2" t="s">
        <v>1174</v>
      </c>
      <c r="G45" s="2" t="s">
        <v>105</v>
      </c>
      <c r="I45" s="446">
        <f>I19 * (-I42 -I43)</f>
        <v>0</v>
      </c>
      <c r="AJ45" s="92"/>
      <c r="AK45" s="92"/>
      <c r="AL45" s="92"/>
      <c r="AM45" s="92"/>
      <c r="AN45" s="92"/>
      <c r="AO45" s="92"/>
      <c r="AP45" s="92"/>
      <c r="AQ45" s="216"/>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1178</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1179</v>
      </c>
      <c r="F49" s="35"/>
      <c r="G49" s="21" t="s">
        <v>875</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1180</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1181</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1178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1182</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1183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1184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1185</v>
      </c>
      <c r="F60" s="35"/>
      <c r="G60" s="2" t="s">
        <v>105</v>
      </c>
      <c r="H60" s="35" t="s">
        <v>1186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1187</v>
      </c>
      <c r="F62" s="35"/>
      <c r="G62" s="2" t="s">
        <v>209</v>
      </c>
      <c r="H62" s="35" t="s">
        <v>1188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0.19041786438217639</v>
      </c>
      <c r="AS62" s="439">
        <f t="shared" ref="AS62:AV62" si="2">AS15/$I$19</f>
        <v>0.19507394679809911</v>
      </c>
      <c r="AT62" s="439">
        <f t="shared" si="2"/>
        <v>0.2003985609540028</v>
      </c>
      <c r="AU62" s="439">
        <f t="shared" si="2"/>
        <v>0.20500478736299027</v>
      </c>
      <c r="AV62" s="439">
        <f t="shared" si="2"/>
        <v>0.20910484050273134</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1189</v>
      </c>
      <c r="F64" s="35"/>
      <c r="G64" s="2" t="s">
        <v>105</v>
      </c>
      <c r="H64" s="35" t="s">
        <v>1190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1191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1167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-3.0712086909956966</v>
      </c>
      <c r="AS68" s="7">
        <f t="shared" ref="AS68:AV68" si="4">AS25</f>
        <v>-3.7018800603183095</v>
      </c>
      <c r="AT68" s="7">
        <f t="shared" si="4"/>
        <v>-4.228955031824281</v>
      </c>
      <c r="AU68" s="7">
        <f t="shared" si="4"/>
        <v>-4.2150868349255965</v>
      </c>
      <c r="AV68" s="7">
        <f t="shared" si="4"/>
        <v>-4.2464708793966874</v>
      </c>
      <c r="AW68" s="34"/>
      <c r="AX68"/>
      <c r="AY68"/>
      <c r="AZ68"/>
    </row>
    <row r="69" spans="1:52" s="21" customFormat="1" ht="15">
      <c r="B69" s="34"/>
      <c r="C69" s="34"/>
      <c r="D69" s="34"/>
      <c r="E69" s="35" t="s">
        <v>1189</v>
      </c>
      <c r="F69" s="35"/>
      <c r="G69" s="2" t="s">
        <v>105</v>
      </c>
      <c r="H69" s="35" t="s">
        <v>1190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1192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-3.0712086909956966</v>
      </c>
      <c r="AS70" s="431">
        <f t="shared" ref="AS70:AV70" si="6">SUM(AS68:AS69)</f>
        <v>-3.7018800603183095</v>
      </c>
      <c r="AT70" s="431">
        <f t="shared" si="6"/>
        <v>-4.228955031824281</v>
      </c>
      <c r="AU70" s="431">
        <f t="shared" si="6"/>
        <v>-4.2150868349255965</v>
      </c>
      <c r="AV70" s="431">
        <f t="shared" si="6"/>
        <v>-4.2464708793966874</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1170</v>
      </c>
      <c r="F72" s="35"/>
      <c r="G72" s="21" t="s">
        <v>1193</v>
      </c>
      <c r="H72" s="35"/>
      <c r="I72" s="450">
        <f>SUM(AR68:AV68) / I19</f>
        <v>-4.2455213641647083E-3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1185</v>
      </c>
      <c r="F73" s="35"/>
      <c r="G73" s="21" t="s">
        <v>1193</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1194</v>
      </c>
      <c r="F74" s="35"/>
      <c r="G74" s="21" t="s">
        <v>1193</v>
      </c>
      <c r="H74" s="35"/>
      <c r="I74" s="451">
        <f>SUM(I72:I73)</f>
        <v>-4.2455213641647083E-3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3">
    <cfRule type="expression" dxfId="76" priority="3">
      <formula>$AM$3="OK"</formula>
    </cfRule>
  </conditionalFormatting>
  <conditionalFormatting sqref="AM2">
    <cfRule type="expression" dxfId="75" priority="1">
      <formula>mac_sensitivity=2</formula>
    </cfRule>
    <cfRule type="expression" dxfId="74"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0" zoomScaleNormal="8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6" t="s">
        <v>67</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1195</v>
      </c>
      <c r="F8" s="21"/>
      <c r="G8" s="2" t="s">
        <v>105</v>
      </c>
      <c r="H8" s="288"/>
      <c r="I8" s="2" t="s">
        <v>1196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85.456548150614168</v>
      </c>
      <c r="AS8" s="8">
        <f>TIM!AS66</f>
        <v>90.786171444221267</v>
      </c>
      <c r="AT8" s="8">
        <f>TIM!AT66</f>
        <v>88.430054113417384</v>
      </c>
      <c r="AU8" s="8">
        <f>TIM!AU66</f>
        <v>82.231228893325905</v>
      </c>
      <c r="AV8" s="8">
        <f>TIM!AV66</f>
        <v>79.60846740563855</v>
      </c>
    </row>
    <row r="9" spans="1:52" ht="15">
      <c r="E9" s="7" t="s">
        <v>942</v>
      </c>
      <c r="F9" s="7"/>
      <c r="G9" s="2" t="s">
        <v>105</v>
      </c>
      <c r="H9" s="288"/>
      <c r="I9" s="2" t="s">
        <v>1197</v>
      </c>
      <c r="AJ9" s="8"/>
      <c r="AK9" s="8"/>
      <c r="AL9" s="8"/>
      <c r="AM9" s="8"/>
      <c r="AN9" s="8"/>
      <c r="AO9" s="8"/>
      <c r="AP9" s="8"/>
      <c r="AQ9" s="435"/>
      <c r="AR9" s="8">
        <f>-'Return&amp;RAV'!AR45</f>
        <v>158.33605189264563</v>
      </c>
      <c r="AS9" s="8">
        <f>-'Return&amp;RAV'!AS45</f>
        <v>156.68617694412802</v>
      </c>
      <c r="AT9" s="8">
        <f>-'Return&amp;RAV'!AT45</f>
        <v>154.32057558722371</v>
      </c>
      <c r="AU9" s="8">
        <f>-'Return&amp;RAV'!AU45</f>
        <v>151.61331535116017</v>
      </c>
      <c r="AV9" s="8">
        <f>-'Return&amp;RAV'!AV45</f>
        <v>145.58578538672964</v>
      </c>
    </row>
    <row r="10" spans="1:52" ht="15">
      <c r="E10" s="7" t="s">
        <v>530</v>
      </c>
      <c r="F10" s="7"/>
      <c r="G10" s="2" t="s">
        <v>105</v>
      </c>
      <c r="H10" s="288"/>
      <c r="I10" s="2" t="s">
        <v>1198</v>
      </c>
      <c r="AJ10" s="8"/>
      <c r="AK10" s="8"/>
      <c r="AL10" s="8"/>
      <c r="AM10" s="8"/>
      <c r="AN10" s="8"/>
      <c r="AO10" s="8"/>
      <c r="AP10" s="8"/>
      <c r="AQ10" s="435"/>
      <c r="AR10" s="8">
        <f>'Return&amp;RAV'!AR30</f>
        <v>86.715661775705797</v>
      </c>
      <c r="AS10" s="8">
        <f>'Return&amp;RAV'!AS30</f>
        <v>92.495136386040869</v>
      </c>
      <c r="AT10" s="8">
        <f>'Return&amp;RAV'!AT30</f>
        <v>95.203541736500455</v>
      </c>
      <c r="AU10" s="8">
        <f>'Return&amp;RAV'!AU30</f>
        <v>97.668924476771181</v>
      </c>
      <c r="AV10" s="8">
        <f>'Return&amp;RAV'!AV30</f>
        <v>100.07185968241636</v>
      </c>
    </row>
    <row r="11" spans="1:52" ht="15">
      <c r="E11" s="7" t="s">
        <v>758</v>
      </c>
      <c r="F11" s="21"/>
      <c r="G11" s="2" t="s">
        <v>105</v>
      </c>
      <c r="H11" s="288"/>
      <c r="I11" s="2" t="s">
        <v>1199</v>
      </c>
      <c r="AJ11" s="8"/>
      <c r="AK11" s="8"/>
      <c r="AL11" s="8"/>
      <c r="AM11" s="8"/>
      <c r="AN11" s="8"/>
      <c r="AO11" s="8"/>
      <c r="AP11" s="8"/>
      <c r="AQ11" s="435"/>
      <c r="AR11" s="8">
        <f>InputSummary!AR97</f>
        <v>79.920428052517948</v>
      </c>
      <c r="AS11" s="8">
        <f>InputSummary!AS97</f>
        <v>75.684030441158399</v>
      </c>
      <c r="AT11" s="8">
        <f>InputSummary!AT97</f>
        <v>75.964379296694176</v>
      </c>
      <c r="AU11" s="8">
        <f>InputSummary!AU97</f>
        <v>77.128342658246311</v>
      </c>
      <c r="AV11" s="8">
        <f>InputSummary!AV97</f>
        <v>57.331869702055577</v>
      </c>
    </row>
    <row r="12" spans="1:52" ht="15">
      <c r="E12" s="133" t="s">
        <v>1200</v>
      </c>
      <c r="F12" s="21"/>
      <c r="G12" s="180" t="s">
        <v>105</v>
      </c>
      <c r="H12" s="288"/>
      <c r="I12" s="2"/>
      <c r="AJ12" s="539"/>
      <c r="AK12" s="539"/>
      <c r="AL12" s="539"/>
      <c r="AM12" s="539"/>
      <c r="AN12" s="539"/>
      <c r="AO12" s="539"/>
      <c r="AP12" s="539"/>
      <c r="AQ12" s="540"/>
      <c r="AR12" s="539">
        <f t="shared" ref="AR12:AV12" si="0">SUM(AR8:AR11)</f>
        <v>410.42868987148353</v>
      </c>
      <c r="AS12" s="539">
        <f t="shared" si="0"/>
        <v>415.65151521554856</v>
      </c>
      <c r="AT12" s="539">
        <f t="shared" si="0"/>
        <v>413.91855073383573</v>
      </c>
      <c r="AU12" s="539">
        <f t="shared" si="0"/>
        <v>408.64181137950357</v>
      </c>
      <c r="AV12" s="539">
        <f t="shared" si="0"/>
        <v>382.59798217684016</v>
      </c>
    </row>
    <row r="13" spans="1:52" ht="15">
      <c r="E13" s="21" t="s">
        <v>1201</v>
      </c>
      <c r="F13" s="21"/>
      <c r="G13" s="2" t="s">
        <v>105</v>
      </c>
      <c r="H13" s="288"/>
      <c r="I13" s="2" t="s">
        <v>1202</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1203</v>
      </c>
      <c r="AJ14" s="8"/>
      <c r="AK14" s="8"/>
      <c r="AL14" s="8"/>
      <c r="AM14" s="8"/>
      <c r="AN14" s="8"/>
      <c r="AO14" s="8"/>
      <c r="AP14" s="8"/>
      <c r="AQ14" s="435"/>
      <c r="AR14" s="8">
        <f>'Finance&amp;Tax'!AR185</f>
        <v>5.0968590947118217</v>
      </c>
      <c r="AS14" s="8">
        <f>'Finance&amp;Tax'!AS185</f>
        <v>0</v>
      </c>
      <c r="AT14" s="8">
        <f>'Finance&amp;Tax'!AT185</f>
        <v>0</v>
      </c>
      <c r="AU14" s="8">
        <f>'Finance&amp;Tax'!AU185</f>
        <v>0</v>
      </c>
      <c r="AV14" s="8">
        <f>'Finance&amp;Tax'!AV185</f>
        <v>0</v>
      </c>
    </row>
    <row r="15" spans="1:52" ht="15">
      <c r="E15" s="7" t="s">
        <v>1204</v>
      </c>
      <c r="F15" s="21"/>
      <c r="G15" s="2" t="s">
        <v>105</v>
      </c>
      <c r="H15" s="288"/>
      <c r="I15" s="2" t="s">
        <v>1205</v>
      </c>
      <c r="AJ15" s="8"/>
      <c r="AK15" s="8"/>
      <c r="AL15" s="8"/>
      <c r="AM15" s="8"/>
      <c r="AN15" s="8"/>
      <c r="AO15" s="8"/>
      <c r="AP15" s="8"/>
      <c r="AQ15" s="435"/>
      <c r="AR15" s="8">
        <f>TIM!AR76</f>
        <v>0</v>
      </c>
      <c r="AS15" s="8">
        <f>TIM!AS76</f>
        <v>0</v>
      </c>
      <c r="AT15" s="8">
        <f>TIM!AT76</f>
        <v>0</v>
      </c>
      <c r="AU15" s="8">
        <f>TIM!AU76</f>
        <v>0</v>
      </c>
      <c r="AV15" s="8">
        <f>TIM!AV76</f>
        <v>0</v>
      </c>
    </row>
    <row r="16" spans="1:52" ht="15">
      <c r="E16" s="7" t="s">
        <v>1206</v>
      </c>
      <c r="F16" s="21"/>
      <c r="G16" s="2" t="s">
        <v>105</v>
      </c>
      <c r="H16" s="288"/>
      <c r="I16" s="2" t="s">
        <v>1207</v>
      </c>
      <c r="AJ16" s="8"/>
      <c r="AK16" s="8"/>
      <c r="AL16" s="8"/>
      <c r="AM16" s="8"/>
      <c r="AN16" s="8"/>
      <c r="AO16" s="8"/>
      <c r="AP16" s="8"/>
      <c r="AQ16" s="435"/>
      <c r="AR16" s="8">
        <f>InputSummary!AR111</f>
        <v>0</v>
      </c>
      <c r="AS16" s="8">
        <f>InputSummary!AS111</f>
        <v>0</v>
      </c>
      <c r="AT16" s="8">
        <f>InputSummary!AT111</f>
        <v>0</v>
      </c>
      <c r="AU16" s="8">
        <f>InputSummary!AU111</f>
        <v>0</v>
      </c>
      <c r="AV16" s="8">
        <f>InputSummary!AV111</f>
        <v>0</v>
      </c>
    </row>
    <row r="17" spans="1:48" ht="15">
      <c r="E17" s="7" t="s">
        <v>3</v>
      </c>
      <c r="F17" s="21"/>
      <c r="G17" s="2" t="s">
        <v>105</v>
      </c>
      <c r="H17" s="288"/>
      <c r="I17" s="2" t="s">
        <v>1208</v>
      </c>
      <c r="AJ17" s="8"/>
      <c r="AK17" s="8"/>
      <c r="AL17" s="8"/>
      <c r="AM17" s="8"/>
      <c r="AN17" s="8"/>
      <c r="AO17" s="8"/>
      <c r="AP17" s="8"/>
      <c r="AQ17" s="435"/>
      <c r="AR17" s="8">
        <f>InputSummary!AR123</f>
        <v>2.301355012715272</v>
      </c>
      <c r="AS17" s="8">
        <f>InputSummary!AS123</f>
        <v>1.0430637366</v>
      </c>
      <c r="AT17" s="8">
        <f>InputSummary!AT123</f>
        <v>1.0430637366</v>
      </c>
      <c r="AU17" s="8">
        <f>InputSummary!AU123</f>
        <v>1.0430637366</v>
      </c>
      <c r="AV17" s="8">
        <f>InputSummary!AV123</f>
        <v>1.0277450536000003</v>
      </c>
    </row>
    <row r="18" spans="1:48" ht="15">
      <c r="E18" s="7" t="s">
        <v>576</v>
      </c>
      <c r="F18" s="21"/>
      <c r="G18" s="2" t="s">
        <v>105</v>
      </c>
      <c r="H18" s="288"/>
      <c r="I18" s="2" t="s">
        <v>213</v>
      </c>
      <c r="AJ18" s="8"/>
      <c r="AK18" s="8"/>
      <c r="AL18" s="8"/>
      <c r="AM18" s="8"/>
      <c r="AN18" s="8"/>
      <c r="AO18" s="8"/>
      <c r="AP18" s="8"/>
      <c r="AQ18" s="435"/>
      <c r="AR18" s="8">
        <f>InputSummary!AR149</f>
        <v>-1.4798134573016597E-2</v>
      </c>
      <c r="AS18" s="8">
        <f>InputSummary!AS149</f>
        <v>-1.4716566568026446E-2</v>
      </c>
      <c r="AT18" s="8">
        <f>InputSummary!AT149</f>
        <v>-1.4708003311977413E-2</v>
      </c>
      <c r="AU18" s="8">
        <f>InputSummary!AU149</f>
        <v>-1.4671105672850016E-2</v>
      </c>
      <c r="AV18" s="8">
        <f>InputSummary!AV149</f>
        <v>-1.4586503471724188E-2</v>
      </c>
    </row>
    <row r="19" spans="1:48" ht="15">
      <c r="E19" s="133" t="s">
        <v>1209</v>
      </c>
      <c r="F19" s="21"/>
      <c r="G19" s="180" t="s">
        <v>105</v>
      </c>
      <c r="H19" s="288"/>
      <c r="I19" s="2"/>
      <c r="AJ19" s="541"/>
      <c r="AK19" s="541"/>
      <c r="AL19" s="541"/>
      <c r="AM19" s="541"/>
      <c r="AN19" s="541"/>
      <c r="AO19" s="541"/>
      <c r="AP19" s="541"/>
      <c r="AQ19" s="542"/>
      <c r="AR19" s="541">
        <f t="shared" ref="AR19:AV19" si="1">SUM(AR12:AR18)</f>
        <v>417.81210584433757</v>
      </c>
      <c r="AS19" s="541">
        <f t="shared" si="1"/>
        <v>416.67986238558052</v>
      </c>
      <c r="AT19" s="541">
        <f t="shared" si="1"/>
        <v>414.94690646712377</v>
      </c>
      <c r="AU19" s="541">
        <f t="shared" si="1"/>
        <v>409.67020401043072</v>
      </c>
      <c r="AV19" s="541">
        <f t="shared" si="1"/>
        <v>383.61114072696842</v>
      </c>
    </row>
    <row r="20" spans="1:48" ht="15">
      <c r="E20" s="21" t="s">
        <v>533</v>
      </c>
      <c r="F20" s="21"/>
      <c r="G20" s="2" t="s">
        <v>105</v>
      </c>
      <c r="H20" s="288"/>
      <c r="I20" s="2" t="s">
        <v>1210</v>
      </c>
      <c r="AJ20" s="93"/>
      <c r="AK20" s="93"/>
      <c r="AL20" s="93"/>
      <c r="AM20" s="93"/>
      <c r="AN20" s="93"/>
      <c r="AO20" s="93"/>
      <c r="AP20" s="8"/>
      <c r="AQ20" s="435"/>
      <c r="AR20" s="8">
        <f>'Finance&amp;Tax'!AR240</f>
        <v>1.3600044161562213</v>
      </c>
      <c r="AS20" s="8">
        <f>'Finance&amp;Tax'!AS240</f>
        <v>1.3913140465195879</v>
      </c>
      <c r="AT20" s="8">
        <f>'Finance&amp;Tax'!AT240</f>
        <v>1.3915568527462105</v>
      </c>
      <c r="AU20" s="8">
        <f>'Finance&amp;Tax'!AU240</f>
        <v>3.4641595191243488</v>
      </c>
      <c r="AV20" s="8">
        <f>'Finance&amp;Tax'!AV240</f>
        <v>21.135359918258157</v>
      </c>
    </row>
    <row r="21" spans="1:48" ht="15">
      <c r="E21" s="21" t="s">
        <v>329</v>
      </c>
      <c r="F21" s="21"/>
      <c r="G21" s="2" t="s">
        <v>105</v>
      </c>
      <c r="H21" s="288"/>
      <c r="I21" s="2" t="s">
        <v>1211</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1212</v>
      </c>
      <c r="F22" s="21"/>
      <c r="G22" s="180" t="s">
        <v>105</v>
      </c>
      <c r="H22" s="288"/>
      <c r="I22" s="2"/>
      <c r="AJ22" s="541"/>
      <c r="AK22" s="541"/>
      <c r="AL22" s="541"/>
      <c r="AM22" s="541"/>
      <c r="AN22" s="541"/>
      <c r="AO22" s="541"/>
      <c r="AP22" s="541"/>
      <c r="AQ22" s="542"/>
      <c r="AR22" s="541">
        <f t="shared" ref="AR22:AV22" si="2">SUM(AR19:AR21)</f>
        <v>419.17211026049381</v>
      </c>
      <c r="AS22" s="541">
        <f t="shared" si="2"/>
        <v>418.07117643210012</v>
      </c>
      <c r="AT22" s="541">
        <f t="shared" si="2"/>
        <v>416.33846331986996</v>
      </c>
      <c r="AU22" s="541">
        <f t="shared" si="2"/>
        <v>413.13436352955506</v>
      </c>
      <c r="AV22" s="541">
        <f t="shared" si="2"/>
        <v>404.74650064522655</v>
      </c>
    </row>
    <row r="23" spans="1:48" ht="15">
      <c r="E23" s="133"/>
      <c r="F23" s="7"/>
      <c r="G23" s="180"/>
      <c r="AJ23" s="85"/>
      <c r="AK23" s="85"/>
      <c r="AL23" s="85"/>
      <c r="AM23" s="85"/>
      <c r="AN23" s="85"/>
      <c r="AO23" s="85"/>
      <c r="AP23" s="85"/>
      <c r="AQ23" s="241"/>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3">
    <cfRule type="expression" dxfId="73" priority="3">
      <formula>$AM$3="OK"</formula>
    </cfRule>
  </conditionalFormatting>
  <conditionalFormatting sqref="AM2">
    <cfRule type="expression" dxfId="72" priority="1">
      <formula>mac_sensitivity=2</formula>
    </cfRule>
    <cfRule type="expression" dxfId="71"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1" customWidth="1"/>
    <col min="44" max="48" width="9.625" customWidth="1"/>
    <col min="49" max="49" width="3" customWidth="1"/>
    <col min="50" max="52" width="9" hidden="1" customWidth="1"/>
    <col min="53" max="16384" width="9" hidden="1"/>
  </cols>
  <sheetData>
    <row r="1" spans="1:102" ht="19.5">
      <c r="A1" s="196" t="s">
        <v>1154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1213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1155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552</v>
      </c>
      <c r="F11" s="2"/>
      <c r="G11" s="2" t="s">
        <v>875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1214</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957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6">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1.3968049905189786</v>
      </c>
    </row>
    <row r="17" spans="3:48" s="82" customFormat="1" ht="15">
      <c r="E17" s="2" t="s">
        <v>1215</v>
      </c>
      <c r="G17" s="2"/>
      <c r="H17" s="82" t="s">
        <v>1216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410.89346804433291</v>
      </c>
    </row>
    <row r="18" spans="3:48" s="82" customFormat="1" ht="15">
      <c r="E18" s="2"/>
      <c r="G18" s="2"/>
      <c r="AJ18" s="92"/>
      <c r="AK18" s="92"/>
      <c r="AL18" s="92"/>
      <c r="AM18" s="92"/>
      <c r="AN18" s="92"/>
      <c r="AO18" s="92"/>
      <c r="AP18" s="92"/>
      <c r="AQ18" s="216"/>
      <c r="AR18" s="92"/>
      <c r="AS18" s="92"/>
      <c r="AT18" s="92"/>
      <c r="AU18" s="92"/>
      <c r="AV18" s="92"/>
    </row>
    <row r="19" spans="3:48" s="82" customFormat="1" ht="15">
      <c r="C19" s="28" t="s">
        <v>1217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6"/>
      <c r="AR20" s="92"/>
      <c r="AS20" s="92"/>
      <c r="AT20" s="92"/>
      <c r="AU20" s="92"/>
      <c r="AV20" s="92"/>
    </row>
    <row r="21" spans="3:48" s="82" customFormat="1" ht="15">
      <c r="E21" s="260" t="s">
        <v>397</v>
      </c>
      <c r="AJ21" s="92"/>
      <c r="AK21" s="92"/>
      <c r="AL21" s="92"/>
      <c r="AM21" s="92"/>
      <c r="AN21" s="92"/>
      <c r="AO21" s="92"/>
      <c r="AP21" s="92"/>
      <c r="AQ21" s="216"/>
      <c r="AR21" s="92"/>
      <c r="AS21" s="92"/>
      <c r="AT21" s="92"/>
      <c r="AU21" s="92"/>
      <c r="AV21" s="92"/>
    </row>
    <row r="22" spans="3:48" s="82" customFormat="1" ht="15">
      <c r="E22" s="346" t="s">
        <v>799</v>
      </c>
      <c r="G22" s="2" t="s">
        <v>304</v>
      </c>
      <c r="H22" s="82" t="s">
        <v>800</v>
      </c>
      <c r="AJ22" s="92"/>
      <c r="AK22" s="92"/>
      <c r="AL22" s="92"/>
      <c r="AM22" s="92"/>
      <c r="AN22" s="92"/>
      <c r="AO22" s="92"/>
      <c r="AP22" s="92"/>
      <c r="AQ22" s="216"/>
      <c r="AR22" s="8">
        <f>Legacy!AR26</f>
        <v>1.5053637920369796</v>
      </c>
      <c r="AS22" s="8">
        <f>Legacy!AS26</f>
        <v>1.6128744314135086</v>
      </c>
      <c r="AT22" s="8">
        <f>Legacy!AT26</f>
        <v>1.7083234306018047</v>
      </c>
      <c r="AU22" s="8">
        <f>Legacy!AU26</f>
        <v>1.8065707841181502</v>
      </c>
      <c r="AV22" s="8">
        <f>Legacy!AV26</f>
        <v>1.9156976210934242</v>
      </c>
    </row>
    <row r="23" spans="3:48" s="82" customFormat="1" ht="15">
      <c r="E23" s="346" t="s">
        <v>801</v>
      </c>
      <c r="G23" s="2" t="s">
        <v>304</v>
      </c>
      <c r="H23" s="82" t="s">
        <v>719</v>
      </c>
      <c r="AJ23" s="92"/>
      <c r="AK23" s="92"/>
      <c r="AL23" s="92"/>
      <c r="AM23" s="92"/>
      <c r="AN23" s="92"/>
      <c r="AO23" s="92"/>
      <c r="AP23" s="92"/>
      <c r="AQ23" s="216"/>
      <c r="AR23" s="8">
        <f>Legacy!AR33</f>
        <v>13.756672466105947</v>
      </c>
      <c r="AS23" s="8">
        <f>Legacy!AS33</f>
        <v>39.64892545902616</v>
      </c>
      <c r="AT23" s="8">
        <f>Legacy!AT33</f>
        <v>0</v>
      </c>
      <c r="AU23" s="8">
        <f>Legacy!AU33</f>
        <v>0</v>
      </c>
      <c r="AV23" s="8">
        <f>Legacy!AV33</f>
        <v>0</v>
      </c>
    </row>
    <row r="24" spans="3:48" s="82" customFormat="1" ht="15">
      <c r="E24" s="346" t="s">
        <v>724</v>
      </c>
      <c r="G24" s="2" t="s">
        <v>304</v>
      </c>
      <c r="H24" s="82" t="s">
        <v>727</v>
      </c>
      <c r="AJ24" s="92"/>
      <c r="AK24" s="92"/>
      <c r="AL24" s="92"/>
      <c r="AM24" s="92"/>
      <c r="AN24" s="92"/>
      <c r="AO24" s="92"/>
      <c r="AP24" s="92"/>
      <c r="AQ24" s="475"/>
      <c r="AR24" s="8">
        <f>Legacy!AR43</f>
        <v>-20.697963449995672</v>
      </c>
      <c r="AS24" s="8">
        <f>Legacy!AS43</f>
        <v>0</v>
      </c>
      <c r="AT24" s="8">
        <f>Legacy!AT43</f>
        <v>0</v>
      </c>
      <c r="AU24" s="8">
        <f>Legacy!AU43</f>
        <v>0</v>
      </c>
      <c r="AV24" s="8">
        <f>Legacy!AV43</f>
        <v>0</v>
      </c>
    </row>
    <row r="25" spans="3:48" s="82" customFormat="1" ht="15">
      <c r="E25" s="346" t="s">
        <v>430</v>
      </c>
      <c r="G25" s="2" t="s">
        <v>304</v>
      </c>
      <c r="H25" s="82" t="s">
        <v>728</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5">
      <c r="E26" s="346" t="s">
        <v>435</v>
      </c>
      <c r="G26" s="2" t="s">
        <v>304</v>
      </c>
      <c r="H26" s="82" t="s">
        <v>1218</v>
      </c>
      <c r="AJ26" s="92"/>
      <c r="AK26" s="92"/>
      <c r="AL26" s="92"/>
      <c r="AM26" s="92"/>
      <c r="AN26" s="92"/>
      <c r="AO26" s="92"/>
      <c r="AP26" s="92"/>
      <c r="AQ26" s="216"/>
      <c r="AR26" s="8">
        <f>Legacy!AR55</f>
        <v>0</v>
      </c>
      <c r="AS26" s="8">
        <f>Legacy!AS55</f>
        <v>0</v>
      </c>
      <c r="AT26" s="8">
        <f>Legacy!AT55</f>
        <v>0</v>
      </c>
      <c r="AU26" s="8">
        <f>Legacy!AU55</f>
        <v>0</v>
      </c>
      <c r="AV26" s="8">
        <f>Legacy!AV55</f>
        <v>0</v>
      </c>
    </row>
    <row r="27" spans="3:48" s="82" customFormat="1" ht="15">
      <c r="E27" s="260" t="s">
        <v>440</v>
      </c>
      <c r="AJ27" s="92"/>
      <c r="AK27" s="92"/>
      <c r="AL27" s="92"/>
      <c r="AM27" s="92"/>
      <c r="AN27" s="92"/>
      <c r="AO27" s="92"/>
      <c r="AP27" s="92"/>
      <c r="AQ27" s="216"/>
      <c r="AR27" s="8"/>
      <c r="AS27" s="8"/>
      <c r="AT27" s="8"/>
      <c r="AU27" s="8"/>
      <c r="AV27" s="8"/>
    </row>
    <row r="28" spans="3:48" s="82" customFormat="1" ht="15">
      <c r="E28" s="346" t="s">
        <v>803</v>
      </c>
      <c r="F28"/>
      <c r="G28" s="2" t="s">
        <v>304</v>
      </c>
      <c r="H28" s="82" t="s">
        <v>804</v>
      </c>
      <c r="AJ28" s="92"/>
      <c r="AK28" s="92"/>
      <c r="AL28" s="92"/>
      <c r="AM28" s="92"/>
      <c r="AN28" s="92"/>
      <c r="AO28" s="92"/>
      <c r="AP28" s="92"/>
      <c r="AQ28" s="216"/>
      <c r="AR28" s="8">
        <f>Legacy!AR62</f>
        <v>4.3434549712839026</v>
      </c>
      <c r="AS28" s="8">
        <f>Legacy!AS62</f>
        <v>4.8805013453220267</v>
      </c>
      <c r="AT28" s="8">
        <f>Legacy!AT62</f>
        <v>0</v>
      </c>
      <c r="AU28" s="8">
        <f>Legacy!AU62</f>
        <v>0</v>
      </c>
      <c r="AV28" s="8">
        <f>Legacy!AV62</f>
        <v>0</v>
      </c>
    </row>
    <row r="29" spans="3:48" s="82" customFormat="1" ht="15">
      <c r="E29" s="346" t="s">
        <v>805</v>
      </c>
      <c r="F29"/>
      <c r="G29" s="2" t="s">
        <v>304</v>
      </c>
      <c r="H29" s="82" t="s">
        <v>806</v>
      </c>
      <c r="AJ29" s="92"/>
      <c r="AK29" s="92"/>
      <c r="AL29" s="92"/>
      <c r="AM29" s="92"/>
      <c r="AN29" s="92"/>
      <c r="AO29" s="92"/>
      <c r="AP29" s="92"/>
      <c r="AQ29" s="216"/>
      <c r="AR29" s="8">
        <f>Legacy!AR68</f>
        <v>4.4506918955768962</v>
      </c>
      <c r="AS29" s="8">
        <f>Legacy!AS68</f>
        <v>3.361709135174451</v>
      </c>
      <c r="AT29" s="8">
        <f>Legacy!AT68</f>
        <v>0</v>
      </c>
      <c r="AU29" s="8">
        <f>Legacy!AU68</f>
        <v>0</v>
      </c>
      <c r="AV29" s="8">
        <f>Legacy!AV68</f>
        <v>0</v>
      </c>
    </row>
    <row r="30" spans="3:48" s="82" customFormat="1" ht="15">
      <c r="E30" s="346" t="s">
        <v>807</v>
      </c>
      <c r="F30"/>
      <c r="G30" s="2" t="s">
        <v>304</v>
      </c>
      <c r="H30" s="82" t="s">
        <v>808</v>
      </c>
      <c r="AJ30" s="92"/>
      <c r="AK30" s="92"/>
      <c r="AL30" s="92"/>
      <c r="AM30" s="92"/>
      <c r="AN30" s="92"/>
      <c r="AO30" s="92"/>
      <c r="AP30" s="92"/>
      <c r="AQ30" s="216"/>
      <c r="AR30" s="8">
        <f>Legacy!AR72</f>
        <v>0</v>
      </c>
      <c r="AS30" s="8">
        <f>Legacy!AS72</f>
        <v>0</v>
      </c>
      <c r="AT30" s="8">
        <f>Legacy!AT72</f>
        <v>0</v>
      </c>
      <c r="AU30" s="8">
        <f>Legacy!AU72</f>
        <v>0</v>
      </c>
      <c r="AV30" s="8">
        <f>Legacy!AV72</f>
        <v>0</v>
      </c>
    </row>
    <row r="31" spans="3:48" s="82" customFormat="1" ht="15">
      <c r="E31" s="346" t="s">
        <v>756</v>
      </c>
      <c r="F31"/>
      <c r="G31" s="2" t="s">
        <v>304</v>
      </c>
      <c r="H31" s="82" t="s">
        <v>809</v>
      </c>
      <c r="AJ31" s="92"/>
      <c r="AK31" s="92"/>
      <c r="AL31" s="92"/>
      <c r="AM31" s="92"/>
      <c r="AN31" s="92"/>
      <c r="AO31" s="92"/>
      <c r="AP31" s="92"/>
      <c r="AQ31" s="216"/>
      <c r="AR31" s="8">
        <f>Legacy!AR79</f>
        <v>0.35419768034382598</v>
      </c>
      <c r="AS31" s="8">
        <f>Legacy!AS79</f>
        <v>0.51701355130231874</v>
      </c>
      <c r="AT31" s="8">
        <f>Legacy!AT79</f>
        <v>0</v>
      </c>
      <c r="AU31" s="8">
        <f>Legacy!AU79</f>
        <v>0</v>
      </c>
      <c r="AV31" s="8">
        <f>Legacy!AV79</f>
        <v>0</v>
      </c>
    </row>
    <row r="32" spans="3:48" s="82" customFormat="1" ht="15">
      <c r="E32" s="260" t="s">
        <v>467</v>
      </c>
      <c r="H32" s="182"/>
      <c r="AJ32" s="92"/>
      <c r="AK32" s="92"/>
      <c r="AL32" s="92"/>
      <c r="AM32" s="92"/>
      <c r="AN32" s="92"/>
      <c r="AO32" s="92"/>
      <c r="AP32" s="92"/>
      <c r="AQ32" s="216"/>
      <c r="AR32" s="8"/>
      <c r="AS32" s="8"/>
      <c r="AT32" s="8"/>
      <c r="AU32" s="8"/>
      <c r="AV32" s="8"/>
    </row>
    <row r="33" spans="2:52" s="82" customFormat="1" ht="15">
      <c r="E33" s="346" t="s">
        <v>468</v>
      </c>
      <c r="G33" s="2" t="s">
        <v>304</v>
      </c>
      <c r="H33" s="82" t="s">
        <v>763</v>
      </c>
      <c r="AJ33" s="92"/>
      <c r="AK33" s="92"/>
      <c r="AL33" s="92"/>
      <c r="AM33" s="92"/>
      <c r="AN33" s="92"/>
      <c r="AO33" s="92"/>
      <c r="AP33" s="92"/>
      <c r="AQ33" s="216"/>
      <c r="AR33" s="8">
        <f>Legacy!AR85</f>
        <v>0.78712911220597126</v>
      </c>
      <c r="AS33" s="8">
        <f>Legacy!AS85</f>
        <v>0.67932175505293357</v>
      </c>
      <c r="AT33" s="8">
        <f>Legacy!AT85</f>
        <v>0</v>
      </c>
      <c r="AU33" s="8">
        <f>Legacy!AU85</f>
        <v>0</v>
      </c>
      <c r="AV33" s="8">
        <f>Legacy!AV85</f>
        <v>0</v>
      </c>
    </row>
    <row r="34" spans="2:52" s="82" customFormat="1" ht="15">
      <c r="E34" s="346" t="s">
        <v>473</v>
      </c>
      <c r="G34" s="2" t="s">
        <v>304</v>
      </c>
      <c r="H34" s="82" t="s">
        <v>766</v>
      </c>
      <c r="AJ34" s="92"/>
      <c r="AK34" s="92"/>
      <c r="AL34" s="92"/>
      <c r="AM34" s="92"/>
      <c r="AN34" s="92"/>
      <c r="AO34" s="92"/>
      <c r="AP34" s="92"/>
      <c r="AQ34" s="216"/>
      <c r="AR34" s="8">
        <f>Legacy!AR90</f>
        <v>6.8035279614857318</v>
      </c>
      <c r="AS34" s="8">
        <f>Legacy!AS90</f>
        <v>2.5695810156276258</v>
      </c>
      <c r="AT34" s="8">
        <f>Legacy!AT90</f>
        <v>0</v>
      </c>
      <c r="AU34" s="8">
        <f>Legacy!AU90</f>
        <v>0</v>
      </c>
      <c r="AV34" s="8">
        <f>Legacy!AV90</f>
        <v>0</v>
      </c>
    </row>
    <row r="35" spans="2:52" s="82" customFormat="1" ht="15">
      <c r="E35" s="346" t="s">
        <v>478</v>
      </c>
      <c r="G35" s="2" t="s">
        <v>304</v>
      </c>
      <c r="H35" s="82" t="s">
        <v>769</v>
      </c>
      <c r="AJ35" s="92"/>
      <c r="AK35" s="92"/>
      <c r="AL35" s="92"/>
      <c r="AM35" s="92"/>
      <c r="AN35" s="92"/>
      <c r="AO35" s="92"/>
      <c r="AP35" s="92"/>
      <c r="AQ35" s="216"/>
      <c r="AR35" s="8">
        <f>Legacy!AR95</f>
        <v>-7.2268262827236578</v>
      </c>
      <c r="AS35" s="8">
        <f>Legacy!AS95</f>
        <v>-12.306199961304509</v>
      </c>
      <c r="AT35" s="8">
        <f>Legacy!AT95</f>
        <v>0</v>
      </c>
      <c r="AU35" s="8">
        <f>Legacy!AU95</f>
        <v>0</v>
      </c>
      <c r="AV35" s="8">
        <f>Legacy!AV95</f>
        <v>0</v>
      </c>
    </row>
    <row r="36" spans="2:52" s="82" customFormat="1" ht="15">
      <c r="E36" s="346" t="s">
        <v>483</v>
      </c>
      <c r="G36" s="2" t="s">
        <v>304</v>
      </c>
      <c r="H36" s="82" t="s">
        <v>772</v>
      </c>
      <c r="AJ36" s="92"/>
      <c r="AK36" s="92"/>
      <c r="AL36" s="92"/>
      <c r="AM36" s="92"/>
      <c r="AN36" s="92"/>
      <c r="AO36" s="92"/>
      <c r="AP36" s="92"/>
      <c r="AQ36" s="216"/>
      <c r="AR36" s="8">
        <f>Legacy!AR100</f>
        <v>2.0762444290205488</v>
      </c>
      <c r="AS36" s="8">
        <f>Legacy!AS100</f>
        <v>2.1127380003683021</v>
      </c>
      <c r="AT36" s="8">
        <f>Legacy!AT100</f>
        <v>0</v>
      </c>
      <c r="AU36" s="8">
        <f>Legacy!AU100</f>
        <v>0</v>
      </c>
      <c r="AV36" s="8">
        <f>Legacy!AV100</f>
        <v>0</v>
      </c>
    </row>
    <row r="37" spans="2:52" s="82" customFormat="1" ht="15">
      <c r="E37" s="346" t="s">
        <v>488</v>
      </c>
      <c r="G37" s="2" t="s">
        <v>304</v>
      </c>
      <c r="H37" s="82" t="s">
        <v>775</v>
      </c>
      <c r="AJ37" s="92"/>
      <c r="AK37" s="92"/>
      <c r="AL37" s="92"/>
      <c r="AM37" s="92"/>
      <c r="AN37" s="92"/>
      <c r="AO37" s="92"/>
      <c r="AP37" s="92"/>
      <c r="AQ37" s="216"/>
      <c r="AR37" s="8">
        <f>Legacy!AR105</f>
        <v>1.3288553527101972</v>
      </c>
      <c r="AS37" s="8">
        <f>Legacy!AS105</f>
        <v>1.2340656162951278</v>
      </c>
      <c r="AT37" s="8">
        <f>Legacy!AT105</f>
        <v>0</v>
      </c>
      <c r="AU37" s="8">
        <f>Legacy!AU105</f>
        <v>0</v>
      </c>
      <c r="AV37" s="8">
        <f>Legacy!AV105</f>
        <v>0</v>
      </c>
    </row>
    <row r="38" spans="2:52" s="82" customFormat="1" ht="15">
      <c r="E38" s="346" t="s">
        <v>811</v>
      </c>
      <c r="G38" s="2" t="s">
        <v>304</v>
      </c>
      <c r="H38" s="82" t="s">
        <v>778</v>
      </c>
      <c r="AJ38" s="92"/>
      <c r="AK38" s="92"/>
      <c r="AL38" s="92"/>
      <c r="AM38" s="92"/>
      <c r="AN38" s="92"/>
      <c r="AO38" s="92"/>
      <c r="AP38" s="92"/>
      <c r="AQ38" s="216"/>
      <c r="AR38" s="8">
        <f>Legacy!AR110</f>
        <v>0</v>
      </c>
      <c r="AS38" s="8">
        <f>Legacy!AS110</f>
        <v>0</v>
      </c>
      <c r="AT38" s="8">
        <f>Legacy!AT110</f>
        <v>0</v>
      </c>
      <c r="AU38" s="8">
        <f>Legacy!AU110</f>
        <v>0</v>
      </c>
      <c r="AV38" s="8">
        <f>Legacy!AV110</f>
        <v>0</v>
      </c>
    </row>
    <row r="39" spans="2:52" s="82" customFormat="1" ht="15">
      <c r="E39" s="346" t="s">
        <v>812</v>
      </c>
      <c r="G39" s="2" t="s">
        <v>304</v>
      </c>
      <c r="H39" s="82" t="s">
        <v>781</v>
      </c>
      <c r="AJ39" s="92"/>
      <c r="AK39" s="92"/>
      <c r="AL39" s="92"/>
      <c r="AM39" s="92"/>
      <c r="AN39" s="92"/>
      <c r="AO39" s="92"/>
      <c r="AP39" s="92"/>
      <c r="AQ39" s="216"/>
      <c r="AR39" s="8">
        <f>Legacy!AR115</f>
        <v>0</v>
      </c>
      <c r="AS39" s="8">
        <f>Legacy!AS115</f>
        <v>0</v>
      </c>
      <c r="AT39" s="8">
        <f>Legacy!AT115</f>
        <v>0</v>
      </c>
      <c r="AU39" s="8">
        <f>Legacy!AU115</f>
        <v>0</v>
      </c>
      <c r="AV39" s="8">
        <f>Legacy!AV115</f>
        <v>0</v>
      </c>
    </row>
    <row r="40" spans="2:52" s="82" customFormat="1" ht="15">
      <c r="E40" s="346" t="s">
        <v>503</v>
      </c>
      <c r="G40" s="2" t="s">
        <v>304</v>
      </c>
      <c r="H40" s="82" t="s">
        <v>784</v>
      </c>
      <c r="AJ40" s="92"/>
      <c r="AK40" s="92"/>
      <c r="AL40" s="92"/>
      <c r="AM40" s="92"/>
      <c r="AN40" s="92"/>
      <c r="AO40" s="92"/>
      <c r="AP40" s="92"/>
      <c r="AQ40" s="216"/>
      <c r="AR40" s="8">
        <f>Legacy!AR120</f>
        <v>0</v>
      </c>
      <c r="AS40" s="8">
        <f>Legacy!AS120</f>
        <v>0</v>
      </c>
      <c r="AT40" s="8">
        <f>Legacy!AT120</f>
        <v>0</v>
      </c>
      <c r="AU40" s="8">
        <f>Legacy!AU120</f>
        <v>0</v>
      </c>
      <c r="AV40" s="8">
        <f>Legacy!AV120</f>
        <v>0</v>
      </c>
    </row>
    <row r="41" spans="2:52" s="82" customFormat="1" ht="15">
      <c r="E41" s="346" t="s">
        <v>508</v>
      </c>
      <c r="G41" s="2" t="s">
        <v>304</v>
      </c>
      <c r="H41" s="82" t="s">
        <v>787</v>
      </c>
      <c r="AJ41" s="92"/>
      <c r="AK41" s="92"/>
      <c r="AL41" s="92"/>
      <c r="AM41" s="92"/>
      <c r="AN41" s="92"/>
      <c r="AO41" s="92"/>
      <c r="AP41" s="92"/>
      <c r="AQ41" s="216"/>
      <c r="AR41" s="8">
        <f>Legacy!AR125</f>
        <v>0</v>
      </c>
      <c r="AS41" s="8">
        <f>Legacy!AS125</f>
        <v>0</v>
      </c>
      <c r="AT41" s="8">
        <f>Legacy!AT125</f>
        <v>0</v>
      </c>
      <c r="AU41" s="8">
        <f>Legacy!AU125</f>
        <v>0</v>
      </c>
      <c r="AV41" s="8">
        <f>Legacy!AV125</f>
        <v>0</v>
      </c>
    </row>
    <row r="42" spans="2:52" s="82" customFormat="1" ht="15">
      <c r="E42" s="346" t="s">
        <v>813</v>
      </c>
      <c r="G42" s="2" t="s">
        <v>304</v>
      </c>
      <c r="H42" s="82" t="s">
        <v>1219</v>
      </c>
      <c r="AJ42" s="92"/>
      <c r="AK42" s="92"/>
      <c r="AL42" s="92"/>
      <c r="AM42" s="92"/>
      <c r="AN42" s="92"/>
      <c r="AO42" s="92"/>
      <c r="AP42" s="92"/>
      <c r="AQ42" s="216"/>
      <c r="AR42" s="8">
        <f>Legacy!AR130</f>
        <v>0.85181975270649501</v>
      </c>
      <c r="AS42" s="8">
        <f>Legacy!AS130</f>
        <v>1.1904262128785335</v>
      </c>
      <c r="AT42" s="8">
        <f>Legacy!AT130</f>
        <v>0</v>
      </c>
      <c r="AU42" s="8">
        <f>Legacy!AU130</f>
        <v>0</v>
      </c>
      <c r="AV42" s="8">
        <f>Legacy!AV130</f>
        <v>0</v>
      </c>
    </row>
    <row r="43" spans="2:52" s="82" customFormat="1" ht="15">
      <c r="E43" s="346" t="s">
        <v>814</v>
      </c>
      <c r="G43" s="2" t="s">
        <v>304</v>
      </c>
      <c r="H43" s="82" t="s">
        <v>795</v>
      </c>
      <c r="AJ43" s="92"/>
      <c r="AK43" s="92"/>
      <c r="AL43" s="92"/>
      <c r="AM43" s="92"/>
      <c r="AN43" s="92"/>
      <c r="AO43" s="92"/>
      <c r="AP43" s="92"/>
      <c r="AQ43" s="216"/>
      <c r="AR43" s="8">
        <f>Legacy!AR135</f>
        <v>1.1793725954186463</v>
      </c>
      <c r="AS43" s="8">
        <f>Legacy!AS135</f>
        <v>3.366485552902696</v>
      </c>
      <c r="AT43" s="8">
        <f>Legacy!AT135</f>
        <v>0.12765166054007476</v>
      </c>
      <c r="AU43" s="8">
        <f>Legacy!AU135</f>
        <v>0</v>
      </c>
      <c r="AV43" s="8">
        <f>Legacy!AV135</f>
        <v>0</v>
      </c>
    </row>
    <row r="44" spans="2:52" s="82" customFormat="1" ht="15">
      <c r="E44" s="346" t="s">
        <v>815</v>
      </c>
      <c r="G44" s="2" t="s">
        <v>304</v>
      </c>
      <c r="H44" s="82" t="s">
        <v>797</v>
      </c>
      <c r="AJ44" s="92"/>
      <c r="AK44" s="92"/>
      <c r="AL44" s="92"/>
      <c r="AM44" s="92"/>
      <c r="AN44" s="92"/>
      <c r="AO44" s="92"/>
      <c r="AP44" s="92"/>
      <c r="AQ44" s="216"/>
      <c r="AR44" s="8">
        <f>Legacy!AR141</f>
        <v>0</v>
      </c>
      <c r="AS44" s="8">
        <f>Legacy!AS141</f>
        <v>0</v>
      </c>
      <c r="AT44" s="8">
        <f>Legacy!AT141</f>
        <v>0</v>
      </c>
      <c r="AU44" s="8">
        <f>Legacy!AU141</f>
        <v>0</v>
      </c>
      <c r="AV44" s="8">
        <f>Legacy!AV141</f>
        <v>0</v>
      </c>
    </row>
    <row r="45" spans="2:52" s="82" customFormat="1" ht="15">
      <c r="E45" s="2" t="s">
        <v>1220</v>
      </c>
      <c r="G45" s="2" t="s">
        <v>304</v>
      </c>
      <c r="H45" s="82" t="s">
        <v>1221</v>
      </c>
      <c r="AJ45" s="92"/>
      <c r="AK45" s="92"/>
      <c r="AL45" s="92"/>
      <c r="AM45" s="92"/>
      <c r="AN45" s="92"/>
      <c r="AO45" s="92"/>
      <c r="AP45" s="92"/>
      <c r="AQ45" s="216"/>
      <c r="AR45" s="543">
        <f>SUM(AR22:AR44)</f>
        <v>9.5125402761758089</v>
      </c>
      <c r="AS45" s="544">
        <f t="shared" ref="AS45:AV45" si="1">SUM(AS22:AS44)</f>
        <v>48.867442114059173</v>
      </c>
      <c r="AT45" s="544">
        <f t="shared" si="1"/>
        <v>1.8359750911418795</v>
      </c>
      <c r="AU45" s="544">
        <f t="shared" si="1"/>
        <v>1.8065707841181502</v>
      </c>
      <c r="AV45" s="544">
        <f t="shared" si="1"/>
        <v>1.9156976210934242</v>
      </c>
    </row>
    <row r="46" spans="2:52" s="82" customFormat="1" ht="15">
      <c r="E46" s="2"/>
      <c r="G46" s="2"/>
      <c r="AJ46" s="92"/>
      <c r="AK46" s="92"/>
      <c r="AL46" s="92"/>
      <c r="AM46" s="92"/>
      <c r="AN46" s="92"/>
      <c r="AO46" s="92"/>
      <c r="AP46" s="92"/>
      <c r="AQ46" s="216"/>
      <c r="AR46" s="92"/>
      <c r="AS46" s="92"/>
      <c r="AT46" s="92"/>
      <c r="AU46" s="92"/>
      <c r="AV46" s="92"/>
    </row>
    <row r="47" spans="2:52" s="2" customFormat="1" ht="15">
      <c r="C47" s="28" t="s">
        <v>1154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5"/>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1212</v>
      </c>
      <c r="F49" s="34"/>
      <c r="G49" s="34" t="s">
        <v>304</v>
      </c>
      <c r="H49" s="159" t="s">
        <v>1222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540.37598338810744</v>
      </c>
      <c r="AS49" s="35">
        <f>Revenue!AS22 * (AS17/$AO$17)</f>
        <v>555.38085936996345</v>
      </c>
      <c r="AT49" s="35">
        <f>Revenue!AT22 * (AT17/$AO$17)</f>
        <v>562.53768062159895</v>
      </c>
      <c r="AU49" s="35">
        <f>Revenue!AU22 * (AU17/$AO$17)</f>
        <v>566.81690302430457</v>
      </c>
      <c r="AV49" s="35">
        <f>Revenue!AV22 * (AV17/$AO$17)</f>
        <v>565.35193199634546</v>
      </c>
      <c r="AW49" s="34"/>
      <c r="AX49"/>
      <c r="AY49"/>
      <c r="AZ49"/>
    </row>
    <row r="50" spans="2:52" s="21" customFormat="1" ht="15">
      <c r="B50" s="34"/>
      <c r="C50" s="34"/>
      <c r="D50" s="34"/>
      <c r="E50" s="141" t="s">
        <v>1223</v>
      </c>
      <c r="F50"/>
      <c r="G50" s="21" t="s">
        <v>304</v>
      </c>
      <c r="H50" t="s">
        <v>1224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15.797088958407471</v>
      </c>
      <c r="AS50" s="35">
        <f>AS69</f>
        <v>74.209384237576245</v>
      </c>
      <c r="AT50" s="35">
        <f>AT69</f>
        <v>92.574994132696489</v>
      </c>
      <c r="AU50" s="35">
        <f>AU69</f>
        <v>0</v>
      </c>
      <c r="AV50" s="35">
        <f>AV69</f>
        <v>0</v>
      </c>
      <c r="AW50" s="34"/>
      <c r="AX50"/>
      <c r="AY50"/>
      <c r="AZ50"/>
    </row>
    <row r="51" spans="2:52" s="21" customFormat="1" ht="15">
      <c r="B51" s="34"/>
      <c r="C51" s="34"/>
      <c r="D51" s="34"/>
      <c r="E51" s="35" t="s">
        <v>1225</v>
      </c>
      <c r="F51" s="35"/>
      <c r="G51" s="21" t="s">
        <v>304</v>
      </c>
      <c r="H51" s="35" t="s">
        <v>1226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1220</v>
      </c>
      <c r="F52" s="159"/>
      <c r="G52" s="21" t="s">
        <v>304</v>
      </c>
      <c r="H52" s="159" t="s">
        <v>1227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9.5125402761758089</v>
      </c>
      <c r="AS52" s="35">
        <f t="shared" ref="AS52:AV52" si="3">AS45</f>
        <v>48.867442114059173</v>
      </c>
      <c r="AT52" s="35">
        <f t="shared" si="3"/>
        <v>1.8359750911418795</v>
      </c>
      <c r="AU52" s="35">
        <f t="shared" si="3"/>
        <v>1.8065707841181502</v>
      </c>
      <c r="AV52" s="35">
        <f t="shared" si="3"/>
        <v>1.9156976210934242</v>
      </c>
      <c r="AW52" s="34"/>
      <c r="AX52"/>
      <c r="AY52"/>
      <c r="AZ52"/>
    </row>
    <row r="53" spans="2:52" s="21" customFormat="1" ht="15">
      <c r="B53" s="34"/>
      <c r="C53" s="34"/>
      <c r="D53" s="34"/>
      <c r="E53" s="34" t="s">
        <v>1154</v>
      </c>
      <c r="F53" s="34"/>
      <c r="G53" s="21" t="s">
        <v>304</v>
      </c>
      <c r="H53" s="34" t="s">
        <v>1228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565.68561262269077</v>
      </c>
      <c r="AS53" s="546">
        <f t="shared" ref="AS53:AV53" si="4">SUM(AS49:AS52)</f>
        <v>678.45768572159886</v>
      </c>
      <c r="AT53" s="546">
        <f t="shared" si="4"/>
        <v>656.94864984543733</v>
      </c>
      <c r="AU53" s="546">
        <f t="shared" si="4"/>
        <v>568.62347380842266</v>
      </c>
      <c r="AV53" s="546">
        <f t="shared" si="4"/>
        <v>567.26762961743884</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1223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5"/>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1229</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5">
        <f>Legacy!AQ37</f>
        <v>461.33317925751771</v>
      </c>
      <c r="AR57" s="35"/>
      <c r="AS57" s="34"/>
      <c r="AT57" s="34"/>
      <c r="AU57" s="34"/>
      <c r="AV57" s="34"/>
      <c r="AW57" s="34"/>
      <c r="AX57"/>
      <c r="AY57"/>
      <c r="AZ57"/>
    </row>
    <row r="58" spans="2:52" s="21" customFormat="1" ht="15">
      <c r="B58" s="34"/>
      <c r="C58" s="34"/>
      <c r="D58" s="34"/>
      <c r="E58" s="34" t="s">
        <v>1230</v>
      </c>
      <c r="F58" s="34"/>
      <c r="G58" s="21" t="s">
        <v>304</v>
      </c>
      <c r="H58" s="34" t="s">
        <v>1231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461.33317925751771</v>
      </c>
      <c r="AR58" s="35">
        <f>AR57 + AR53</f>
        <v>565.68561262269077</v>
      </c>
      <c r="AS58" s="34">
        <f t="shared" ref="AS58:AV58" si="6">AS57 + AS53</f>
        <v>678.45768572159886</v>
      </c>
      <c r="AT58" s="34">
        <f t="shared" si="6"/>
        <v>656.94864984543733</v>
      </c>
      <c r="AU58" s="34">
        <f t="shared" si="6"/>
        <v>568.62347380842266</v>
      </c>
      <c r="AV58" s="34">
        <f t="shared" si="6"/>
        <v>567.26762961743884</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1232</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5">
        <f>InputSummary!AQ249</f>
        <v>447.13390750680003</v>
      </c>
      <c r="AR60" s="330">
        <f>InputSummary!AR249</f>
        <v>496.42286167021672</v>
      </c>
      <c r="AS60" s="81">
        <f>InputSummary!AS249</f>
        <v>591.05512579049582</v>
      </c>
      <c r="AT60" s="81">
        <f>InputSummary!AT249</f>
        <v>0</v>
      </c>
      <c r="AU60" s="81">
        <f>InputSummary!AU249</f>
        <v>0</v>
      </c>
      <c r="AV60" s="81">
        <f>InputSummary!AV249</f>
        <v>0</v>
      </c>
      <c r="AW60" s="34"/>
      <c r="AX60"/>
      <c r="AY60"/>
      <c r="AZ60"/>
    </row>
    <row r="61" spans="2:52" s="21" customFormat="1" ht="15">
      <c r="B61" s="34"/>
      <c r="C61" s="34"/>
      <c r="D61" s="34"/>
      <c r="E61" s="34" t="s">
        <v>1233</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656.94864984543733</v>
      </c>
      <c r="AU61" s="34">
        <f t="shared" si="7"/>
        <v>568.62347380842266</v>
      </c>
      <c r="AV61" s="34">
        <f t="shared" si="7"/>
        <v>567.26762961743884</v>
      </c>
      <c r="AW61" s="34"/>
      <c r="AX61"/>
      <c r="AY61"/>
      <c r="AZ61"/>
    </row>
    <row r="62" spans="2:52" s="21" customFormat="1" ht="15">
      <c r="B62" s="34"/>
      <c r="C62" s="34"/>
      <c r="D62" s="34"/>
      <c r="E62" s="34" t="s">
        <v>1234</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447.13390750680003</v>
      </c>
      <c r="AR62" s="35">
        <f t="shared" ref="AR62:AV62" si="8">AR60+AR61</f>
        <v>496.42286167021672</v>
      </c>
      <c r="AS62" s="35">
        <f t="shared" si="8"/>
        <v>591.05512579049582</v>
      </c>
      <c r="AT62" s="35">
        <f t="shared" si="8"/>
        <v>656.94864984543733</v>
      </c>
      <c r="AU62" s="35">
        <f t="shared" si="8"/>
        <v>568.62347380842266</v>
      </c>
      <c r="AV62" s="35">
        <f t="shared" si="8"/>
        <v>567.26762961743884</v>
      </c>
      <c r="AW62" s="34"/>
      <c r="AX62"/>
      <c r="AY62"/>
      <c r="AZ62"/>
    </row>
    <row r="63" spans="2:52" s="134" customFormat="1" ht="15">
      <c r="B63" s="77"/>
      <c r="C63" s="77"/>
      <c r="D63" s="77"/>
      <c r="E63" s="77" t="s">
        <v>1235</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14.199271750717685</v>
      </c>
      <c r="AR63" s="365">
        <f t="shared" si="9"/>
        <v>69.26275095247405</v>
      </c>
      <c r="AS63" s="365">
        <f t="shared" si="9"/>
        <v>87.402559931103042</v>
      </c>
      <c r="AT63" s="365">
        <f t="shared" si="9"/>
        <v>0</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1236</v>
      </c>
      <c r="F65" s="7"/>
      <c r="G65" s="7" t="s">
        <v>249</v>
      </c>
      <c r="H65" s="141" t="s">
        <v>600</v>
      </c>
      <c r="AJ65" s="8"/>
      <c r="AK65" s="8"/>
      <c r="AL65" s="8"/>
      <c r="AM65" s="8"/>
      <c r="AN65" s="8"/>
      <c r="AO65" s="8"/>
      <c r="AP65" s="8"/>
      <c r="AQ65" s="217">
        <f>InputSummary!AQ182</f>
        <v>3.0359999999999998E-2</v>
      </c>
      <c r="AR65" s="212">
        <f>InputSummary!AR182</f>
        <v>3.97335776E-2</v>
      </c>
      <c r="AS65" s="212">
        <f>InputSummary!AS182</f>
        <v>4.1370183200000001E-2</v>
      </c>
      <c r="AT65" s="212">
        <f>InputSummary!AT182</f>
        <v>4.1450170800000005E-2</v>
      </c>
      <c r="AU65" s="212">
        <f>InputSummary!AU182</f>
        <v>4.15681044E-2</v>
      </c>
      <c r="AV65" s="212">
        <f>InputSummary!AV182</f>
        <v>4.1755693600000005E-2</v>
      </c>
      <c r="AW65" s="8"/>
    </row>
    <row r="66" spans="1:52" ht="15">
      <c r="A66" s="21"/>
      <c r="E66" s="21" t="s">
        <v>1237</v>
      </c>
      <c r="F66" s="7"/>
      <c r="G66" s="7" t="s">
        <v>604</v>
      </c>
      <c r="H66" s="141" t="s">
        <v>1238</v>
      </c>
      <c r="AJ66" s="8"/>
      <c r="AK66" s="8"/>
      <c r="AL66" s="8"/>
      <c r="AM66" s="8"/>
      <c r="AN66" s="8"/>
      <c r="AO66" s="8"/>
      <c r="AP66" s="8"/>
      <c r="AQ66" s="228">
        <f t="shared" ref="AQ66:AV66" si="10">IF(AQ12=1,AR17/AQ17 - 1,"")</f>
        <v>7.9746990946746754E-2</v>
      </c>
      <c r="AR66" s="213">
        <f t="shared" si="10"/>
        <v>3.0473960302030534E-2</v>
      </c>
      <c r="AS66" s="213">
        <f t="shared" si="10"/>
        <v>1.7101750257816128E-2</v>
      </c>
      <c r="AT66" s="213">
        <f t="shared" si="10"/>
        <v>1.5421581354723823E-2</v>
      </c>
      <c r="AU66" s="213">
        <f t="shared" si="10"/>
        <v>1.8085624571115178E-2</v>
      </c>
      <c r="AV66" s="213" t="str">
        <f t="shared" si="10"/>
        <v/>
      </c>
      <c r="AW66" s="8"/>
    </row>
    <row r="67" spans="1:52" ht="15">
      <c r="A67" s="21"/>
      <c r="E67" s="21" t="s">
        <v>1239</v>
      </c>
      <c r="F67" s="21"/>
      <c r="G67" s="21" t="s">
        <v>1240</v>
      </c>
      <c r="H67" s="21" t="s">
        <v>1241</v>
      </c>
      <c r="AJ67" s="8"/>
      <c r="AK67" s="8"/>
      <c r="AL67" s="8"/>
      <c r="AM67" s="8"/>
      <c r="AN67" s="8"/>
      <c r="AO67" s="8"/>
      <c r="AP67" s="8"/>
      <c r="AQ67" s="547">
        <f t="shared" ref="AQ67:AV67" si="11">IF(AQ12=1,(1 + AQ65) * (1 + AQ66) - 1,"")</f>
        <v>0.11252810959188997</v>
      </c>
      <c r="AR67" s="548">
        <f t="shared" si="11"/>
        <v>7.1418377368470676E-2</v>
      </c>
      <c r="AS67" s="548">
        <f t="shared" si="11"/>
        <v>5.9179435999022534E-2</v>
      </c>
      <c r="AT67" s="548">
        <f t="shared" si="11"/>
        <v>5.7510979335883228E-2</v>
      </c>
      <c r="AU67" s="548">
        <f t="shared" si="11"/>
        <v>6.0405514101426583E-2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1242</v>
      </c>
      <c r="F69" s="34"/>
      <c r="G69" s="21" t="s">
        <v>304</v>
      </c>
      <c r="H69" s="34" t="s">
        <v>1224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15.797088958407471</v>
      </c>
      <c r="AS69" s="34">
        <f>(AR58 - AR62) * (1 + AR67)</f>
        <v>74.209384237576245</v>
      </c>
      <c r="AT69" s="34">
        <f>(AS58 - AS62) * (1 + AS67)</f>
        <v>92.574994132696489</v>
      </c>
      <c r="AU69" s="34">
        <f>(AT58 - AT62) * (1 + AT67)</f>
        <v>0</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1225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5"/>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1243</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1244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5">
      <c r="B75" s="34"/>
      <c r="C75" s="34"/>
      <c r="D75" s="34"/>
      <c r="E75" s="34" t="s">
        <v>1245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410.42868987148353</v>
      </c>
      <c r="AS75" s="34">
        <f>Revenue!AS12</f>
        <v>415.65151521554856</v>
      </c>
      <c r="AT75" s="34">
        <f>Revenue!AT12</f>
        <v>413.91855073383573</v>
      </c>
      <c r="AU75" s="34">
        <f>Revenue!AU12</f>
        <v>408.64181137950357</v>
      </c>
      <c r="AV75" s="34">
        <f>Revenue!AV12</f>
        <v>382.59798217684016</v>
      </c>
      <c r="AW75" s="34"/>
      <c r="AX75"/>
      <c r="AY75"/>
      <c r="AZ75"/>
    </row>
    <row r="76" spans="1:52" s="21" customFormat="1" ht="15">
      <c r="B76" s="34"/>
      <c r="C76" s="34"/>
      <c r="D76" s="34"/>
      <c r="E76" s="34" t="s">
        <v>1246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410.42868987148353</v>
      </c>
      <c r="AS76" s="34">
        <f t="shared" ref="AS76:AV76" si="13">AS74 + AS75</f>
        <v>415.65151521554856</v>
      </c>
      <c r="AT76" s="34">
        <f t="shared" si="13"/>
        <v>413.91855073383573</v>
      </c>
      <c r="AU76" s="34">
        <f t="shared" si="13"/>
        <v>408.64181137950357</v>
      </c>
      <c r="AV76" s="34">
        <f t="shared" si="13"/>
        <v>382.59798217684016</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1247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5">
        <f>InputSummary!AQ251</f>
        <v>0</v>
      </c>
      <c r="AR78" s="330">
        <f>InputSummary!AR251</f>
        <v>0</v>
      </c>
      <c r="AS78" s="81">
        <f>InputSummary!AS251</f>
        <v>0</v>
      </c>
      <c r="AT78" s="81">
        <f>InputSummary!AT251</f>
        <v>0</v>
      </c>
      <c r="AU78" s="81">
        <f>InputSummary!AU251</f>
        <v>0</v>
      </c>
      <c r="AV78" s="81">
        <f>InputSummary!AV251</f>
        <v>0</v>
      </c>
      <c r="AW78" s="34"/>
      <c r="AX78"/>
      <c r="AY78"/>
      <c r="AZ78"/>
    </row>
    <row r="79" spans="1:52" s="21" customFormat="1" ht="15">
      <c r="B79" s="34"/>
      <c r="C79" s="34"/>
      <c r="D79" s="34"/>
      <c r="E79" s="34" t="s">
        <v>1248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410.42868987148353</v>
      </c>
      <c r="AS79" s="35">
        <f t="shared" ref="AS79:AV79" si="16">IF(AS78 = 0, AS76, 0)</f>
        <v>415.65151521554856</v>
      </c>
      <c r="AT79" s="35">
        <f t="shared" si="16"/>
        <v>413.91855073383573</v>
      </c>
      <c r="AU79" s="35">
        <f t="shared" si="16"/>
        <v>408.64181137950357</v>
      </c>
      <c r="AV79" s="35">
        <f t="shared" si="16"/>
        <v>382.59798217684016</v>
      </c>
      <c r="AW79" s="34"/>
      <c r="AX79"/>
      <c r="AY79"/>
      <c r="AZ79"/>
    </row>
    <row r="80" spans="1:52" s="21" customFormat="1" ht="15">
      <c r="B80" s="34"/>
      <c r="C80" s="34"/>
      <c r="D80" s="34"/>
      <c r="E80" s="34" t="s">
        <v>308</v>
      </c>
      <c r="F80" s="34"/>
      <c r="G80" s="2" t="s">
        <v>105</v>
      </c>
      <c r="H80" s="34" t="s">
        <v>1249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410.42868987148353</v>
      </c>
      <c r="AS80" s="35">
        <f t="shared" ref="AS80:AV80" si="18">AS78+AS79</f>
        <v>415.65151521554856</v>
      </c>
      <c r="AT80" s="35">
        <f t="shared" si="18"/>
        <v>413.91855073383573</v>
      </c>
      <c r="AU80" s="35">
        <f t="shared" si="18"/>
        <v>408.64181137950357</v>
      </c>
      <c r="AV80" s="35">
        <f t="shared" si="18"/>
        <v>382.59798217684016</v>
      </c>
      <c r="AW80" s="34"/>
      <c r="AX80"/>
      <c r="AY80"/>
      <c r="AZ80"/>
    </row>
    <row r="81" spans="2:52" s="134" customFormat="1" ht="15">
      <c r="B81" s="77"/>
      <c r="C81" s="77"/>
      <c r="D81" s="77"/>
      <c r="E81" s="77" t="s">
        <v>1250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319</v>
      </c>
      <c r="F85" s="21"/>
      <c r="G85" s="21" t="s">
        <v>209</v>
      </c>
      <c r="H85" s="21"/>
      <c r="I85" s="370">
        <f>InputSummary!I256</f>
        <v>0.06</v>
      </c>
      <c r="AQ85" s="369"/>
      <c r="AR85" s="143"/>
      <c r="AS85" s="143"/>
      <c r="AT85" s="143"/>
      <c r="AU85" s="143"/>
      <c r="AV85" s="143"/>
    </row>
    <row r="86" spans="2:52" s="21" customFormat="1" ht="15">
      <c r="B86" s="34"/>
      <c r="C86" s="34"/>
      <c r="D86" s="34"/>
      <c r="E86" s="34" t="s">
        <v>1250</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5">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8">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1251</v>
      </c>
      <c r="F89" s="367"/>
      <c r="G89" s="34" t="s">
        <v>304</v>
      </c>
      <c r="H89" s="367" t="s">
        <v>1252</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1253</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1254</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5">
        <f>InputSummary!AQ250</f>
        <v>0</v>
      </c>
      <c r="AR92" s="330">
        <f>InputSummary!AR250</f>
        <v>0</v>
      </c>
      <c r="AS92" s="330">
        <f>InputSummary!AS250</f>
        <v>0</v>
      </c>
      <c r="AT92" s="330">
        <f>InputSummary!AT250</f>
        <v>0</v>
      </c>
      <c r="AU92" s="330">
        <f>InputSummary!AU250</f>
        <v>0</v>
      </c>
      <c r="AV92" s="330">
        <f>InputSummary!AV250</f>
        <v>0</v>
      </c>
      <c r="AW92" s="34"/>
      <c r="AX92"/>
      <c r="AY92"/>
      <c r="AZ92"/>
    </row>
    <row r="93" spans="2:52" s="21" customFormat="1" ht="15">
      <c r="B93" s="34"/>
      <c r="C93" s="34"/>
      <c r="D93" s="34"/>
      <c r="E93" s="34" t="s">
        <v>1255</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461.33317925751771</v>
      </c>
      <c r="AR93" s="35">
        <f t="shared" si="24"/>
        <v>565.68561262269077</v>
      </c>
      <c r="AS93" s="35">
        <f t="shared" si="24"/>
        <v>678.45768572159886</v>
      </c>
      <c r="AT93" s="35">
        <f t="shared" si="24"/>
        <v>656.94864984543733</v>
      </c>
      <c r="AU93" s="35">
        <f t="shared" si="24"/>
        <v>568.62347380842266</v>
      </c>
      <c r="AV93" s="35">
        <f t="shared" si="24"/>
        <v>567.26762961743884</v>
      </c>
      <c r="AW93" s="34"/>
      <c r="AX93"/>
      <c r="AY93"/>
      <c r="AZ93"/>
    </row>
    <row r="94" spans="2:52" s="21" customFormat="1" ht="15">
      <c r="B94" s="34"/>
      <c r="C94" s="34"/>
      <c r="D94" s="34"/>
      <c r="E94" s="34" t="s">
        <v>306</v>
      </c>
      <c r="F94" s="34"/>
      <c r="G94" s="34" t="s">
        <v>304</v>
      </c>
      <c r="H94" s="34" t="s">
        <v>1256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461.33317925751771</v>
      </c>
      <c r="AR94" s="35">
        <f t="shared" ref="AR94:AV94" si="25">AR92+AR93</f>
        <v>565.68561262269077</v>
      </c>
      <c r="AS94" s="35">
        <f t="shared" si="25"/>
        <v>678.45768572159886</v>
      </c>
      <c r="AT94" s="35">
        <f t="shared" si="25"/>
        <v>656.94864984543733</v>
      </c>
      <c r="AU94" s="35">
        <f t="shared" si="25"/>
        <v>568.62347380842266</v>
      </c>
      <c r="AV94" s="35">
        <f t="shared" si="25"/>
        <v>567.26762961743884</v>
      </c>
      <c r="AW94" s="34"/>
      <c r="AX94"/>
      <c r="AY94"/>
      <c r="AZ94"/>
    </row>
    <row r="95" spans="2:52" s="134" customFormat="1" ht="15">
      <c r="B95" s="77"/>
      <c r="C95" s="77"/>
      <c r="D95" s="77"/>
      <c r="E95" s="77" t="s">
        <v>1257</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-14.199271750717685</v>
      </c>
      <c r="AR95" s="365">
        <f t="shared" si="26"/>
        <v>-69.26275095247405</v>
      </c>
      <c r="AS95" s="365">
        <f t="shared" si="26"/>
        <v>-87.402559931103042</v>
      </c>
      <c r="AT95" s="365">
        <f t="shared" si="26"/>
        <v>0</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319</v>
      </c>
      <c r="F99" s="21"/>
      <c r="G99" s="21" t="s">
        <v>209</v>
      </c>
      <c r="H99" s="21"/>
      <c r="I99" s="370">
        <f>InputSummary!I256</f>
        <v>0.06</v>
      </c>
      <c r="AQ99" s="369"/>
      <c r="AR99" s="143"/>
      <c r="AS99" s="143"/>
      <c r="AT99" s="143"/>
      <c r="AU99" s="143"/>
      <c r="AV99" s="143"/>
    </row>
    <row r="100" spans="1:52" s="21" customFormat="1" ht="15">
      <c r="B100" s="34"/>
      <c r="C100" s="34"/>
      <c r="D100" s="34"/>
      <c r="E100" s="34" t="s">
        <v>1258</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1.0317561954312349</v>
      </c>
      <c r="AR100" s="368">
        <f t="shared" ref="AR100:AV100" si="27">IFERROR(AR94/AR62,0)</f>
        <v>1.1395236930052723</v>
      </c>
      <c r="AS100" s="368">
        <f t="shared" si="27"/>
        <v>1.1478754791513026</v>
      </c>
      <c r="AT100" s="368">
        <f t="shared" si="27"/>
        <v>1</v>
      </c>
      <c r="AU100" s="368">
        <f t="shared" si="27"/>
        <v>1</v>
      </c>
      <c r="AV100" s="368">
        <f t="shared" si="27"/>
        <v>1</v>
      </c>
      <c r="AW100" s="34"/>
      <c r="AX100"/>
      <c r="AY100"/>
      <c r="AZ100"/>
    </row>
    <row r="101" spans="1:52" s="21" customFormat="1" ht="15">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8">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1259</v>
      </c>
      <c r="F103" s="367"/>
      <c r="G103" s="34" t="s">
        <v>304</v>
      </c>
      <c r="H103" s="367" t="s">
        <v>1260</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1261</v>
      </c>
      <c r="F105" s="367"/>
      <c r="G105" s="367"/>
      <c r="H105" s="367" t="s">
        <v>1226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70" priority="5" operator="equal">
      <formula>FALSE()</formula>
    </cfRule>
  </conditionalFormatting>
  <conditionalFormatting sqref="AM3">
    <cfRule type="expression" dxfId="69" priority="3">
      <formula>$AM$3="OK"</formula>
    </cfRule>
  </conditionalFormatting>
  <conditionalFormatting sqref="AM2">
    <cfRule type="expression" dxfId="68" priority="1">
      <formula>mac_sensitivity=2</formula>
    </cfRule>
    <cfRule type="expression" dxfId="67"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71"/>
  <sheetViews>
    <sheetView zoomScale="80" zoomScaleNormal="80"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6" t="s">
        <v>72</v>
      </c>
      <c r="B1" s="181"/>
      <c r="C1" s="181"/>
      <c r="D1" s="181"/>
      <c r="E1" s="181"/>
      <c r="F1" s="181"/>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SPMW</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1262</v>
      </c>
      <c r="F6" s="2"/>
      <c r="G6" s="2" t="s">
        <v>1263</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1264</v>
      </c>
      <c r="F8" s="2"/>
      <c r="G8" s="2" t="s">
        <v>1263</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1265</v>
      </c>
      <c r="F9" s="2"/>
      <c r="G9" s="2" t="s">
        <v>1266</v>
      </c>
      <c r="H9" s="2"/>
      <c r="I9" s="251">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1267</v>
      </c>
      <c r="F11" s="2"/>
      <c r="G11" s="2" t="s">
        <v>1266</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1268</v>
      </c>
      <c r="F12" s="2"/>
      <c r="G12" s="2" t="s">
        <v>1269</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1270</v>
      </c>
      <c r="F14" s="2"/>
      <c r="G14" s="2" t="s">
        <v>277</v>
      </c>
      <c r="H14" s="2"/>
      <c r="I14" s="262">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547</v>
      </c>
      <c r="F15" s="2"/>
      <c r="G15" s="2" t="s">
        <v>277</v>
      </c>
      <c r="H15" s="2"/>
      <c r="I15" s="203">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8"/>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1271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1272</v>
      </c>
      <c r="F21" s="2"/>
      <c r="G21" s="2" t="s">
        <v>875</v>
      </c>
      <c r="H21" s="2"/>
      <c r="I21" s="2"/>
      <c r="J21" s="2"/>
      <c r="K21" s="252" t="str">
        <f t="shared" ref="K21:S21" si="1">IF(DATE($I8, $I9, $I12) &gt;= DATE(K$6, $I11 - 1, $I12),"OUTTURN","FORECAST")</f>
        <v>OUTTURN</v>
      </c>
      <c r="L21" s="252" t="str">
        <f t="shared" si="1"/>
        <v>OUTTURN</v>
      </c>
      <c r="M21" s="252" t="str">
        <f t="shared" si="1"/>
        <v>OUTTURN</v>
      </c>
      <c r="N21" s="252" t="str">
        <f t="shared" si="1"/>
        <v>OUTTURN</v>
      </c>
      <c r="O21" s="252" t="str">
        <f t="shared" si="1"/>
        <v>OUTTURN</v>
      </c>
      <c r="P21" s="252" t="str">
        <f t="shared" si="1"/>
        <v>OUTTURN</v>
      </c>
      <c r="Q21" s="252" t="str">
        <f t="shared" si="1"/>
        <v>OUTTURN</v>
      </c>
      <c r="R21" s="252" t="str">
        <f t="shared" si="1"/>
        <v>OUTTURN</v>
      </c>
      <c r="S21" s="252" t="str">
        <f t="shared" si="1"/>
        <v>OUTTURN</v>
      </c>
      <c r="T21" s="252" t="str">
        <f>IF(DATE($I8, $I9, $I12) &gt;= DATE(T$6, $I11 - 1, $I12),"OUTTURN","FORECAST")</f>
        <v>OUTTURN</v>
      </c>
      <c r="U21" s="252" t="str">
        <f t="shared" ref="U21:AV21" si="2">IF(DATE($I8, $I9, $I12) &gt;= DATE(U$6, $I11 - 1, $I12),"OUTTURN","FORECAST")</f>
        <v>OUTTURN</v>
      </c>
      <c r="V21" s="252" t="str">
        <f t="shared" si="2"/>
        <v>OUTTURN</v>
      </c>
      <c r="W21" s="252" t="str">
        <f t="shared" si="2"/>
        <v>OUTTURN</v>
      </c>
      <c r="X21" s="252" t="str">
        <f t="shared" si="2"/>
        <v>OUTTURN</v>
      </c>
      <c r="Y21" s="252" t="str">
        <f t="shared" si="2"/>
        <v>OUTTURN</v>
      </c>
      <c r="Z21" s="252" t="str">
        <f t="shared" si="2"/>
        <v>OUTTURN</v>
      </c>
      <c r="AA21" s="252" t="str">
        <f t="shared" si="2"/>
        <v>OUTTURN</v>
      </c>
      <c r="AB21" s="252" t="str">
        <f t="shared" si="2"/>
        <v>OUTTURN</v>
      </c>
      <c r="AC21" s="252" t="str">
        <f t="shared" si="2"/>
        <v>OUTTURN</v>
      </c>
      <c r="AD21" s="252" t="str">
        <f t="shared" si="2"/>
        <v>OUTTURN</v>
      </c>
      <c r="AE21" s="252" t="str">
        <f t="shared" si="2"/>
        <v>OUTTURN</v>
      </c>
      <c r="AF21" s="252" t="str">
        <f t="shared" si="2"/>
        <v>OUTTURN</v>
      </c>
      <c r="AG21" s="252" t="str">
        <f t="shared" si="2"/>
        <v>OUTTURN</v>
      </c>
      <c r="AH21" s="252" t="str">
        <f t="shared" si="2"/>
        <v>OUTTURN</v>
      </c>
      <c r="AI21" s="252" t="str">
        <f t="shared" si="2"/>
        <v>OUTTURN</v>
      </c>
      <c r="AJ21" s="252" t="str">
        <f t="shared" si="2"/>
        <v>OUTTURN</v>
      </c>
      <c r="AK21" s="252" t="str">
        <f t="shared" si="2"/>
        <v>OUTTURN</v>
      </c>
      <c r="AL21" s="252" t="str">
        <f t="shared" si="2"/>
        <v>OUTTURN</v>
      </c>
      <c r="AM21" s="252" t="str">
        <f t="shared" si="2"/>
        <v>OUTTURN</v>
      </c>
      <c r="AN21" s="252" t="str">
        <f t="shared" si="2"/>
        <v>OUTTURN</v>
      </c>
      <c r="AO21" s="252" t="str">
        <f t="shared" si="2"/>
        <v>OUTTURN</v>
      </c>
      <c r="AP21" s="252" t="str">
        <f t="shared" si="2"/>
        <v>OUTTURN</v>
      </c>
      <c r="AQ21" s="348" t="str">
        <f t="shared" si="2"/>
        <v>OUTTURN</v>
      </c>
      <c r="AR21" s="252" t="str">
        <f t="shared" si="2"/>
        <v>FORECAST</v>
      </c>
      <c r="AS21" s="252" t="str">
        <f t="shared" si="2"/>
        <v>FORECAST</v>
      </c>
      <c r="AT21" s="252" t="str">
        <f t="shared" si="2"/>
        <v>FORECAST</v>
      </c>
      <c r="AU21" s="252" t="str">
        <f t="shared" si="2"/>
        <v>FORECAST</v>
      </c>
      <c r="AV21" s="252" t="str">
        <f t="shared" si="2"/>
        <v>FORECAST</v>
      </c>
      <c r="AW21" s="2"/>
    </row>
    <row r="22" spans="1:49" ht="15">
      <c r="A22" s="2"/>
      <c r="B22" s="2"/>
      <c r="C22" s="2"/>
      <c r="D22" s="2"/>
      <c r="E22" s="2"/>
      <c r="F22" s="2"/>
      <c r="G22" s="2"/>
      <c r="H22" s="2"/>
      <c r="I22" s="2"/>
      <c r="J22" s="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348"/>
      <c r="AR22" s="252"/>
      <c r="AS22" s="252"/>
      <c r="AT22" s="252"/>
      <c r="AU22" s="252"/>
      <c r="AV22" s="252"/>
      <c r="AW22" s="2"/>
    </row>
    <row r="23" spans="1:49" ht="15">
      <c r="A23" s="2"/>
      <c r="B23" s="2"/>
      <c r="C23" s="2"/>
      <c r="D23" s="2"/>
      <c r="E23" s="2" t="s">
        <v>1273</v>
      </c>
      <c r="F23" s="2"/>
      <c r="G23" s="2" t="s">
        <v>540</v>
      </c>
      <c r="H23" s="2" t="s">
        <v>1274</v>
      </c>
      <c r="I23" s="2"/>
      <c r="J23" s="2"/>
      <c r="K23" s="253" t="str">
        <f>IFERROR(AVERAGEIFS('Monthly Inflation'!$M:$M,'Monthly Inflation'!$E:$E,"&gt;="&amp;DATE(K$6 - 1, $I11, $I12),'Monthly Inflation'!$E:$E,"&lt;="&amp;DATE(K$6, $I11 - 1, $I12)),"")</f>
        <v/>
      </c>
      <c r="L23" s="253" t="str">
        <f>IFERROR(AVERAGEIFS('Monthly Inflation'!$M:$M,'Monthly Inflation'!$E:$E,"&gt;="&amp;DATE(L$6 - 1, $I11, $I12),'Monthly Inflation'!$E:$E,"&lt;="&amp;DATE(L$6, $I11 - 1, $I12)),"")</f>
        <v/>
      </c>
      <c r="M23" s="253" t="str">
        <f>IFERROR(AVERAGEIFS('Monthly Inflation'!$M:$M,'Monthly Inflation'!$E:$E,"&gt;="&amp;DATE(M$6 - 1, $I11, $I12),'Monthly Inflation'!$E:$E,"&lt;="&amp;DATE(M$6, $I11 - 1, $I12)),"")</f>
        <v/>
      </c>
      <c r="N23" s="253" t="str">
        <f>IFERROR(AVERAGEIFS('Monthly Inflation'!$M:$M,'Monthly Inflation'!$E:$E,"&gt;="&amp;DATE(N$6 - 1, $I11, $I12),'Monthly Inflation'!$E:$E,"&lt;="&amp;DATE(N$6, $I11 - 1, $I12)),"")</f>
        <v/>
      </c>
      <c r="O23" s="253" t="str">
        <f>IFERROR(AVERAGEIFS('Monthly Inflation'!$M:$M,'Monthly Inflation'!$E:$E,"&gt;="&amp;DATE(O$6 - 1, $I11, $I12),'Monthly Inflation'!$E:$E,"&lt;="&amp;DATE(O$6, $I11 - 1, $I12)),"")</f>
        <v/>
      </c>
      <c r="P23" s="253" t="str">
        <f>IFERROR(AVERAGEIFS('Monthly Inflation'!$M:$M,'Monthly Inflation'!$E:$E,"&gt;="&amp;DATE(P$6 - 1, $I11, $I12),'Monthly Inflation'!$E:$E,"&lt;="&amp;DATE(P$6, $I11 - 1, $I12)),"")</f>
        <v/>
      </c>
      <c r="Q23" s="253" t="str">
        <f>IFERROR(AVERAGEIFS('Monthly Inflation'!$M:$M,'Monthly Inflation'!$E:$E,"&gt;="&amp;DATE(Q$6 - 1, $I11, $I12),'Monthly Inflation'!$E:$E,"&lt;="&amp;DATE(Q$6, $I11 - 1, $I12)),"")</f>
        <v/>
      </c>
      <c r="R23" s="253" t="str">
        <f>IFERROR(AVERAGEIFS('Monthly Inflation'!$M:$M,'Monthly Inflation'!$E:$E,"&gt;="&amp;DATE(R$6 - 1, $I11, $I12),'Monthly Inflation'!$E:$E,"&lt;="&amp;DATE(R$6, $I11 - 1, $I12)),"")</f>
        <v/>
      </c>
      <c r="S23" s="253" t="str">
        <f>IFERROR(AVERAGEIFS('Monthly Inflation'!$M:$M,'Monthly Inflation'!$E:$E,"&gt;="&amp;DATE(S$6 - 1, $I11, $I12),'Monthly Inflation'!$E:$E,"&lt;="&amp;DATE(S$6, $I11 - 1, $I12)),"")</f>
        <v/>
      </c>
      <c r="T23" s="253">
        <f>IFERROR(AVERAGEIFS('Monthly Inflation'!$M:$M,'Monthly Inflation'!$E:$E,"&gt;="&amp;DATE(T$6 - 1, $I11, $I12),'Monthly Inflation'!$E:$E,"&lt;="&amp;DATE(T$6, $I11 - 1, $I12)),"")</f>
        <v>166.35</v>
      </c>
      <c r="U23" s="253">
        <f>IFERROR(AVERAGEIFS('Monthly Inflation'!$M:$M,'Monthly Inflation'!$E:$E,"&gt;="&amp;DATE(U$6 - 1, $I11, $I12),'Monthly Inflation'!$E:$E,"&lt;="&amp;DATE(U$6, $I11 - 1, $I12)),"")</f>
        <v>171.31666666666663</v>
      </c>
      <c r="V23" s="253">
        <f>IFERROR(AVERAGEIFS('Monthly Inflation'!$M:$M,'Monthly Inflation'!$E:$E,"&gt;="&amp;DATE(V$6 - 1, $I11, $I12),'Monthly Inflation'!$E:$E,"&lt;="&amp;DATE(V$6, $I11 - 1, $I12)),"")</f>
        <v>173.875</v>
      </c>
      <c r="W23" s="253">
        <f>IFERROR(AVERAGEIFS('Monthly Inflation'!$M:$M,'Monthly Inflation'!$E:$E,"&gt;="&amp;DATE(W$6 - 1, $I11, $I12),'Monthly Inflation'!$E:$E,"&lt;="&amp;DATE(W$6, $I11 - 1, $I12)),"")</f>
        <v>177.51666666666665</v>
      </c>
      <c r="X23" s="253">
        <f>IFERROR(AVERAGEIFS('Monthly Inflation'!$M:$M,'Monthly Inflation'!$E:$E,"&gt;="&amp;DATE(X$6 - 1, $I11, $I12),'Monthly Inflation'!$E:$E,"&lt;="&amp;DATE(X$6, $I11 - 1, $I12)),"")</f>
        <v>182.47499999999999</v>
      </c>
      <c r="Y23" s="253">
        <f>IFERROR(AVERAGEIFS('Monthly Inflation'!$M:$M,'Monthly Inflation'!$E:$E,"&gt;="&amp;DATE(Y$6 - 1, $I11, $I12),'Monthly Inflation'!$E:$E,"&lt;="&amp;DATE(Y$6, $I11 - 1, $I12)),"")</f>
        <v>188.15</v>
      </c>
      <c r="Z23" s="253">
        <f>IFERROR(AVERAGEIFS('Monthly Inflation'!$M:$M,'Monthly Inflation'!$E:$E,"&gt;="&amp;DATE(Z$6 - 1, $I11, $I12),'Monthly Inflation'!$E:$E,"&lt;="&amp;DATE(Z$6, $I11 - 1, $I12)),"")</f>
        <v>193.10833333333332</v>
      </c>
      <c r="AA23" s="253">
        <f>IFERROR(AVERAGEIFS('Monthly Inflation'!$M:$M,'Monthly Inflation'!$E:$E,"&gt;="&amp;DATE(AA$6 - 1, $I11, $I12),'Monthly Inflation'!$E:$E,"&lt;="&amp;DATE(AA$6, $I11 - 1, $I12)),"")</f>
        <v>200.31666666666669</v>
      </c>
      <c r="AB23" s="253">
        <f>IFERROR(AVERAGEIFS('Monthly Inflation'!$M:$M,'Monthly Inflation'!$E:$E,"&gt;="&amp;DATE(AB$6 - 1, $I11, $I12),'Monthly Inflation'!$E:$E,"&lt;="&amp;DATE(AB$6, $I11 - 1, $I12)),"")</f>
        <v>208.5916666666667</v>
      </c>
      <c r="AC23" s="253">
        <f>IFERROR(AVERAGEIFS('Monthly Inflation'!$M:$M,'Monthly Inflation'!$E:$E,"&gt;="&amp;DATE(AC$6 - 1, $I11, $I12),'Monthly Inflation'!$E:$E,"&lt;="&amp;DATE(AC$6, $I11 - 1, $I12)),"")</f>
        <v>214.78333333333339</v>
      </c>
      <c r="AD23" s="253">
        <f>IFERROR(AVERAGEIFS('Monthly Inflation'!$M:$M,'Monthly Inflation'!$E:$E,"&gt;="&amp;DATE(AD$6 - 1, $I11, $I12),'Monthly Inflation'!$E:$E,"&lt;="&amp;DATE(AD$6, $I11 - 1, $I12)),"")</f>
        <v>215.76666666666662</v>
      </c>
      <c r="AE23" s="253">
        <f>IFERROR(AVERAGEIFS('Monthly Inflation'!$M:$M,'Monthly Inflation'!$E:$E,"&gt;="&amp;DATE(AE$6 - 1, $I11, $I12),'Monthly Inflation'!$E:$E,"&lt;="&amp;DATE(AE$6, $I11 - 1, $I12)),"")</f>
        <v>226.47499999999999</v>
      </c>
      <c r="AF23" s="253">
        <f>IFERROR(AVERAGEIFS('Monthly Inflation'!$M:$M,'Monthly Inflation'!$E:$E,"&gt;="&amp;DATE(AF$6 - 1, $I11, $I12),'Monthly Inflation'!$E:$E,"&lt;="&amp;DATE(AF$6, $I11 - 1, $I12)),"")</f>
        <v>237.3416666666667</v>
      </c>
      <c r="AG23" s="253">
        <f>IFERROR(AVERAGEIFS('Monthly Inflation'!$M:$M,'Monthly Inflation'!$E:$E,"&gt;="&amp;DATE(AG$6 - 1, $I11, $I12),'Monthly Inflation'!$E:$E,"&lt;="&amp;DATE(AG$6, $I11 - 1, $I12)),"")</f>
        <v>244.67499999999998</v>
      </c>
      <c r="AH23" s="253">
        <f>IFERROR(AVERAGEIFS('Monthly Inflation'!$M:$M,'Monthly Inflation'!$E:$E,"&gt;="&amp;DATE(AH$6 - 1, $I11, $I12),'Monthly Inflation'!$E:$E,"&lt;="&amp;DATE(AH$6, $I11 - 1, $I12)),"")</f>
        <v>251.73333333333335</v>
      </c>
      <c r="AI23" s="253">
        <f>IFERROR(AVERAGEIFS('Monthly Inflation'!$M:$M,'Monthly Inflation'!$E:$E,"&gt;="&amp;DATE(AI$6 - 1, $I11, $I12),'Monthly Inflation'!$E:$E,"&lt;="&amp;DATE(AI$6, $I11 - 1, $I12)),"")</f>
        <v>256.66666666666669</v>
      </c>
      <c r="AJ23" s="253">
        <f>IFERROR(AVERAGEIFS('Monthly Inflation'!$M:$M,'Monthly Inflation'!$E:$E,"&gt;="&amp;DATE(AJ$6 - 1, $I11, $I12),'Monthly Inflation'!$E:$E,"&lt;="&amp;DATE(AJ$6, $I11 - 1, $I12)),"")</f>
        <v>259.43333333333334</v>
      </c>
      <c r="AK23" s="253">
        <f>IFERROR(AVERAGEIFS('Monthly Inflation'!$M:$M,'Monthly Inflation'!$E:$E,"&gt;="&amp;DATE(AK$6 - 1, $I11, $I12),'Monthly Inflation'!$E:$E,"&lt;="&amp;DATE(AK$6, $I11 - 1, $I12)),"")</f>
        <v>264.99166666666673</v>
      </c>
      <c r="AL23" s="253">
        <f>IFERROR(AVERAGEIFS('Monthly Inflation'!$M:$M,'Monthly Inflation'!$E:$E,"&gt;="&amp;DATE(AL$6 - 1, $I11, $I12),'Monthly Inflation'!$E:$E,"&lt;="&amp;DATE(AL$6, $I11 - 1, $I12)),"")</f>
        <v>274.90833333333336</v>
      </c>
      <c r="AM23" s="253">
        <f>IFERROR(AVERAGEIFS('Monthly Inflation'!$M:$M,'Monthly Inflation'!$E:$E,"&gt;="&amp;DATE(AM$6 - 1, $I11, $I12),'Monthly Inflation'!$E:$E,"&lt;="&amp;DATE(AM$6, $I11 - 1, $I12)),"")</f>
        <v>283.30833333333334</v>
      </c>
      <c r="AN23" s="253">
        <f>IFERROR(AVERAGEIFS('Monthly Inflation'!$M:$M,'Monthly Inflation'!$E:$E,"&gt;="&amp;DATE(AN$6 - 1, $I11, $I12),'Monthly Inflation'!$E:$E,"&lt;="&amp;DATE(AN$6, $I11 - 1, $I12)),"")</f>
        <v>290.64166666666665</v>
      </c>
      <c r="AO23" s="253">
        <f>IFERROR(AVERAGEIFS('Monthly Inflation'!$M:$M,'Monthly Inflation'!$E:$E,"&gt;="&amp;DATE(AO$6 - 1, $I11, $I12),'Monthly Inflation'!$E:$E,"&lt;="&amp;DATE(AO$6, $I11 - 1, $I12)),"")</f>
        <v>294.16666666666669</v>
      </c>
      <c r="AP23" s="253">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3">
        <f>IFERROR(AVERAGEIFS('Monthly Inflation'!$M:$M,'Monthly Inflation'!$E:$E,"&gt;="&amp;DATE(AR$6 - 1, $I11, $I12),'Monthly Inflation'!$E:$E,"&lt;="&amp;DATE(AR$6, $I11 - 1, $I12)),"")</f>
        <v>381.95897726676139</v>
      </c>
      <c r="AS23" s="253">
        <f>IFERROR(AVERAGEIFS('Monthly Inflation'!$M:$M,'Monthly Inflation'!$E:$E,"&gt;="&amp;DATE(AS$6 - 1, $I11, $I12),'Monthly Inflation'!$E:$E,"&lt;="&amp;DATE(AS$6, $I11 - 1, $I12)),"")</f>
        <v>398.45378776422496</v>
      </c>
      <c r="AT23" s="253">
        <f>IFERROR(AVERAGEIFS('Monthly Inflation'!$M:$M,'Monthly Inflation'!$E:$E,"&gt;="&amp;DATE(AT$6 - 1, $I11, $I12),'Monthly Inflation'!$E:$E,"&lt;="&amp;DATE(AT$6, $I11 - 1, $I12)),"")</f>
        <v>408.90659996278873</v>
      </c>
      <c r="AU23" s="253">
        <f>IFERROR(AVERAGEIFS('Monthly Inflation'!$M:$M,'Monthly Inflation'!$E:$E,"&gt;="&amp;DATE(AU$6 - 1, $I11, $I12),'Monthly Inflation'!$E:$E,"&lt;="&amp;DATE(AU$6, $I11 - 1, $I12)),"")</f>
        <v>419.5608531153016</v>
      </c>
      <c r="AV23" s="253">
        <f>IFERROR(AVERAGEIFS('Monthly Inflation'!$M:$M,'Monthly Inflation'!$E:$E,"&gt;="&amp;DATE(AV$6 - 1, $I11, $I12),'Monthly Inflation'!$E:$E,"&lt;="&amp;DATE(AV$6, $I11 - 1, $I12)),"")</f>
        <v>431.29869819204424</v>
      </c>
      <c r="AW23" s="2"/>
    </row>
    <row r="24" spans="1:49" ht="15">
      <c r="A24" s="2"/>
      <c r="B24" s="2"/>
      <c r="C24" s="2"/>
      <c r="D24" s="2"/>
      <c r="E24" s="2" t="s">
        <v>1275</v>
      </c>
      <c r="F24" s="2"/>
      <c r="G24" s="2" t="s">
        <v>604</v>
      </c>
      <c r="H24" s="2"/>
      <c r="I24" s="2"/>
      <c r="J24" s="2"/>
      <c r="K24" s="255" t="str">
        <f>IFERROR(K23/J23 - 1,"")</f>
        <v/>
      </c>
      <c r="L24" s="255" t="str">
        <f t="shared" ref="L24:AV24" si="3">IFERROR(L23/K23 - 1,"")</f>
        <v/>
      </c>
      <c r="M24" s="255" t="str">
        <f t="shared" si="3"/>
        <v/>
      </c>
      <c r="N24" s="255" t="str">
        <f t="shared" si="3"/>
        <v/>
      </c>
      <c r="O24" s="255" t="str">
        <f t="shared" si="3"/>
        <v/>
      </c>
      <c r="P24" s="255" t="str">
        <f t="shared" si="3"/>
        <v/>
      </c>
      <c r="Q24" s="255" t="str">
        <f t="shared" si="3"/>
        <v/>
      </c>
      <c r="R24" s="255" t="str">
        <f t="shared" si="3"/>
        <v/>
      </c>
      <c r="S24" s="255" t="str">
        <f t="shared" si="3"/>
        <v/>
      </c>
      <c r="T24" s="255"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2.7976502072553755E-2</v>
      </c>
      <c r="AW24" s="2"/>
    </row>
    <row r="25" spans="1:49" ht="15">
      <c r="A25" s="2"/>
      <c r="B25" s="2"/>
      <c r="C25" s="2"/>
      <c r="D25" s="2"/>
      <c r="E25" s="2"/>
      <c r="F25" s="2"/>
      <c r="G25" s="2"/>
      <c r="H25" s="2"/>
      <c r="I25" s="2"/>
      <c r="J25" s="2"/>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359"/>
      <c r="AR25" s="207"/>
      <c r="AS25" s="207"/>
      <c r="AT25" s="207"/>
      <c r="AU25" s="207"/>
      <c r="AV25" s="289"/>
      <c r="AW25" s="2"/>
    </row>
    <row r="26" spans="1:49" ht="15">
      <c r="A26" s="2"/>
      <c r="B26" s="2"/>
      <c r="C26" s="2"/>
      <c r="D26" s="2"/>
      <c r="E26" s="2" t="s">
        <v>1276</v>
      </c>
      <c r="F26" s="2"/>
      <c r="G26" s="2" t="s">
        <v>540</v>
      </c>
      <c r="H26" s="2" t="s">
        <v>1277</v>
      </c>
      <c r="I26" s="2"/>
      <c r="J26" s="2"/>
      <c r="K26" s="253" t="str">
        <f>IFERROR(AVERAGEIFS('Monthly Inflation'!$L:$L,'Monthly Inflation'!$E:$E,"&gt;="&amp;DATE(K$6-1,$I11, $I12),'Monthly Inflation'!$E:$E,"&lt;="&amp;DATE(K$6,$I11-1,$I12)),"")</f>
        <v/>
      </c>
      <c r="L26" s="253" t="str">
        <f>IFERROR(AVERAGEIFS('Monthly Inflation'!$L:$L,'Monthly Inflation'!$E:$E,"&gt;="&amp;DATE(L$6-1,$I11, $I12),'Monthly Inflation'!$E:$E,"&lt;="&amp;DATE(L$6,$I11-1,$I12)),"")</f>
        <v/>
      </c>
      <c r="M26" s="253" t="str">
        <f>IFERROR(AVERAGEIFS('Monthly Inflation'!$L:$L,'Monthly Inflation'!$E:$E,"&gt;="&amp;DATE(M$6-1,$I11, $I12),'Monthly Inflation'!$E:$E,"&lt;="&amp;DATE(M$6,$I11-1,$I12)),"")</f>
        <v/>
      </c>
      <c r="N26" s="253" t="str">
        <f>IFERROR(AVERAGEIFS('Monthly Inflation'!$L:$L,'Monthly Inflation'!$E:$E,"&gt;="&amp;DATE(N$6-1,$I11, $I12),'Monthly Inflation'!$E:$E,"&lt;="&amp;DATE(N$6,$I11-1,$I12)),"")</f>
        <v/>
      </c>
      <c r="O26" s="253" t="str">
        <f>IFERROR(AVERAGEIFS('Monthly Inflation'!$L:$L,'Monthly Inflation'!$E:$E,"&gt;="&amp;DATE(O$6-1,$I11, $I12),'Monthly Inflation'!$E:$E,"&lt;="&amp;DATE(O$6,$I11-1,$I12)),"")</f>
        <v/>
      </c>
      <c r="P26" s="253" t="str">
        <f>IFERROR(AVERAGEIFS('Monthly Inflation'!$L:$L,'Monthly Inflation'!$E:$E,"&gt;="&amp;DATE(P$6-1,$I11, $I12),'Monthly Inflation'!$E:$E,"&lt;="&amp;DATE(P$6,$I11-1,$I12)),"")</f>
        <v/>
      </c>
      <c r="Q26" s="253" t="str">
        <f>IFERROR(AVERAGEIFS('Monthly Inflation'!$L:$L,'Monthly Inflation'!$E:$E,"&gt;="&amp;DATE(Q$6-1,$I11, $I12),'Monthly Inflation'!$E:$E,"&lt;="&amp;DATE(Q$6,$I11-1,$I12)),"")</f>
        <v/>
      </c>
      <c r="R26" s="253" t="str">
        <f>IFERROR(AVERAGEIFS('Monthly Inflation'!$L:$L,'Monthly Inflation'!$E:$E,"&gt;="&amp;DATE(R$6-1,$I11, $I12),'Monthly Inflation'!$E:$E,"&lt;="&amp;DATE(R$6,$I11-1,$I12)),"")</f>
        <v/>
      </c>
      <c r="S26" s="253" t="str">
        <f>IFERROR(AVERAGEIFS('Monthly Inflation'!$L:$L,'Monthly Inflation'!$E:$E,"&gt;="&amp;DATE(S$6-1,$I11, $I12),'Monthly Inflation'!$E:$E,"&lt;="&amp;DATE(S$6,$I11-1,$I12)),"")</f>
        <v/>
      </c>
      <c r="T26" s="253">
        <f>IFERROR(AVERAGEIFS('Monthly Inflation'!$L:$L,'Monthly Inflation'!$E:$E,"&gt;="&amp;DATE(T$6-1,$I11, $I12),'Monthly Inflation'!$E:$E,"&lt;="&amp;DATE(T$6,$I11-1,$I12)),"")</f>
        <v>72.75833333333334</v>
      </c>
      <c r="U26" s="253">
        <f>IFERROR(AVERAGEIFS('Monthly Inflation'!$L:$L,'Monthly Inflation'!$E:$E,"&gt;="&amp;DATE(U$6-1,$I11, $I12),'Monthly Inflation'!$E:$E,"&lt;="&amp;DATE(U$6,$I11-1,$I12)),"")</f>
        <v>73.641666666666666</v>
      </c>
      <c r="V26" s="253">
        <f>IFERROR(AVERAGEIFS('Monthly Inflation'!$L:$L,'Monthly Inflation'!$E:$E,"&gt;="&amp;DATE(V$6-1,$I11, $I12),'Monthly Inflation'!$E:$E,"&lt;="&amp;DATE(V$6,$I11-1,$I12)),"")</f>
        <v>74.86666666666666</v>
      </c>
      <c r="W26" s="253">
        <f>IFERROR(AVERAGEIFS('Monthly Inflation'!$L:$L,'Monthly Inflation'!$E:$E,"&gt;="&amp;DATE(W$6-1,$I11, $I12),'Monthly Inflation'!$E:$E,"&lt;="&amp;DATE(W$6,$I11-1,$I12)),"")</f>
        <v>75.958333333333329</v>
      </c>
      <c r="X26" s="253">
        <f>IFERROR(AVERAGEIFS('Monthly Inflation'!$L:$L,'Monthly Inflation'!$E:$E,"&gt;="&amp;DATE(X$6-1,$I11, $I12),'Monthly Inflation'!$E:$E,"&lt;="&amp;DATE(X$6,$I11-1,$I12)),"")</f>
        <v>76.974999999999994</v>
      </c>
      <c r="Y26" s="253">
        <f>IFERROR(AVERAGEIFS('Monthly Inflation'!$L:$L,'Monthly Inflation'!$E:$E,"&gt;="&amp;DATE(Y$6-1,$I11, $I12),'Monthly Inflation'!$E:$E,"&lt;="&amp;DATE(Y$6,$I11-1,$I12)),"")</f>
        <v>78.124999999999986</v>
      </c>
      <c r="Z26" s="253">
        <f>IFERROR(AVERAGEIFS('Monthly Inflation'!$L:$L,'Monthly Inflation'!$E:$E,"&gt;="&amp;DATE(Z$6-1,$I11, $I12),'Monthly Inflation'!$E:$E,"&lt;="&amp;DATE(Z$6,$I11-1,$I12)),"")</f>
        <v>79.825000000000003</v>
      </c>
      <c r="AA26" s="253">
        <f>IFERROR(AVERAGEIFS('Monthly Inflation'!$L:$L,'Monthly Inflation'!$E:$E,"&gt;="&amp;DATE(AA$6-1,$I11, $I12),'Monthly Inflation'!$E:$E,"&lt;="&amp;DATE(AA$6,$I11-1,$I12)),"")</f>
        <v>81.916666666666671</v>
      </c>
      <c r="AB26" s="253">
        <f>IFERROR(AVERAGEIFS('Monthly Inflation'!$L:$L,'Monthly Inflation'!$E:$E,"&gt;="&amp;DATE(AB$6-1,$I11, $I12),'Monthly Inflation'!$E:$E,"&lt;="&amp;DATE(AB$6,$I11-1,$I12)),"")</f>
        <v>83.825000000000003</v>
      </c>
      <c r="AC26" s="253">
        <f>IFERROR(AVERAGEIFS('Monthly Inflation'!$L:$L,'Monthly Inflation'!$E:$E,"&gt;="&amp;DATE(AC$6-1,$I11, $I12),'Monthly Inflation'!$E:$E,"&lt;="&amp;DATE(AC$6,$I11-1,$I12)),"")</f>
        <v>86.858333333333334</v>
      </c>
      <c r="AD26" s="253">
        <f>IFERROR(AVERAGEIFS('Monthly Inflation'!$L:$L,'Monthly Inflation'!$E:$E,"&gt;="&amp;DATE(AD$6-1,$I11, $I12),'Monthly Inflation'!$E:$E,"&lt;="&amp;DATE(AD$6,$I11-1,$I12)),"")</f>
        <v>88.433333333333337</v>
      </c>
      <c r="AE26" s="253">
        <f>IFERROR(AVERAGEIFS('Monthly Inflation'!$L:$L,'Monthly Inflation'!$E:$E,"&gt;="&amp;DATE(AE$6-1,$I11, $I12),'Monthly Inflation'!$E:$E,"&lt;="&amp;DATE(AE$6,$I11-1,$I12)),"")</f>
        <v>90.908333333333317</v>
      </c>
      <c r="AF26" s="253">
        <f>IFERROR(AVERAGEIFS('Monthly Inflation'!$L:$L,'Monthly Inflation'!$E:$E,"&gt;="&amp;DATE(AF$6-1,$I11, $I12),'Monthly Inflation'!$E:$E,"&lt;="&amp;DATE(AF$6,$I11-1,$I12)),"")</f>
        <v>94.308333333333351</v>
      </c>
      <c r="AG26" s="253">
        <f>IFERROR(AVERAGEIFS('Monthly Inflation'!$L:$L,'Monthly Inflation'!$E:$E,"&gt;="&amp;DATE(AG$6-1,$I11, $I12),'Monthly Inflation'!$E:$E,"&lt;="&amp;DATE(AG$6,$I11-1,$I12)),"")</f>
        <v>96.583333333333314</v>
      </c>
      <c r="AH26" s="253">
        <f>IFERROR(AVERAGEIFS('Monthly Inflation'!$L:$L,'Monthly Inflation'!$E:$E,"&gt;="&amp;DATE(AH$6-1,$I11, $I12),'Monthly Inflation'!$E:$E,"&lt;="&amp;DATE(AH$6,$I11-1,$I12)),"")</f>
        <v>98.600000000000009</v>
      </c>
      <c r="AI26" s="253">
        <f>IFERROR(AVERAGEIFS('Monthly Inflation'!$L:$L,'Monthly Inflation'!$E:$E,"&gt;="&amp;DATE(AI$6-1,$I11, $I12),'Monthly Inflation'!$E:$E,"&lt;="&amp;DATE(AI$6,$I11-1,$I12)),"")</f>
        <v>99.72499999999998</v>
      </c>
      <c r="AJ26" s="253">
        <f>IFERROR(AVERAGEIFS('Monthly Inflation'!$L:$L,'Monthly Inflation'!$E:$E,"&gt;="&amp;DATE(AJ$6-1,$I11, $I12),'Monthly Inflation'!$E:$E,"&lt;="&amp;DATE(AJ$6,$I11-1,$I12)),"")</f>
        <v>100.16666666666667</v>
      </c>
      <c r="AK26" s="253">
        <f>IFERROR(AVERAGEIFS('Monthly Inflation'!$L:$L,'Monthly Inflation'!$E:$E,"&gt;="&amp;DATE(AK$6-1,$I11, $I12),'Monthly Inflation'!$E:$E,"&lt;="&amp;DATE(AK$6,$I11-1,$I12)),"")</f>
        <v>101.54166666666667</v>
      </c>
      <c r="AL26" s="253">
        <f>IFERROR(AVERAGEIFS('Monthly Inflation'!$L:$L,'Monthly Inflation'!$E:$E,"&gt;="&amp;DATE(AL$6-1,$I11, $I12),'Monthly Inflation'!$E:$E,"&lt;="&amp;DATE(AL$6,$I11-1,$I12)),"")</f>
        <v>104.21666666666665</v>
      </c>
      <c r="AM26" s="253">
        <f>IFERROR(AVERAGEIFS('Monthly Inflation'!$L:$L,'Monthly Inflation'!$E:$E,"&gt;="&amp;DATE(AM$6-1,$I11, $I12),'Monthly Inflation'!$E:$E,"&lt;="&amp;DATE(AM$6,$I11-1,$I12)),"")</f>
        <v>106.43333333333334</v>
      </c>
      <c r="AN26" s="253">
        <f>IFERROR(AVERAGEIFS('Monthly Inflation'!$L:$L,'Monthly Inflation'!$E:$E,"&gt;="&amp;DATE(AN$6-1,$I11, $I12),'Monthly Inflation'!$E:$E,"&lt;="&amp;DATE(AN$6,$I11-1,$I12)),"")</f>
        <v>108.24166666666663</v>
      </c>
      <c r="AO26" s="253">
        <f>IFERROR(AVERAGEIFS('Monthly Inflation'!$L:$L,'Monthly Inflation'!$E:$E,"&gt;="&amp;DATE(AO$6-1,$I11, $I12),'Monthly Inflation'!$E:$E,"&lt;="&amp;DATE(AO$6,$I11-1,$I12)),"")</f>
        <v>109.10833333333335</v>
      </c>
      <c r="AP26" s="253">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3">
        <f>IFERROR(AVERAGEIFS('Monthly Inflation'!$L:$L,'Monthly Inflation'!$E:$E,"&gt;="&amp;DATE(AR$6-1,$I11, $I12),'Monthly Inflation'!$E:$E,"&lt;="&amp;DATE(AR$6,$I11-1,$I12)),"")</f>
        <v>130.73147692954706</v>
      </c>
      <c r="AS26" s="253">
        <f>IFERROR(AVERAGEIFS('Monthly Inflation'!$L:$L,'Monthly Inflation'!$E:$E,"&gt;="&amp;DATE(AS$6-1,$I11, $I12),'Monthly Inflation'!$E:$E,"&lt;="&amp;DATE(AS$6,$I11-1,$I12)),"")</f>
        <v>134.71538276772398</v>
      </c>
      <c r="AT26" s="253">
        <f>IFERROR(AVERAGEIFS('Monthly Inflation'!$L:$L,'Monthly Inflation'!$E:$E,"&gt;="&amp;DATE(AT$6-1,$I11, $I12),'Monthly Inflation'!$E:$E,"&lt;="&amp;DATE(AT$6,$I11-1,$I12)),"")</f>
        <v>137.01925159970372</v>
      </c>
      <c r="AU26" s="253">
        <f>IFERROR(AVERAGEIFS('Monthly Inflation'!$L:$L,'Monthly Inflation'!$E:$E,"&gt;="&amp;DATE(AU$6-1,$I11, $I12),'Monthly Inflation'!$E:$E,"&lt;="&amp;DATE(AU$6,$I11-1,$I12)),"")</f>
        <v>139.13230513541188</v>
      </c>
      <c r="AV26" s="253">
        <f>IFERROR(AVERAGEIFS('Monthly Inflation'!$L:$L,'Monthly Inflation'!$E:$E,"&gt;="&amp;DATE(AV$6-1,$I11, $I12),'Monthly Inflation'!$E:$E,"&lt;="&amp;DATE(AV$6,$I11-1,$I12)),"")</f>
        <v>141.64859977180484</v>
      </c>
      <c r="AW26" s="2"/>
    </row>
    <row r="27" spans="1:49" ht="15">
      <c r="A27" s="2"/>
      <c r="B27" s="2"/>
      <c r="C27" s="2"/>
      <c r="D27" s="2"/>
      <c r="E27" s="2" t="s">
        <v>1278</v>
      </c>
      <c r="F27" s="2"/>
      <c r="G27" s="2" t="s">
        <v>604</v>
      </c>
      <c r="H27" s="2"/>
      <c r="I27" s="2"/>
      <c r="J27" s="2"/>
      <c r="K27" s="255" t="str">
        <f>IFERROR(K26/J26 - 1,"")</f>
        <v/>
      </c>
      <c r="L27" s="255" t="str">
        <f t="shared" ref="L27:AV27" si="4">IFERROR(L26/K26 - 1,"")</f>
        <v/>
      </c>
      <c r="M27" s="255" t="str">
        <f t="shared" si="4"/>
        <v/>
      </c>
      <c r="N27" s="255" t="str">
        <f t="shared" si="4"/>
        <v/>
      </c>
      <c r="O27" s="255" t="str">
        <f t="shared" si="4"/>
        <v/>
      </c>
      <c r="P27" s="255" t="str">
        <f t="shared" si="4"/>
        <v/>
      </c>
      <c r="Q27" s="255" t="str">
        <f t="shared" si="4"/>
        <v/>
      </c>
      <c r="R27" s="255" t="str">
        <f t="shared" si="4"/>
        <v/>
      </c>
      <c r="S27" s="255" t="str">
        <f t="shared" si="4"/>
        <v/>
      </c>
      <c r="T27" s="255"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1.8085624571115622E-2</v>
      </c>
      <c r="AW27" s="2"/>
    </row>
    <row r="28" spans="1:49" ht="15">
      <c r="A28" s="2"/>
      <c r="B28" s="2"/>
      <c r="C28" s="2"/>
      <c r="D28" s="2"/>
      <c r="E28" s="2"/>
      <c r="F28" s="2"/>
      <c r="G28" s="2"/>
      <c r="H28" s="2"/>
      <c r="I28" s="2"/>
      <c r="J28" s="2"/>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359"/>
      <c r="AR28" s="207"/>
      <c r="AS28" s="207"/>
      <c r="AT28" s="207"/>
      <c r="AU28" s="207"/>
      <c r="AV28" s="207"/>
      <c r="AW28" s="2"/>
    </row>
    <row r="29" spans="1:49" ht="15">
      <c r="A29" s="2"/>
      <c r="B29" s="2"/>
      <c r="C29" s="2"/>
      <c r="D29" s="2"/>
      <c r="E29" s="2" t="s">
        <v>1279</v>
      </c>
      <c r="F29" s="2"/>
      <c r="G29" s="2" t="s">
        <v>540</v>
      </c>
      <c r="H29" s="2" t="s">
        <v>1216</v>
      </c>
      <c r="I29" s="2"/>
      <c r="J29" s="2"/>
      <c r="K29" s="253" t="str">
        <f>IFERROR(AVERAGEIFS('Monthly Inflation'!$N:$N,'Monthly Inflation'!$E:$E,"&gt;="&amp;DATE(K$6-1, $I11, $I12),'Monthly Inflation'!$E:$E,"&lt;="&amp;DATE(K$6, $I11 - 1, $I12)),"")</f>
        <v/>
      </c>
      <c r="L29" s="253" t="str">
        <f>IFERROR(AVERAGEIFS('Monthly Inflation'!$N:$N,'Monthly Inflation'!$E:$E,"&gt;="&amp;DATE(L$6-1, $I11, $I12),'Monthly Inflation'!$E:$E,"&lt;="&amp;DATE(L$6, $I11 - 1, $I12)),"")</f>
        <v/>
      </c>
      <c r="M29" s="253" t="str">
        <f>IFERROR(AVERAGEIFS('Monthly Inflation'!$N:$N,'Monthly Inflation'!$E:$E,"&gt;="&amp;DATE(M$6-1, $I11, $I12),'Monthly Inflation'!$E:$E,"&lt;="&amp;DATE(M$6, $I11 - 1, $I12)),"")</f>
        <v/>
      </c>
      <c r="N29" s="253" t="str">
        <f>IFERROR(AVERAGEIFS('Monthly Inflation'!$N:$N,'Monthly Inflation'!$E:$E,"&gt;="&amp;DATE(N$6-1, $I11, $I12),'Monthly Inflation'!$E:$E,"&lt;="&amp;DATE(N$6, $I11 - 1, $I12)),"")</f>
        <v/>
      </c>
      <c r="O29" s="253" t="str">
        <f>IFERROR(AVERAGEIFS('Monthly Inflation'!$N:$N,'Monthly Inflation'!$E:$E,"&gt;="&amp;DATE(O$6-1, $I11, $I12),'Monthly Inflation'!$E:$E,"&lt;="&amp;DATE(O$6, $I11 - 1, $I12)),"")</f>
        <v/>
      </c>
      <c r="P29" s="253" t="str">
        <f>IFERROR(AVERAGEIFS('Monthly Inflation'!$N:$N,'Monthly Inflation'!$E:$E,"&gt;="&amp;DATE(P$6-1, $I11, $I12),'Monthly Inflation'!$E:$E,"&lt;="&amp;DATE(P$6, $I11 - 1, $I12)),"")</f>
        <v/>
      </c>
      <c r="Q29" s="253" t="str">
        <f>IFERROR(AVERAGEIFS('Monthly Inflation'!$N:$N,'Monthly Inflation'!$E:$E,"&gt;="&amp;DATE(Q$6-1, $I11, $I12),'Monthly Inflation'!$E:$E,"&lt;="&amp;DATE(Q$6, $I11 - 1, $I12)),"")</f>
        <v/>
      </c>
      <c r="R29" s="253" t="str">
        <f>IFERROR(AVERAGEIFS('Monthly Inflation'!$N:$N,'Monthly Inflation'!$E:$E,"&gt;="&amp;DATE(R$6-1, $I11, $I12),'Monthly Inflation'!$E:$E,"&lt;="&amp;DATE(R$6, $I11 - 1, $I12)),"")</f>
        <v/>
      </c>
      <c r="S29" s="253" t="str">
        <f>IFERROR(AVERAGEIFS('Monthly Inflation'!$N:$N,'Monthly Inflation'!$E:$E,"&gt;="&amp;DATE(S$6-1, $I11, $I12),'Monthly Inflation'!$E:$E,"&lt;="&amp;DATE(S$6, $I11 - 1, $I12)),"")</f>
        <v/>
      </c>
      <c r="T29" s="253">
        <f>IFERROR(AVERAGEIFS('Monthly Inflation'!$N:$N,'Monthly Inflation'!$E:$E,"&gt;="&amp;DATE(T$6-1, $I11, $I12),'Monthly Inflation'!$E:$E,"&lt;="&amp;DATE(T$6, $I11 - 1, $I12)),"")</f>
        <v>166.35</v>
      </c>
      <c r="U29" s="253">
        <f>IFERROR(AVERAGEIFS('Monthly Inflation'!$N:$N,'Monthly Inflation'!$E:$E,"&gt;="&amp;DATE(U$6-1, $I11, $I12),'Monthly Inflation'!$E:$E,"&lt;="&amp;DATE(U$6, $I11 - 1, $I12)),"")</f>
        <v>171.31666666666663</v>
      </c>
      <c r="V29" s="253">
        <f>IFERROR(AVERAGEIFS('Monthly Inflation'!$N:$N,'Monthly Inflation'!$E:$E,"&gt;="&amp;DATE(V$6-1, $I11, $I12),'Monthly Inflation'!$E:$E,"&lt;="&amp;DATE(V$6, $I11 - 1, $I12)),"")</f>
        <v>173.875</v>
      </c>
      <c r="W29" s="253">
        <f>IFERROR(AVERAGEIFS('Monthly Inflation'!$N:$N,'Monthly Inflation'!$E:$E,"&gt;="&amp;DATE(W$6-1, $I11, $I12),'Monthly Inflation'!$E:$E,"&lt;="&amp;DATE(W$6, $I11 - 1, $I12)),"")</f>
        <v>177.51666666666665</v>
      </c>
      <c r="X29" s="253">
        <f>IFERROR(AVERAGEIFS('Monthly Inflation'!$N:$N,'Monthly Inflation'!$E:$E,"&gt;="&amp;DATE(X$6-1, $I11, $I12),'Monthly Inflation'!$E:$E,"&lt;="&amp;DATE(X$6, $I11 - 1, $I12)),"")</f>
        <v>182.47499999999999</v>
      </c>
      <c r="Y29" s="253">
        <f>IFERROR(AVERAGEIFS('Monthly Inflation'!$N:$N,'Monthly Inflation'!$E:$E,"&gt;="&amp;DATE(Y$6-1, $I11, $I12),'Monthly Inflation'!$E:$E,"&lt;="&amp;DATE(Y$6, $I11 - 1, $I12)),"")</f>
        <v>188.15</v>
      </c>
      <c r="Z29" s="253">
        <f>IFERROR(AVERAGEIFS('Monthly Inflation'!$N:$N,'Monthly Inflation'!$E:$E,"&gt;="&amp;DATE(Z$6-1, $I11, $I12),'Monthly Inflation'!$E:$E,"&lt;="&amp;DATE(Z$6, $I11 - 1, $I12)),"")</f>
        <v>193.10833333333332</v>
      </c>
      <c r="AA29" s="253">
        <f>IFERROR(AVERAGEIFS('Monthly Inflation'!$N:$N,'Monthly Inflation'!$E:$E,"&gt;="&amp;DATE(AA$6-1, $I11, $I12),'Monthly Inflation'!$E:$E,"&lt;="&amp;DATE(AA$6, $I11 - 1, $I12)),"")</f>
        <v>200.31666666666669</v>
      </c>
      <c r="AB29" s="253">
        <f>IFERROR(AVERAGEIFS('Monthly Inflation'!$N:$N,'Monthly Inflation'!$E:$E,"&gt;="&amp;DATE(AB$6-1, $I11, $I12),'Monthly Inflation'!$E:$E,"&lt;="&amp;DATE(AB$6, $I11 - 1, $I12)),"")</f>
        <v>208.5916666666667</v>
      </c>
      <c r="AC29" s="253">
        <f>IFERROR(AVERAGEIFS('Monthly Inflation'!$N:$N,'Monthly Inflation'!$E:$E,"&gt;="&amp;DATE(AC$6-1, $I11, $I12),'Monthly Inflation'!$E:$E,"&lt;="&amp;DATE(AC$6, $I11 - 1, $I12)),"")</f>
        <v>214.78333333333339</v>
      </c>
      <c r="AD29" s="253">
        <f>IFERROR(AVERAGEIFS('Monthly Inflation'!$N:$N,'Monthly Inflation'!$E:$E,"&gt;="&amp;DATE(AD$6-1, $I11, $I12),'Monthly Inflation'!$E:$E,"&lt;="&amp;DATE(AD$6, $I11 - 1, $I12)),"")</f>
        <v>215.76666666666662</v>
      </c>
      <c r="AE29" s="253">
        <f>IFERROR(AVERAGEIFS('Monthly Inflation'!$N:$N,'Monthly Inflation'!$E:$E,"&gt;="&amp;DATE(AE$6-1, $I11, $I12),'Monthly Inflation'!$E:$E,"&lt;="&amp;DATE(AE$6, $I11 - 1, $I12)),"")</f>
        <v>226.47499999999999</v>
      </c>
      <c r="AF29" s="253">
        <f>IFERROR(AVERAGEIFS('Monthly Inflation'!$N:$N,'Monthly Inflation'!$E:$E,"&gt;="&amp;DATE(AF$6-1, $I11, $I12),'Monthly Inflation'!$E:$E,"&lt;="&amp;DATE(AF$6, $I11 - 1, $I12)),"")</f>
        <v>237.3416666666667</v>
      </c>
      <c r="AG29" s="253">
        <f>IFERROR(AVERAGEIFS('Monthly Inflation'!$N:$N,'Monthly Inflation'!$E:$E,"&gt;="&amp;DATE(AG$6-1, $I11, $I12),'Monthly Inflation'!$E:$E,"&lt;="&amp;DATE(AG$6, $I11 - 1, $I12)),"")</f>
        <v>244.67499999999998</v>
      </c>
      <c r="AH29" s="253">
        <f>IFERROR(AVERAGEIFS('Monthly Inflation'!$N:$N,'Monthly Inflation'!$E:$E,"&gt;="&amp;DATE(AH$6-1, $I11, $I12),'Monthly Inflation'!$E:$E,"&lt;="&amp;DATE(AH$6, $I11 - 1, $I12)),"")</f>
        <v>251.73333333333335</v>
      </c>
      <c r="AI29" s="253">
        <f>IFERROR(AVERAGEIFS('Monthly Inflation'!$N:$N,'Monthly Inflation'!$E:$E,"&gt;="&amp;DATE(AI$6-1, $I11, $I12),'Monthly Inflation'!$E:$E,"&lt;="&amp;DATE(AI$6, $I11 - 1, $I12)),"")</f>
        <v>256.66666666666669</v>
      </c>
      <c r="AJ29" s="253">
        <f>IFERROR(AVERAGEIFS('Monthly Inflation'!$N:$N,'Monthly Inflation'!$E:$E,"&gt;="&amp;DATE(AJ$6-1, $I11, $I12),'Monthly Inflation'!$E:$E,"&lt;="&amp;DATE(AJ$6, $I11 - 1, $I12)),"")</f>
        <v>259.43333333333334</v>
      </c>
      <c r="AK29" s="253">
        <f>IFERROR(AVERAGEIFS('Monthly Inflation'!$N:$N,'Monthly Inflation'!$E:$E,"&gt;="&amp;DATE(AK$6-1, $I11, $I12),'Monthly Inflation'!$E:$E,"&lt;="&amp;DATE(AK$6, $I11 - 1, $I12)),"")</f>
        <v>264.99166666666673</v>
      </c>
      <c r="AL29" s="253">
        <f>IFERROR(AVERAGEIFS('Monthly Inflation'!$N:$N,'Monthly Inflation'!$E:$E,"&gt;="&amp;DATE(AL$6-1, $I11, $I12),'Monthly Inflation'!$E:$E,"&lt;="&amp;DATE(AL$6, $I11 - 1, $I12)),"")</f>
        <v>274.90833333333336</v>
      </c>
      <c r="AM29" s="253">
        <f>IFERROR(AVERAGEIFS('Monthly Inflation'!$N:$N,'Monthly Inflation'!$E:$E,"&gt;="&amp;DATE(AM$6-1, $I11, $I12),'Monthly Inflation'!$E:$E,"&lt;="&amp;DATE(AM$6, $I11 - 1, $I12)),"")</f>
        <v>283.30833333333334</v>
      </c>
      <c r="AN29" s="253">
        <f>IFERROR(AVERAGEIFS('Monthly Inflation'!$N:$N,'Monthly Inflation'!$E:$E,"&gt;="&amp;DATE(AN$6-1, $I11, $I12),'Monthly Inflation'!$E:$E,"&lt;="&amp;DATE(AN$6, $I11 - 1, $I12)),"")</f>
        <v>290.64166666666665</v>
      </c>
      <c r="AO29" s="253">
        <f>IFERROR(AVERAGEIFS('Monthly Inflation'!$N:$N,'Monthly Inflation'!$E:$E,"&gt;="&amp;DATE(AO$6-1, $I11, $I12),'Monthly Inflation'!$E:$E,"&lt;="&amp;DATE(AO$6, $I11 - 1, $I12)),"")</f>
        <v>294.16666666666669</v>
      </c>
      <c r="AP29" s="253">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3">
        <f>IFERROR(AVERAGEIFS('Monthly Inflation'!$N:$N,'Monthly Inflation'!$E:$E,"&gt;="&amp;DATE(AR$6-1, $I11, $I12),'Monthly Inflation'!$E:$E,"&lt;="&amp;DATE(AR$6, $I11 - 1, $I12)),"")</f>
        <v>379.22513900367994</v>
      </c>
      <c r="AS29" s="253">
        <f>IFERROR(AVERAGEIFS('Monthly Inflation'!$N:$N,'Monthly Inflation'!$E:$E,"&gt;="&amp;DATE(AS$6-1, $I11, $I12),'Monthly Inflation'!$E:$E,"&lt;="&amp;DATE(AS$6, $I11 - 1, $I12)),"")</f>
        <v>390.78163083521014</v>
      </c>
      <c r="AT29" s="253">
        <f>IFERROR(AVERAGEIFS('Monthly Inflation'!$N:$N,'Monthly Inflation'!$E:$E,"&gt;="&amp;DATE(AT$6-1, $I11, $I12),'Monthly Inflation'!$E:$E,"&lt;="&amp;DATE(AT$6, $I11 - 1, $I12)),"")</f>
        <v>397.46468069109602</v>
      </c>
      <c r="AU29" s="253">
        <f>IFERROR(AVERAGEIFS('Monthly Inflation'!$N:$N,'Monthly Inflation'!$E:$E,"&gt;="&amp;DATE(AU$6-1, $I11, $I12),'Monthly Inflation'!$E:$E,"&lt;="&amp;DATE(AU$6, $I11 - 1, $I12)),"")</f>
        <v>403.59421460000311</v>
      </c>
      <c r="AV29" s="253">
        <f>IFERROR(AVERAGEIFS('Monthly Inflation'!$N:$N,'Monthly Inflation'!$E:$E,"&gt;="&amp;DATE(AV$6-1, $I11, $I12),'Monthly Inflation'!$E:$E,"&lt;="&amp;DATE(AV$6, $I11 - 1, $I12)),"")</f>
        <v>410.89346804433291</v>
      </c>
      <c r="AW29" s="2"/>
    </row>
    <row r="30" spans="1:49" ht="15">
      <c r="A30" s="2"/>
      <c r="B30" s="2"/>
      <c r="C30" s="2"/>
      <c r="D30" s="2"/>
      <c r="E30" s="2" t="s">
        <v>1280</v>
      </c>
      <c r="F30" s="2"/>
      <c r="G30" s="2" t="s">
        <v>604</v>
      </c>
      <c r="H30" s="2"/>
      <c r="I30" s="2"/>
      <c r="J30" s="2"/>
      <c r="K30" s="255" t="str">
        <f>IFERROR(K29/J29 - 1,"")</f>
        <v/>
      </c>
      <c r="L30" s="255" t="str">
        <f t="shared" ref="L30:AV30" si="5">IFERROR(L29/K29 - 1,"")</f>
        <v/>
      </c>
      <c r="M30" s="255" t="str">
        <f t="shared" si="5"/>
        <v/>
      </c>
      <c r="N30" s="255" t="str">
        <f t="shared" si="5"/>
        <v/>
      </c>
      <c r="O30" s="255" t="str">
        <f t="shared" si="5"/>
        <v/>
      </c>
      <c r="P30" s="255" t="str">
        <f t="shared" si="5"/>
        <v/>
      </c>
      <c r="Q30" s="255" t="str">
        <f t="shared" si="5"/>
        <v/>
      </c>
      <c r="R30" s="255" t="str">
        <f t="shared" si="5"/>
        <v/>
      </c>
      <c r="S30" s="255" t="str">
        <f t="shared" si="5"/>
        <v/>
      </c>
      <c r="T30" s="255"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1.8085624571115178E-2</v>
      </c>
      <c r="AW30" s="2"/>
    </row>
    <row r="31" spans="1:49" ht="15">
      <c r="A31" s="2"/>
      <c r="B31" s="2"/>
      <c r="C31" s="2"/>
      <c r="D31" s="2"/>
      <c r="E31" s="2"/>
      <c r="F31" s="2"/>
      <c r="G31" s="2"/>
      <c r="H31" s="2"/>
      <c r="I31" s="2"/>
      <c r="J31" s="2"/>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359"/>
      <c r="AR31" s="207"/>
      <c r="AS31" s="207"/>
      <c r="AT31" s="207"/>
      <c r="AU31" s="207"/>
      <c r="AV31" s="207"/>
      <c r="AW31" s="2"/>
    </row>
    <row r="32" spans="1:49" ht="15">
      <c r="A32" s="2"/>
      <c r="B32" s="2"/>
      <c r="C32" s="2"/>
      <c r="D32" s="2"/>
      <c r="E32" s="2" t="s">
        <v>99</v>
      </c>
      <c r="F32" s="2"/>
      <c r="G32" s="2" t="s">
        <v>100</v>
      </c>
      <c r="H32" s="2"/>
      <c r="I32" s="2"/>
      <c r="J32" s="2"/>
      <c r="K32" s="254" t="str">
        <f>IFERROR(K29/INDEX($T$29:$AV$29,MATCH($I$14,$T$4:$AV$4,0)),"")</f>
        <v/>
      </c>
      <c r="L32" s="254" t="str">
        <f t="shared" ref="L32:AV32" si="6">IFERROR(L29/INDEX($T$29:$AV$29,MATCH($I$14,$T$4:$AV$4,0)),"")</f>
        <v/>
      </c>
      <c r="M32" s="254" t="str">
        <f t="shared" si="6"/>
        <v/>
      </c>
      <c r="N32" s="254" t="str">
        <f t="shared" si="6"/>
        <v/>
      </c>
      <c r="O32" s="254" t="str">
        <f t="shared" si="6"/>
        <v/>
      </c>
      <c r="P32" s="254" t="str">
        <f t="shared" si="6"/>
        <v/>
      </c>
      <c r="Q32" s="254" t="str">
        <f t="shared" si="6"/>
        <v/>
      </c>
      <c r="R32" s="254" t="str">
        <f t="shared" si="6"/>
        <v/>
      </c>
      <c r="S32" s="254" t="str">
        <f t="shared" si="6"/>
        <v/>
      </c>
      <c r="T32" s="254">
        <f t="shared" si="6"/>
        <v>0.56549575070821523</v>
      </c>
      <c r="U32" s="254">
        <f t="shared" si="6"/>
        <v>0.58237960339943329</v>
      </c>
      <c r="V32" s="254">
        <f t="shared" si="6"/>
        <v>0.59107648725212458</v>
      </c>
      <c r="W32" s="254">
        <f t="shared" si="6"/>
        <v>0.60345609065155803</v>
      </c>
      <c r="X32" s="254">
        <f t="shared" si="6"/>
        <v>0.62031161473087815</v>
      </c>
      <c r="Y32" s="254">
        <f t="shared" si="6"/>
        <v>0.6396033994334277</v>
      </c>
      <c r="Z32" s="254">
        <f t="shared" si="6"/>
        <v>0.65645892351274782</v>
      </c>
      <c r="AA32" s="254">
        <f t="shared" si="6"/>
        <v>0.68096317280453267</v>
      </c>
      <c r="AB32" s="254">
        <f t="shared" si="6"/>
        <v>0.70909348441926356</v>
      </c>
      <c r="AC32" s="254">
        <f t="shared" si="6"/>
        <v>0.73014164305949025</v>
      </c>
      <c r="AD32" s="254">
        <f t="shared" si="6"/>
        <v>0.73348441926345587</v>
      </c>
      <c r="AE32" s="254">
        <f t="shared" si="6"/>
        <v>0.76988668555240791</v>
      </c>
      <c r="AF32" s="254">
        <f t="shared" si="6"/>
        <v>0.8068271954674221</v>
      </c>
      <c r="AG32" s="254">
        <f t="shared" si="6"/>
        <v>0.83175637393767698</v>
      </c>
      <c r="AH32" s="254">
        <f t="shared" si="6"/>
        <v>0.85575070821529742</v>
      </c>
      <c r="AI32" s="254">
        <f t="shared" si="6"/>
        <v>0.87252124645892348</v>
      </c>
      <c r="AJ32" s="254">
        <f t="shared" si="6"/>
        <v>0.88192634560906513</v>
      </c>
      <c r="AK32" s="254">
        <f t="shared" si="6"/>
        <v>0.9008215297450427</v>
      </c>
      <c r="AL32" s="254">
        <f t="shared" si="6"/>
        <v>0.93453257790368272</v>
      </c>
      <c r="AM32" s="254">
        <f t="shared" si="6"/>
        <v>0.96308781869688376</v>
      </c>
      <c r="AN32" s="254">
        <f t="shared" si="6"/>
        <v>0.98801699716713864</v>
      </c>
      <c r="AO32" s="254">
        <f t="shared" si="6"/>
        <v>1</v>
      </c>
      <c r="AP32" s="254">
        <f t="shared" si="6"/>
        <v>1.0577620396600564</v>
      </c>
      <c r="AQ32" s="506">
        <f t="shared" si="6"/>
        <v>1.1939376770538244</v>
      </c>
      <c r="AR32" s="254">
        <f t="shared" si="6"/>
        <v>1.2891506141768156</v>
      </c>
      <c r="AS32" s="254">
        <f t="shared" si="6"/>
        <v>1.3284361388165782</v>
      </c>
      <c r="AT32" s="254">
        <f t="shared" si="6"/>
        <v>1.3511547218960771</v>
      </c>
      <c r="AU32" s="254">
        <f t="shared" si="6"/>
        <v>1.3719916643626167</v>
      </c>
      <c r="AV32" s="254">
        <f t="shared" si="6"/>
        <v>1.3968049905189786</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1281</v>
      </c>
      <c r="F34" s="2"/>
      <c r="G34" s="2" t="s">
        <v>604</v>
      </c>
      <c r="H34" s="2" t="s">
        <v>1282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1283</v>
      </c>
      <c r="F35" s="2"/>
      <c r="G35" s="2" t="s">
        <v>604</v>
      </c>
      <c r="H35" s="2" t="s">
        <v>1284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1285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5"/>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1286</v>
      </c>
      <c r="F39" s="2"/>
      <c r="G39" s="2" t="s">
        <v>875</v>
      </c>
      <c r="H39" s="2"/>
      <c r="I39" s="2"/>
      <c r="J39" s="2"/>
      <c r="K39" s="252" t="str">
        <f t="shared" ref="K39:S39" si="7">IF(DATE($I8, $I9, $I12) &gt;= DATE(K$6 - 1, $I11, $I12),"OUTTURN","FORECAST")</f>
        <v>OUTTURN</v>
      </c>
      <c r="L39" s="252" t="str">
        <f t="shared" si="7"/>
        <v>OUTTURN</v>
      </c>
      <c r="M39" s="252" t="str">
        <f t="shared" si="7"/>
        <v>OUTTURN</v>
      </c>
      <c r="N39" s="252" t="str">
        <f t="shared" si="7"/>
        <v>OUTTURN</v>
      </c>
      <c r="O39" s="252" t="str">
        <f t="shared" si="7"/>
        <v>OUTTURN</v>
      </c>
      <c r="P39" s="252" t="str">
        <f t="shared" si="7"/>
        <v>OUTTURN</v>
      </c>
      <c r="Q39" s="252" t="str">
        <f t="shared" si="7"/>
        <v>OUTTURN</v>
      </c>
      <c r="R39" s="252" t="str">
        <f t="shared" si="7"/>
        <v>OUTTURN</v>
      </c>
      <c r="S39" s="252" t="str">
        <f t="shared" si="7"/>
        <v>OUTTURN</v>
      </c>
      <c r="T39" s="252" t="str">
        <f>IF(DATE($I8, $I9, $I12) &gt;= DATE(T$6 - 1, $I11, $I12),"OUTTURN","FORECAST")</f>
        <v>OUTTURN</v>
      </c>
      <c r="U39" s="252" t="str">
        <f t="shared" ref="U39:AV39" si="8">IF(DATE($I8, $I9, $I12) &gt;= DATE(U$6 - 1, $I11, $I12),"OUTTURN","FORECAST")</f>
        <v>OUTTURN</v>
      </c>
      <c r="V39" s="252" t="str">
        <f t="shared" si="8"/>
        <v>OUTTURN</v>
      </c>
      <c r="W39" s="252" t="str">
        <f t="shared" si="8"/>
        <v>OUTTURN</v>
      </c>
      <c r="X39" s="252" t="str">
        <f t="shared" si="8"/>
        <v>OUTTURN</v>
      </c>
      <c r="Y39" s="252" t="str">
        <f t="shared" si="8"/>
        <v>OUTTURN</v>
      </c>
      <c r="Z39" s="252" t="str">
        <f t="shared" si="8"/>
        <v>OUTTURN</v>
      </c>
      <c r="AA39" s="252" t="str">
        <f t="shared" si="8"/>
        <v>OUTTURN</v>
      </c>
      <c r="AB39" s="252" t="str">
        <f t="shared" si="8"/>
        <v>OUTTURN</v>
      </c>
      <c r="AC39" s="252" t="str">
        <f t="shared" si="8"/>
        <v>OUTTURN</v>
      </c>
      <c r="AD39" s="252" t="str">
        <f t="shared" si="8"/>
        <v>OUTTURN</v>
      </c>
      <c r="AE39" s="252" t="str">
        <f t="shared" si="8"/>
        <v>OUTTURN</v>
      </c>
      <c r="AF39" s="252" t="str">
        <f t="shared" si="8"/>
        <v>OUTTURN</v>
      </c>
      <c r="AG39" s="252" t="str">
        <f t="shared" si="8"/>
        <v>OUTTURN</v>
      </c>
      <c r="AH39" s="252" t="str">
        <f t="shared" si="8"/>
        <v>OUTTURN</v>
      </c>
      <c r="AI39" s="252" t="str">
        <f t="shared" si="8"/>
        <v>OUTTURN</v>
      </c>
      <c r="AJ39" s="252" t="str">
        <f t="shared" si="8"/>
        <v>OUTTURN</v>
      </c>
      <c r="AK39" s="252" t="str">
        <f t="shared" si="8"/>
        <v>OUTTURN</v>
      </c>
      <c r="AL39" s="252" t="str">
        <f t="shared" si="8"/>
        <v>OUTTURN</v>
      </c>
      <c r="AM39" s="252" t="str">
        <f t="shared" si="8"/>
        <v>OUTTURN</v>
      </c>
      <c r="AN39" s="252" t="str">
        <f t="shared" si="8"/>
        <v>OUTTURN</v>
      </c>
      <c r="AO39" s="252" t="str">
        <f t="shared" si="8"/>
        <v>OUTTURN</v>
      </c>
      <c r="AP39" s="252" t="str">
        <f t="shared" si="8"/>
        <v>OUTTURN</v>
      </c>
      <c r="AQ39" s="348" t="str">
        <f t="shared" si="8"/>
        <v>OUTTURN</v>
      </c>
      <c r="AR39" s="252" t="str">
        <f t="shared" si="8"/>
        <v>OUTTURN</v>
      </c>
      <c r="AS39" s="252" t="str">
        <f t="shared" si="8"/>
        <v>FORECAST</v>
      </c>
      <c r="AT39" s="252" t="str">
        <f t="shared" si="8"/>
        <v>FORECAST</v>
      </c>
      <c r="AU39" s="252" t="str">
        <f t="shared" si="8"/>
        <v>FORECAST</v>
      </c>
      <c r="AV39" s="252" t="str">
        <f t="shared" si="8"/>
        <v>FORECAST</v>
      </c>
      <c r="AW39" s="2"/>
    </row>
    <row r="40" spans="1:49" ht="15">
      <c r="A40" s="2"/>
      <c r="B40" s="2"/>
      <c r="C40" s="2"/>
      <c r="D40" s="2"/>
      <c r="E40" s="7" t="s">
        <v>1287</v>
      </c>
      <c r="F40" s="2"/>
      <c r="G40" s="2" t="s">
        <v>540</v>
      </c>
      <c r="H40" s="2"/>
      <c r="I40" s="2"/>
      <c r="J40" s="2"/>
      <c r="K40" s="207" t="str">
        <f>IFERROR(AVERAGEIFS('Monthly Inflation'!$N:$N,'Monthly Inflation'!$E:$E,"&gt;="&amp;DATE(K$6 - 1, $I11 - 1, $I12),'Monthly Inflation'!$E:$E,"&lt;="&amp;DATE(K$6 - 1, $I11, $I12)),"")</f>
        <v/>
      </c>
      <c r="L40" s="207" t="str">
        <f>IFERROR(AVERAGEIFS('Monthly Inflation'!$N:$N,'Monthly Inflation'!$E:$E,"&gt;="&amp;DATE(L$6 - 1, $I11 - 1, $I12),'Monthly Inflation'!$E:$E,"&lt;="&amp;DATE(L$6 - 1, $I11, $I12)),"")</f>
        <v/>
      </c>
      <c r="M40" s="207" t="str">
        <f>IFERROR(AVERAGEIFS('Monthly Inflation'!$N:$N,'Monthly Inflation'!$E:$E,"&gt;="&amp;DATE(M$6 - 1, $I11 - 1, $I12),'Monthly Inflation'!$E:$E,"&lt;="&amp;DATE(M$6 - 1, $I11, $I12)),"")</f>
        <v/>
      </c>
      <c r="N40" s="207" t="str">
        <f>IFERROR(AVERAGEIFS('Monthly Inflation'!$N:$N,'Monthly Inflation'!$E:$E,"&gt;="&amp;DATE(N$6 - 1, $I11 - 1, $I12),'Monthly Inflation'!$E:$E,"&lt;="&amp;DATE(N$6 - 1, $I11, $I12)),"")</f>
        <v/>
      </c>
      <c r="O40" s="207" t="str">
        <f>IFERROR(AVERAGEIFS('Monthly Inflation'!$N:$N,'Monthly Inflation'!$E:$E,"&gt;="&amp;DATE(O$6 - 1, $I11 - 1, $I12),'Monthly Inflation'!$E:$E,"&lt;="&amp;DATE(O$6 - 1, $I11, $I12)),"")</f>
        <v/>
      </c>
      <c r="P40" s="207" t="str">
        <f>IFERROR(AVERAGEIFS('Monthly Inflation'!$N:$N,'Monthly Inflation'!$E:$E,"&gt;="&amp;DATE(P$6 - 1, $I11 - 1, $I12),'Monthly Inflation'!$E:$E,"&lt;="&amp;DATE(P$6 - 1, $I11, $I12)),"")</f>
        <v/>
      </c>
      <c r="Q40" s="207" t="str">
        <f>IFERROR(AVERAGEIFS('Monthly Inflation'!$N:$N,'Monthly Inflation'!$E:$E,"&gt;="&amp;DATE(Q$6 - 1, $I11 - 1, $I12),'Monthly Inflation'!$E:$E,"&lt;="&amp;DATE(Q$6 - 1, $I11, $I12)),"")</f>
        <v/>
      </c>
      <c r="R40" s="207" t="str">
        <f>IFERROR(AVERAGEIFS('Monthly Inflation'!$N:$N,'Monthly Inflation'!$E:$E,"&gt;="&amp;DATE(R$6 - 1, $I11 - 1, $I12),'Monthly Inflation'!$E:$E,"&lt;="&amp;DATE(R$6 - 1, $I11, $I12)),"")</f>
        <v/>
      </c>
      <c r="S40" s="207" t="str">
        <f>IFERROR(AVERAGEIFS('Monthly Inflation'!$N:$N,'Monthly Inflation'!$E:$E,"&gt;="&amp;DATE(S$6 - 1, $I11 - 1, $I12),'Monthly Inflation'!$E:$E,"&lt;="&amp;DATE(S$6 - 1, $I11, $I12)),"")</f>
        <v/>
      </c>
      <c r="T40" s="207">
        <f>IFERROR(AVERAGEIFS('Monthly Inflation'!$N:$N,'Monthly Inflation'!$E:$E,"&gt;="&amp;DATE(T$6 - 1, $I11 - 1, $I12),'Monthly Inflation'!$E:$E,"&lt;="&amp;DATE(T$6 - 1, $I11, $I12)),"")</f>
        <v>165.2</v>
      </c>
      <c r="U40" s="207">
        <f>IFERROR(AVERAGEIFS('Monthly Inflation'!$N:$N,'Monthly Inflation'!$E:$E,"&gt;="&amp;DATE(U$6 - 1, $I11 - 1, $I12),'Monthly Inflation'!$E:$E,"&lt;="&amp;DATE(U$6 - 1, $I11, $I12)),"")</f>
        <v>169.25</v>
      </c>
      <c r="V40" s="207">
        <f>IFERROR(AVERAGEIFS('Monthly Inflation'!$N:$N,'Monthly Inflation'!$E:$E,"&gt;="&amp;DATE(V$6 - 1, $I11 - 1, $I12),'Monthly Inflation'!$E:$E,"&lt;="&amp;DATE(V$6 - 1, $I11, $I12)),"")</f>
        <v>172.64999999999998</v>
      </c>
      <c r="W40" s="207">
        <f>IFERROR(AVERAGEIFS('Monthly Inflation'!$N:$N,'Monthly Inflation'!$E:$E,"&gt;="&amp;DATE(W$6 - 1, $I11 - 1, $I12),'Monthly Inflation'!$E:$E,"&lt;="&amp;DATE(W$6 - 1, $I11, $I12)),"")</f>
        <v>175.1</v>
      </c>
      <c r="X40" s="207">
        <f>IFERROR(AVERAGEIFS('Monthly Inflation'!$N:$N,'Monthly Inflation'!$E:$E,"&gt;="&amp;DATE(X$6 - 1, $I11 - 1, $I12),'Monthly Inflation'!$E:$E,"&lt;="&amp;DATE(X$6 - 1, $I11, $I12)),"")</f>
        <v>180.55</v>
      </c>
      <c r="Y40" s="207">
        <f>IFERROR(AVERAGEIFS('Monthly Inflation'!$N:$N,'Monthly Inflation'!$E:$E,"&gt;="&amp;DATE(Y$6 - 1, $I11 - 1, $I12),'Monthly Inflation'!$E:$E,"&lt;="&amp;DATE(Y$6 - 1, $I11, $I12)),"")</f>
        <v>185.14999999999998</v>
      </c>
      <c r="Z40" s="207">
        <f>IFERROR(AVERAGEIFS('Monthly Inflation'!$N:$N,'Monthly Inflation'!$E:$E,"&gt;="&amp;DATE(Z$6 - 1, $I11 - 1, $I12),'Monthly Inflation'!$E:$E,"&lt;="&amp;DATE(Z$6 - 1, $I11, $I12)),"")</f>
        <v>191.05</v>
      </c>
      <c r="AA40" s="207">
        <f>IFERROR(AVERAGEIFS('Monthly Inflation'!$N:$N,'Monthly Inflation'!$E:$E,"&gt;="&amp;DATE(AA$6 - 1, $I11 - 1, $I12),'Monthly Inflation'!$E:$E,"&lt;="&amp;DATE(AA$6 - 1, $I11, $I12)),"")</f>
        <v>195.75</v>
      </c>
      <c r="AB40" s="207">
        <f>IFERROR(AVERAGEIFS('Monthly Inflation'!$N:$N,'Monthly Inflation'!$E:$E,"&gt;="&amp;DATE(AB$6 - 1, $I11 - 1, $I12),'Monthly Inflation'!$E:$E,"&lt;="&amp;DATE(AB$6 - 1, $I11, $I12)),"")</f>
        <v>204.9</v>
      </c>
      <c r="AC40" s="207">
        <f>IFERROR(AVERAGEIFS('Monthly Inflation'!$N:$N,'Monthly Inflation'!$E:$E,"&gt;="&amp;DATE(AC$6 - 1, $I11 - 1, $I12),'Monthly Inflation'!$E:$E,"&lt;="&amp;DATE(AC$6 - 1, $I11, $I12)),"")</f>
        <v>213.05</v>
      </c>
      <c r="AD40" s="207">
        <f>IFERROR(AVERAGEIFS('Monthly Inflation'!$N:$N,'Monthly Inflation'!$E:$E,"&gt;="&amp;DATE(AD$6 - 1, $I11 - 1, $I12),'Monthly Inflation'!$E:$E,"&lt;="&amp;DATE(AD$6 - 1, $I11, $I12)),"")</f>
        <v>211.4</v>
      </c>
      <c r="AE40" s="207">
        <f>IFERROR(AVERAGEIFS('Monthly Inflation'!$N:$N,'Monthly Inflation'!$E:$E,"&gt;="&amp;DATE(AE$6 - 1, $I11 - 1, $I12),'Monthly Inflation'!$E:$E,"&lt;="&amp;DATE(AE$6 - 1, $I11, $I12)),"")</f>
        <v>221.75</v>
      </c>
      <c r="AF40" s="207">
        <f>IFERROR(AVERAGEIFS('Monthly Inflation'!$N:$N,'Monthly Inflation'!$E:$E,"&gt;="&amp;DATE(AF$6 - 1, $I11 - 1, $I12),'Monthly Inflation'!$E:$E,"&lt;="&amp;DATE(AF$6 - 1, $I11, $I12)),"")</f>
        <v>233.45</v>
      </c>
      <c r="AG40" s="207">
        <f>IFERROR(AVERAGEIFS('Monthly Inflation'!$N:$N,'Monthly Inflation'!$E:$E,"&gt;="&amp;DATE(AG$6 - 1, $I11 - 1, $I12),'Monthly Inflation'!$E:$E,"&lt;="&amp;DATE(AG$6 - 1, $I11, $I12)),"")</f>
        <v>241.65</v>
      </c>
      <c r="AH40" s="207">
        <f>IFERROR(AVERAGEIFS('Monthly Inflation'!$N:$N,'Monthly Inflation'!$E:$E,"&gt;="&amp;DATE(AH$6 - 1, $I11 - 1, $I12),'Monthly Inflation'!$E:$E,"&lt;="&amp;DATE(AH$6 - 1, $I11, $I12)),"")</f>
        <v>249.1</v>
      </c>
      <c r="AI40" s="207">
        <f>IFERROR(AVERAGEIFS('Monthly Inflation'!$N:$N,'Monthly Inflation'!$E:$E,"&gt;="&amp;DATE(AI$6 - 1, $I11 - 1, $I12),'Monthly Inflation'!$E:$E,"&lt;="&amp;DATE(AI$6 - 1, $I11, $I12)),"")</f>
        <v>255.25</v>
      </c>
      <c r="AJ40" s="207">
        <f>IFERROR(AVERAGEIFS('Monthly Inflation'!$N:$N,'Monthly Inflation'!$E:$E,"&gt;="&amp;DATE(AJ$6 - 1, $I11 - 1, $I12),'Monthly Inflation'!$E:$E,"&lt;="&amp;DATE(AJ$6 - 1, $I11, $I12)),"")</f>
        <v>257.55</v>
      </c>
      <c r="AK40" s="207">
        <f>IFERROR(AVERAGEIFS('Monthly Inflation'!$N:$N,'Monthly Inflation'!$E:$E,"&gt;="&amp;DATE(AK$6 - 1, $I11 - 1, $I12),'Monthly Inflation'!$E:$E,"&lt;="&amp;DATE(AK$6 - 1, $I11, $I12)),"")</f>
        <v>261.25</v>
      </c>
      <c r="AL40" s="207">
        <f>IFERROR(AVERAGEIFS('Monthly Inflation'!$N:$N,'Monthly Inflation'!$E:$E,"&gt;="&amp;DATE(AL$6 - 1, $I11 - 1, $I12),'Monthly Inflation'!$E:$E,"&lt;="&amp;DATE(AL$6 - 1, $I11, $I12)),"")</f>
        <v>269.95000000000005</v>
      </c>
      <c r="AM40" s="207">
        <f>IFERROR(AVERAGEIFS('Monthly Inflation'!$N:$N,'Monthly Inflation'!$E:$E,"&gt;="&amp;DATE(AM$6 - 1, $I11 - 1, $I12),'Monthly Inflation'!$E:$E,"&lt;="&amp;DATE(AM$6 - 1, $I11, $I12)),"")</f>
        <v>279</v>
      </c>
      <c r="AN40" s="207">
        <f>IFERROR(AVERAGEIFS('Monthly Inflation'!$N:$N,'Monthly Inflation'!$E:$E,"&gt;="&amp;DATE(AN$6 - 1, $I11 - 1, $I12),'Monthly Inflation'!$E:$E,"&lt;="&amp;DATE(AN$6 - 1, $I11, $I12)),"")</f>
        <v>286.64999999999998</v>
      </c>
      <c r="AO40" s="207">
        <f>IFERROR(AVERAGEIFS('Monthly Inflation'!$N:$N,'Monthly Inflation'!$E:$E,"&gt;="&amp;DATE(AO$6 - 1, $I11 - 1, $I12),'Monthly Inflation'!$E:$E,"&lt;="&amp;DATE(AO$6 - 1, $I11, $I12)),"")</f>
        <v>292.60000000000002</v>
      </c>
      <c r="AP40" s="207">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7">
        <f>IFERROR(AVERAGEIFS('Monthly Inflation'!$N:$N,'Monthly Inflation'!$E:$E,"&gt;="&amp;DATE(AR$6 - 1, $I11 - 1, $I12),'Monthly Inflation'!$E:$E,"&lt;="&amp;DATE(AR$6 - 1, $I11, $I12)),"")</f>
        <v>369.68596214511041</v>
      </c>
      <c r="AS40" s="207">
        <f>IFERROR(AVERAGEIFS('Monthly Inflation'!$N:$N,'Monthly Inflation'!$E:$E,"&gt;="&amp;DATE(AS$6 - 1, $I11 - 1, $I12),'Monthly Inflation'!$E:$E,"&lt;="&amp;DATE(AS$6 - 1, $I11, $I12)),"")</f>
        <v>386.05521369596647</v>
      </c>
      <c r="AT40" s="207">
        <f>IFERROR(AVERAGEIFS('Monthly Inflation'!$N:$N,'Monthly Inflation'!$E:$E,"&gt;="&amp;DATE(AT$6 - 1, $I11 - 1, $I12),'Monthly Inflation'!$E:$E,"&lt;="&amp;DATE(AT$6 - 1, $I11, $I12)),"")</f>
        <v>394.3772720003775</v>
      </c>
      <c r="AU40" s="207">
        <f>IFERROR(AVERAGEIFS('Monthly Inflation'!$N:$N,'Monthly Inflation'!$E:$E,"&gt;="&amp;DATE(AU$6 - 1, $I11 - 1, $I12),'Monthly Inflation'!$E:$E,"&lt;="&amp;DATE(AU$6 - 1, $I11, $I12)),"")</f>
        <v>400.3528760091906</v>
      </c>
      <c r="AV40" s="207">
        <f>IFERROR(AVERAGEIFS('Monthly Inflation'!$N:$N,'Monthly Inflation'!$E:$E,"&gt;="&amp;DATE(AV$6 - 1, $I11 - 1, $I12),'Monthly Inflation'!$E:$E,"&lt;="&amp;DATE(AV$6 - 1, $I11, $I12)),"")</f>
        <v>407.04134692098194</v>
      </c>
      <c r="AW40" s="2"/>
    </row>
    <row r="41" spans="1:49" ht="15">
      <c r="A41" s="2"/>
      <c r="B41" s="2"/>
      <c r="C41" s="2"/>
      <c r="D41" s="2"/>
      <c r="E41" s="7"/>
      <c r="F41" s="2"/>
      <c r="G41" s="2"/>
      <c r="H41" s="2"/>
      <c r="I41" s="2"/>
      <c r="J41" s="2"/>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350"/>
      <c r="AR41" s="256"/>
      <c r="AS41" s="256"/>
      <c r="AT41" s="256"/>
      <c r="AU41" s="256"/>
      <c r="AV41" s="256"/>
      <c r="AW41" s="2"/>
    </row>
    <row r="42" spans="1:49" ht="15">
      <c r="A42" s="2"/>
      <c r="B42" s="2"/>
      <c r="C42" s="2"/>
      <c r="D42" s="2"/>
      <c r="E42" s="7" t="s">
        <v>1288</v>
      </c>
      <c r="F42" s="2"/>
      <c r="G42" s="2" t="s">
        <v>875</v>
      </c>
      <c r="H42" s="2"/>
      <c r="I42" s="2"/>
      <c r="J42" s="2"/>
      <c r="K42" s="252" t="str">
        <f t="shared" ref="K42:S42" si="9">IF(DATE($I8, $I9, $I12) &gt;= DATE(K$6, $I11, $I12),"OUTTURN","FORECAST")</f>
        <v>OUTTURN</v>
      </c>
      <c r="L42" s="252" t="str">
        <f t="shared" si="9"/>
        <v>OUTTURN</v>
      </c>
      <c r="M42" s="252" t="str">
        <f t="shared" si="9"/>
        <v>OUTTURN</v>
      </c>
      <c r="N42" s="252" t="str">
        <f t="shared" si="9"/>
        <v>OUTTURN</v>
      </c>
      <c r="O42" s="252" t="str">
        <f t="shared" si="9"/>
        <v>OUTTURN</v>
      </c>
      <c r="P42" s="252" t="str">
        <f t="shared" si="9"/>
        <v>OUTTURN</v>
      </c>
      <c r="Q42" s="252" t="str">
        <f t="shared" si="9"/>
        <v>OUTTURN</v>
      </c>
      <c r="R42" s="252" t="str">
        <f t="shared" si="9"/>
        <v>OUTTURN</v>
      </c>
      <c r="S42" s="252" t="str">
        <f t="shared" si="9"/>
        <v>OUTTURN</v>
      </c>
      <c r="T42" s="252" t="str">
        <f>IF(DATE($I8, $I9, $I12) &gt;= DATE(T$6, $I11, $I12),"OUTTURN","FORECAST")</f>
        <v>OUTTURN</v>
      </c>
      <c r="U42" s="252" t="str">
        <f t="shared" ref="U42:AV42" si="10">IF(DATE($I8, $I9, $I12) &gt;= DATE(U$6, $I11, $I12),"OUTTURN","FORECAST")</f>
        <v>OUTTURN</v>
      </c>
      <c r="V42" s="252" t="str">
        <f t="shared" si="10"/>
        <v>OUTTURN</v>
      </c>
      <c r="W42" s="252" t="str">
        <f t="shared" si="10"/>
        <v>OUTTURN</v>
      </c>
      <c r="X42" s="252" t="str">
        <f t="shared" si="10"/>
        <v>OUTTURN</v>
      </c>
      <c r="Y42" s="252" t="str">
        <f t="shared" si="10"/>
        <v>OUTTURN</v>
      </c>
      <c r="Z42" s="252" t="str">
        <f t="shared" si="10"/>
        <v>OUTTURN</v>
      </c>
      <c r="AA42" s="252" t="str">
        <f t="shared" si="10"/>
        <v>OUTTURN</v>
      </c>
      <c r="AB42" s="252" t="str">
        <f t="shared" si="10"/>
        <v>OUTTURN</v>
      </c>
      <c r="AC42" s="252" t="str">
        <f t="shared" si="10"/>
        <v>OUTTURN</v>
      </c>
      <c r="AD42" s="252" t="str">
        <f t="shared" si="10"/>
        <v>OUTTURN</v>
      </c>
      <c r="AE42" s="252" t="str">
        <f t="shared" si="10"/>
        <v>OUTTURN</v>
      </c>
      <c r="AF42" s="252" t="str">
        <f t="shared" si="10"/>
        <v>OUTTURN</v>
      </c>
      <c r="AG42" s="252" t="str">
        <f t="shared" si="10"/>
        <v>OUTTURN</v>
      </c>
      <c r="AH42" s="252" t="str">
        <f t="shared" si="10"/>
        <v>OUTTURN</v>
      </c>
      <c r="AI42" s="252" t="str">
        <f t="shared" si="10"/>
        <v>OUTTURN</v>
      </c>
      <c r="AJ42" s="252" t="str">
        <f t="shared" si="10"/>
        <v>OUTTURN</v>
      </c>
      <c r="AK42" s="252" t="str">
        <f t="shared" si="10"/>
        <v>OUTTURN</v>
      </c>
      <c r="AL42" s="252" t="str">
        <f t="shared" si="10"/>
        <v>OUTTURN</v>
      </c>
      <c r="AM42" s="252" t="str">
        <f t="shared" si="10"/>
        <v>OUTTURN</v>
      </c>
      <c r="AN42" s="252" t="str">
        <f t="shared" si="10"/>
        <v>OUTTURN</v>
      </c>
      <c r="AO42" s="252" t="str">
        <f t="shared" si="10"/>
        <v>OUTTURN</v>
      </c>
      <c r="AP42" s="252" t="str">
        <f t="shared" si="10"/>
        <v>OUTTURN</v>
      </c>
      <c r="AQ42" s="348" t="str">
        <f t="shared" si="10"/>
        <v>OUTTURN</v>
      </c>
      <c r="AR42" s="252" t="str">
        <f t="shared" si="10"/>
        <v>FORECAST</v>
      </c>
      <c r="AS42" s="252" t="str">
        <f t="shared" si="10"/>
        <v>FORECAST</v>
      </c>
      <c r="AT42" s="252" t="str">
        <f t="shared" si="10"/>
        <v>FORECAST</v>
      </c>
      <c r="AU42" s="252" t="str">
        <f t="shared" si="10"/>
        <v>FORECAST</v>
      </c>
      <c r="AV42" s="252" t="str">
        <f t="shared" si="10"/>
        <v>FORECAST</v>
      </c>
      <c r="AW42" s="2"/>
    </row>
    <row r="43" spans="1:49" ht="15">
      <c r="A43" s="2"/>
      <c r="B43" s="2"/>
      <c r="C43" s="2"/>
      <c r="D43" s="2"/>
      <c r="E43" s="7" t="s">
        <v>0</v>
      </c>
      <c r="F43" s="2"/>
      <c r="G43" s="2" t="s">
        <v>540</v>
      </c>
      <c r="H43" s="2"/>
      <c r="I43" s="2"/>
      <c r="J43" s="2"/>
      <c r="K43" s="207" t="str">
        <f>IFERROR(AVERAGEIFS('Monthly Inflation'!$N:$N,'Monthly Inflation'!$E:$E,"&gt;="&amp;DATE(K$6,$I11 - 1, $I12),'Monthly Inflation'!$E:$E,"&lt;="&amp;DATE(K$6, $I11, $I12)),"")</f>
        <v/>
      </c>
      <c r="L43" s="207" t="str">
        <f>IFERROR(AVERAGEIFS('Monthly Inflation'!$N:$N,'Monthly Inflation'!$E:$E,"&gt;="&amp;DATE(L$6,$I11 - 1, $I12),'Monthly Inflation'!$E:$E,"&lt;="&amp;DATE(L$6, $I11, $I12)),"")</f>
        <v/>
      </c>
      <c r="M43" s="207" t="str">
        <f>IFERROR(AVERAGEIFS('Monthly Inflation'!$N:$N,'Monthly Inflation'!$E:$E,"&gt;="&amp;DATE(M$6,$I11 - 1, $I12),'Monthly Inflation'!$E:$E,"&lt;="&amp;DATE(M$6, $I11, $I12)),"")</f>
        <v/>
      </c>
      <c r="N43" s="207" t="str">
        <f>IFERROR(AVERAGEIFS('Monthly Inflation'!$N:$N,'Monthly Inflation'!$E:$E,"&gt;="&amp;DATE(N$6,$I11 - 1, $I12),'Monthly Inflation'!$E:$E,"&lt;="&amp;DATE(N$6, $I11, $I12)),"")</f>
        <v/>
      </c>
      <c r="O43" s="207" t="str">
        <f>IFERROR(AVERAGEIFS('Monthly Inflation'!$N:$N,'Monthly Inflation'!$E:$E,"&gt;="&amp;DATE(O$6,$I11 - 1, $I12),'Monthly Inflation'!$E:$E,"&lt;="&amp;DATE(O$6, $I11, $I12)),"")</f>
        <v/>
      </c>
      <c r="P43" s="207" t="str">
        <f>IFERROR(AVERAGEIFS('Monthly Inflation'!$N:$N,'Monthly Inflation'!$E:$E,"&gt;="&amp;DATE(P$6,$I11 - 1, $I12),'Monthly Inflation'!$E:$E,"&lt;="&amp;DATE(P$6, $I11, $I12)),"")</f>
        <v/>
      </c>
      <c r="Q43" s="207" t="str">
        <f>IFERROR(AVERAGEIFS('Monthly Inflation'!$N:$N,'Monthly Inflation'!$E:$E,"&gt;="&amp;DATE(Q$6,$I11 - 1, $I12),'Monthly Inflation'!$E:$E,"&lt;="&amp;DATE(Q$6, $I11, $I12)),"")</f>
        <v/>
      </c>
      <c r="R43" s="207" t="str">
        <f>IFERROR(AVERAGEIFS('Monthly Inflation'!$N:$N,'Monthly Inflation'!$E:$E,"&gt;="&amp;DATE(R$6,$I11 - 1, $I12),'Monthly Inflation'!$E:$E,"&lt;="&amp;DATE(R$6, $I11, $I12)),"")</f>
        <v/>
      </c>
      <c r="S43" s="207">
        <f>IFERROR(AVERAGEIFS('Monthly Inflation'!$N:$N,'Monthly Inflation'!$E:$E,"&gt;="&amp;DATE(S$6,$I11 - 1, $I12),'Monthly Inflation'!$E:$E,"&lt;="&amp;DATE(S$6, $I11, $I12)),"")</f>
        <v>165.2</v>
      </c>
      <c r="T43" s="207">
        <f>IFERROR(AVERAGEIFS('Monthly Inflation'!$N:$N,'Monthly Inflation'!$E:$E,"&gt;="&amp;DATE(T$6,$I11 - 1, $I12),'Monthly Inflation'!$E:$E,"&lt;="&amp;DATE(T$6, $I11, $I12)),"")</f>
        <v>169.25</v>
      </c>
      <c r="U43" s="207">
        <f>IFERROR(AVERAGEIFS('Monthly Inflation'!$N:$N,'Monthly Inflation'!$E:$E,"&gt;="&amp;DATE(U$6,$I11 - 1, $I12),'Monthly Inflation'!$E:$E,"&lt;="&amp;DATE(U$6, $I11, $I12)),"")</f>
        <v>172.64999999999998</v>
      </c>
      <c r="V43" s="207">
        <f>IFERROR(AVERAGEIFS('Monthly Inflation'!$N:$N,'Monthly Inflation'!$E:$E,"&gt;="&amp;DATE(V$6,$I11 - 1, $I12),'Monthly Inflation'!$E:$E,"&lt;="&amp;DATE(V$6, $I11, $I12)),"")</f>
        <v>175.1</v>
      </c>
      <c r="W43" s="207">
        <f>IFERROR(AVERAGEIFS('Monthly Inflation'!$N:$N,'Monthly Inflation'!$E:$E,"&gt;="&amp;DATE(W$6,$I11 - 1, $I12),'Monthly Inflation'!$E:$E,"&lt;="&amp;DATE(W$6, $I11, $I12)),"")</f>
        <v>180.55</v>
      </c>
      <c r="X43" s="207">
        <f>IFERROR(AVERAGEIFS('Monthly Inflation'!$N:$N,'Monthly Inflation'!$E:$E,"&gt;="&amp;DATE(X$6,$I11 - 1, $I12),'Monthly Inflation'!$E:$E,"&lt;="&amp;DATE(X$6, $I11, $I12)),"")</f>
        <v>185.14999999999998</v>
      </c>
      <c r="Y43" s="207">
        <f>IFERROR(AVERAGEIFS('Monthly Inflation'!$N:$N,'Monthly Inflation'!$E:$E,"&gt;="&amp;DATE(Y$6,$I11 - 1, $I12),'Monthly Inflation'!$E:$E,"&lt;="&amp;DATE(Y$6, $I11, $I12)),"")</f>
        <v>191.05</v>
      </c>
      <c r="Z43" s="207">
        <f>IFERROR(AVERAGEIFS('Monthly Inflation'!$N:$N,'Monthly Inflation'!$E:$E,"&gt;="&amp;DATE(Z$6,$I11 - 1, $I12),'Monthly Inflation'!$E:$E,"&lt;="&amp;DATE(Z$6, $I11, $I12)),"")</f>
        <v>195.75</v>
      </c>
      <c r="AA43" s="207">
        <f>IFERROR(AVERAGEIFS('Monthly Inflation'!$N:$N,'Monthly Inflation'!$E:$E,"&gt;="&amp;DATE(AA$6,$I11 - 1, $I12),'Monthly Inflation'!$E:$E,"&lt;="&amp;DATE(AA$6, $I11, $I12)),"")</f>
        <v>204.9</v>
      </c>
      <c r="AB43" s="207">
        <f>IFERROR(AVERAGEIFS('Monthly Inflation'!$N:$N,'Monthly Inflation'!$E:$E,"&gt;="&amp;DATE(AB$6,$I11 - 1, $I12),'Monthly Inflation'!$E:$E,"&lt;="&amp;DATE(AB$6, $I11, $I12)),"")</f>
        <v>213.05</v>
      </c>
      <c r="AC43" s="207">
        <f>IFERROR(AVERAGEIFS('Monthly Inflation'!$N:$N,'Monthly Inflation'!$E:$E,"&gt;="&amp;DATE(AC$6,$I11 - 1, $I12),'Monthly Inflation'!$E:$E,"&lt;="&amp;DATE(AC$6, $I11, $I12)),"")</f>
        <v>211.4</v>
      </c>
      <c r="AD43" s="207">
        <f>IFERROR(AVERAGEIFS('Monthly Inflation'!$N:$N,'Monthly Inflation'!$E:$E,"&gt;="&amp;DATE(AD$6,$I11 - 1, $I12),'Monthly Inflation'!$E:$E,"&lt;="&amp;DATE(AD$6, $I11, $I12)),"")</f>
        <v>221.75</v>
      </c>
      <c r="AE43" s="207">
        <f>IFERROR(AVERAGEIFS('Monthly Inflation'!$N:$N,'Monthly Inflation'!$E:$E,"&gt;="&amp;DATE(AE$6,$I11 - 1, $I12),'Monthly Inflation'!$E:$E,"&lt;="&amp;DATE(AE$6, $I11, $I12)),"")</f>
        <v>233.45</v>
      </c>
      <c r="AF43" s="207">
        <f>IFERROR(AVERAGEIFS('Monthly Inflation'!$N:$N,'Monthly Inflation'!$E:$E,"&gt;="&amp;DATE(AF$6,$I11 - 1, $I12),'Monthly Inflation'!$E:$E,"&lt;="&amp;DATE(AF$6, $I11, $I12)),"")</f>
        <v>241.65</v>
      </c>
      <c r="AG43" s="207">
        <f>IFERROR(AVERAGEIFS('Monthly Inflation'!$N:$N,'Monthly Inflation'!$E:$E,"&gt;="&amp;DATE(AG$6,$I11 - 1, $I12),'Monthly Inflation'!$E:$E,"&lt;="&amp;DATE(AG$6, $I11, $I12)),"")</f>
        <v>249.1</v>
      </c>
      <c r="AH43" s="207">
        <f>IFERROR(AVERAGEIFS('Monthly Inflation'!$N:$N,'Monthly Inflation'!$E:$E,"&gt;="&amp;DATE(AH$6,$I11 - 1, $I12),'Monthly Inflation'!$E:$E,"&lt;="&amp;DATE(AH$6, $I11, $I12)),"")</f>
        <v>255.25</v>
      </c>
      <c r="AI43" s="207">
        <f>IFERROR(AVERAGEIFS('Monthly Inflation'!$N:$N,'Monthly Inflation'!$E:$E,"&gt;="&amp;DATE(AI$6,$I11 - 1, $I12),'Monthly Inflation'!$E:$E,"&lt;="&amp;DATE(AI$6, $I11, $I12)),"")</f>
        <v>257.55</v>
      </c>
      <c r="AJ43" s="207">
        <f>IFERROR(AVERAGEIFS('Monthly Inflation'!$N:$N,'Monthly Inflation'!$E:$E,"&gt;="&amp;DATE(AJ$6,$I11 - 1, $I12),'Monthly Inflation'!$E:$E,"&lt;="&amp;DATE(AJ$6, $I11, $I12)),"")</f>
        <v>261.25</v>
      </c>
      <c r="AK43" s="207">
        <f>IFERROR(AVERAGEIFS('Monthly Inflation'!$N:$N,'Monthly Inflation'!$E:$E,"&gt;="&amp;DATE(AK$6,$I11 - 1, $I12),'Monthly Inflation'!$E:$E,"&lt;="&amp;DATE(AK$6, $I11, $I12)),"")</f>
        <v>269.95000000000005</v>
      </c>
      <c r="AL43" s="207">
        <f>IFERROR(AVERAGEIFS('Monthly Inflation'!$N:$N,'Monthly Inflation'!$E:$E,"&gt;="&amp;DATE(AL$6,$I11 - 1, $I12),'Monthly Inflation'!$E:$E,"&lt;="&amp;DATE(AL$6, $I11, $I12)),"")</f>
        <v>279</v>
      </c>
      <c r="AM43" s="207">
        <f>IFERROR(AVERAGEIFS('Monthly Inflation'!$N:$N,'Monthly Inflation'!$E:$E,"&gt;="&amp;DATE(AM$6,$I11 - 1, $I12),'Monthly Inflation'!$E:$E,"&lt;="&amp;DATE(AM$6, $I11, $I12)),"")</f>
        <v>286.64999999999998</v>
      </c>
      <c r="AN43" s="207">
        <f>IFERROR(AVERAGEIFS('Monthly Inflation'!$N:$N,'Monthly Inflation'!$E:$E,"&gt;="&amp;DATE(AN$6,$I11 - 1, $I12),'Monthly Inflation'!$E:$E,"&lt;="&amp;DATE(AN$6, $I11, $I12)),"")</f>
        <v>292.60000000000002</v>
      </c>
      <c r="AO43" s="207">
        <f>IFERROR(AVERAGEIFS('Monthly Inflation'!$N:$N,'Monthly Inflation'!$E:$E,"&gt;="&amp;DATE(AO$6,$I11 - 1, $I12),'Monthly Inflation'!$E:$E,"&lt;="&amp;DATE(AO$6, $I11, $I12)),"")</f>
        <v>299</v>
      </c>
      <c r="AP43" s="207">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7">
        <f>IFERROR(AVERAGEIFS('Monthly Inflation'!$N:$N,'Monthly Inflation'!$E:$E,"&gt;="&amp;DATE(AR$6,$I11 - 1, $I12),'Monthly Inflation'!$E:$E,"&lt;="&amp;DATE(AR$6, $I11, $I12)),"")</f>
        <v>386.05521369596647</v>
      </c>
      <c r="AS43" s="207">
        <f>IFERROR(AVERAGEIFS('Monthly Inflation'!$N:$N,'Monthly Inflation'!$E:$E,"&gt;="&amp;DATE(AS$6,$I11 - 1, $I12),'Monthly Inflation'!$E:$E,"&lt;="&amp;DATE(AS$6, $I11, $I12)),"")</f>
        <v>394.3772720003775</v>
      </c>
      <c r="AT43" s="207">
        <f>IFERROR(AVERAGEIFS('Monthly Inflation'!$N:$N,'Monthly Inflation'!$E:$E,"&gt;="&amp;DATE(AT$6,$I11 - 1, $I12),'Monthly Inflation'!$E:$E,"&lt;="&amp;DATE(AT$6, $I11, $I12)),"")</f>
        <v>400.3528760091906</v>
      </c>
      <c r="AU43" s="207">
        <f>IFERROR(AVERAGEIFS('Monthly Inflation'!$N:$N,'Monthly Inflation'!$E:$E,"&gt;="&amp;DATE(AU$6,$I11 - 1, $I12),'Monthly Inflation'!$E:$E,"&lt;="&amp;DATE(AU$6, $I11, $I12)),"")</f>
        <v>407.04134692098194</v>
      </c>
      <c r="AV43" s="207">
        <f>IFERROR(AVERAGEIFS('Monthly Inflation'!$N:$N,'Monthly Inflation'!$E:$E,"&gt;="&amp;DATE(AV$6,$I11 - 1, $I12),'Monthly Inflation'!$E:$E,"&lt;="&amp;DATE(AV$6, $I11, $I12)),"")</f>
        <v>414.61033558677417</v>
      </c>
      <c r="AW43" s="2"/>
    </row>
    <row r="44" spans="1:49" ht="15">
      <c r="A44" s="2"/>
      <c r="B44" s="2"/>
      <c r="C44" s="2"/>
      <c r="D44" s="2"/>
      <c r="E44" s="7"/>
      <c r="F44" s="2"/>
      <c r="G44" s="2"/>
      <c r="H44" s="2"/>
      <c r="I44" s="2"/>
      <c r="J44" s="2"/>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350"/>
      <c r="AR44" s="256"/>
      <c r="AS44" s="256"/>
      <c r="AT44" s="256"/>
      <c r="AU44" s="256"/>
      <c r="AV44" s="256"/>
      <c r="AW44" s="2"/>
    </row>
    <row r="45" spans="1:49" ht="15">
      <c r="A45" s="2"/>
      <c r="B45" s="2"/>
      <c r="C45" s="2"/>
      <c r="D45" s="2"/>
      <c r="E45" s="7" t="s">
        <v>1289</v>
      </c>
      <c r="F45" s="2"/>
      <c r="G45" s="2" t="s">
        <v>100</v>
      </c>
      <c r="H45" s="2"/>
      <c r="I45" s="2"/>
      <c r="J45" s="2"/>
      <c r="K45" s="257" t="str">
        <f>IFERROR(K40/INDEX($T$29:$AV$29,MATCH($I$14,$T$4:$AV$4,0)),"")</f>
        <v/>
      </c>
      <c r="L45" s="257" t="str">
        <f t="shared" ref="L45:AV45" si="11">IFERROR(L40/INDEX($T$29:$AV$29,MATCH($I$14,$T$4:$AV$4,0)),"")</f>
        <v/>
      </c>
      <c r="M45" s="257" t="str">
        <f t="shared" si="11"/>
        <v/>
      </c>
      <c r="N45" s="257" t="str">
        <f t="shared" si="11"/>
        <v/>
      </c>
      <c r="O45" s="257" t="str">
        <f t="shared" si="11"/>
        <v/>
      </c>
      <c r="P45" s="257" t="str">
        <f t="shared" si="11"/>
        <v/>
      </c>
      <c r="Q45" s="257" t="str">
        <f t="shared" si="11"/>
        <v/>
      </c>
      <c r="R45" s="257" t="str">
        <f t="shared" si="11"/>
        <v/>
      </c>
      <c r="S45" s="257" t="str">
        <f t="shared" si="11"/>
        <v/>
      </c>
      <c r="T45" s="257">
        <f t="shared" si="11"/>
        <v>0.56158640226628886</v>
      </c>
      <c r="U45" s="257">
        <f t="shared" si="11"/>
        <v>0.57535410764872519</v>
      </c>
      <c r="V45" s="257">
        <f t="shared" si="11"/>
        <v>0.58691218130311607</v>
      </c>
      <c r="W45" s="257">
        <f t="shared" si="11"/>
        <v>0.5952407932011331</v>
      </c>
      <c r="X45" s="257">
        <f t="shared" si="11"/>
        <v>0.6137677053824363</v>
      </c>
      <c r="Y45" s="257">
        <f t="shared" si="11"/>
        <v>0.62940509915014153</v>
      </c>
      <c r="Z45" s="257">
        <f t="shared" si="11"/>
        <v>0.64946175637393766</v>
      </c>
      <c r="AA45" s="257">
        <f t="shared" si="11"/>
        <v>0.66543909348441921</v>
      </c>
      <c r="AB45" s="257">
        <f t="shared" si="11"/>
        <v>0.6965439093484419</v>
      </c>
      <c r="AC45" s="257">
        <f t="shared" si="11"/>
        <v>0.72424929178470254</v>
      </c>
      <c r="AD45" s="257">
        <f t="shared" si="11"/>
        <v>0.71864022662889515</v>
      </c>
      <c r="AE45" s="257">
        <f t="shared" si="11"/>
        <v>0.7538243626062322</v>
      </c>
      <c r="AF45" s="257">
        <f t="shared" si="11"/>
        <v>0.79359773371104803</v>
      </c>
      <c r="AG45" s="257">
        <f t="shared" si="11"/>
        <v>0.82147308781869688</v>
      </c>
      <c r="AH45" s="257">
        <f t="shared" si="11"/>
        <v>0.84679886685552397</v>
      </c>
      <c r="AI45" s="257">
        <f t="shared" si="11"/>
        <v>0.86770538243626061</v>
      </c>
      <c r="AJ45" s="257">
        <f t="shared" si="11"/>
        <v>0.87552407932011334</v>
      </c>
      <c r="AK45" s="257">
        <f t="shared" si="11"/>
        <v>0.88810198300283283</v>
      </c>
      <c r="AL45" s="257">
        <f t="shared" si="11"/>
        <v>0.91767705382436271</v>
      </c>
      <c r="AM45" s="257">
        <f t="shared" si="11"/>
        <v>0.94844192634560898</v>
      </c>
      <c r="AN45" s="257">
        <f t="shared" si="11"/>
        <v>0.97444759206798848</v>
      </c>
      <c r="AO45" s="257">
        <f t="shared" si="11"/>
        <v>0.99467422096317282</v>
      </c>
      <c r="AP45" s="257">
        <f t="shared" si="11"/>
        <v>1.0164305949008499</v>
      </c>
      <c r="AQ45" s="297">
        <f t="shared" si="11"/>
        <v>1.1185835694050992</v>
      </c>
      <c r="AR45" s="257">
        <f t="shared" si="11"/>
        <v>1.2567228174904603</v>
      </c>
      <c r="AS45" s="257">
        <f t="shared" si="11"/>
        <v>1.3123689983998859</v>
      </c>
      <c r="AT45" s="257">
        <f t="shared" si="11"/>
        <v>1.3406592815876854</v>
      </c>
      <c r="AU45" s="257">
        <f t="shared" si="11"/>
        <v>1.3609729496063137</v>
      </c>
      <c r="AV45" s="257">
        <f t="shared" si="11"/>
        <v>1.383709961204471</v>
      </c>
      <c r="AW45" s="2"/>
    </row>
    <row r="46" spans="1:49" ht="15">
      <c r="A46" s="2"/>
      <c r="B46" s="2"/>
      <c r="C46" s="2"/>
      <c r="D46" s="2"/>
      <c r="E46" s="7" t="s">
        <v>1290</v>
      </c>
      <c r="F46" s="2"/>
      <c r="G46" s="2" t="s">
        <v>100</v>
      </c>
      <c r="H46" s="2"/>
      <c r="I46" s="2"/>
      <c r="J46" s="2"/>
      <c r="K46" s="257" t="str">
        <f>IFERROR(K43/INDEX($T$29:$AV$29,MATCH($I$14,$T$4:$AV$4,0)),"")</f>
        <v/>
      </c>
      <c r="L46" s="257" t="str">
        <f t="shared" ref="L46:AV46" si="12">IFERROR(L43/INDEX($T$29:$AV$29,MATCH($I$14,$T$4:$AV$4,0)),"")</f>
        <v/>
      </c>
      <c r="M46" s="257" t="str">
        <f t="shared" si="12"/>
        <v/>
      </c>
      <c r="N46" s="257" t="str">
        <f t="shared" si="12"/>
        <v/>
      </c>
      <c r="O46" s="257" t="str">
        <f t="shared" si="12"/>
        <v/>
      </c>
      <c r="P46" s="257" t="str">
        <f t="shared" si="12"/>
        <v/>
      </c>
      <c r="Q46" s="257" t="str">
        <f t="shared" si="12"/>
        <v/>
      </c>
      <c r="R46" s="257" t="str">
        <f t="shared" si="12"/>
        <v/>
      </c>
      <c r="S46" s="257">
        <f t="shared" si="12"/>
        <v>0.56158640226628886</v>
      </c>
      <c r="T46" s="257">
        <f t="shared" si="12"/>
        <v>0.57535410764872519</v>
      </c>
      <c r="U46" s="257">
        <f t="shared" si="12"/>
        <v>0.58691218130311607</v>
      </c>
      <c r="V46" s="257">
        <f t="shared" si="12"/>
        <v>0.5952407932011331</v>
      </c>
      <c r="W46" s="257">
        <f t="shared" si="12"/>
        <v>0.6137677053824363</v>
      </c>
      <c r="X46" s="257">
        <f t="shared" si="12"/>
        <v>0.62940509915014153</v>
      </c>
      <c r="Y46" s="257">
        <f t="shared" si="12"/>
        <v>0.64946175637393766</v>
      </c>
      <c r="Z46" s="257">
        <f t="shared" si="12"/>
        <v>0.66543909348441921</v>
      </c>
      <c r="AA46" s="257">
        <f t="shared" si="12"/>
        <v>0.6965439093484419</v>
      </c>
      <c r="AB46" s="257">
        <f t="shared" si="12"/>
        <v>0.72424929178470254</v>
      </c>
      <c r="AC46" s="257">
        <f t="shared" si="12"/>
        <v>0.71864022662889515</v>
      </c>
      <c r="AD46" s="257">
        <f t="shared" si="12"/>
        <v>0.7538243626062322</v>
      </c>
      <c r="AE46" s="257">
        <f t="shared" si="12"/>
        <v>0.79359773371104803</v>
      </c>
      <c r="AF46" s="257">
        <f t="shared" si="12"/>
        <v>0.82147308781869688</v>
      </c>
      <c r="AG46" s="257">
        <f t="shared" si="12"/>
        <v>0.84679886685552397</v>
      </c>
      <c r="AH46" s="257">
        <f t="shared" si="12"/>
        <v>0.86770538243626061</v>
      </c>
      <c r="AI46" s="257">
        <f t="shared" si="12"/>
        <v>0.87552407932011334</v>
      </c>
      <c r="AJ46" s="257">
        <f t="shared" si="12"/>
        <v>0.88810198300283283</v>
      </c>
      <c r="AK46" s="257">
        <f t="shared" si="12"/>
        <v>0.91767705382436271</v>
      </c>
      <c r="AL46" s="257">
        <f t="shared" si="12"/>
        <v>0.94844192634560898</v>
      </c>
      <c r="AM46" s="257">
        <f t="shared" si="12"/>
        <v>0.97444759206798848</v>
      </c>
      <c r="AN46" s="257">
        <f t="shared" si="12"/>
        <v>0.99467422096317282</v>
      </c>
      <c r="AO46" s="257">
        <f t="shared" si="12"/>
        <v>1.0164305949008499</v>
      </c>
      <c r="AP46" s="257">
        <f t="shared" si="12"/>
        <v>1.1185835694050992</v>
      </c>
      <c r="AQ46" s="297">
        <f t="shared" si="12"/>
        <v>1.2567228174904603</v>
      </c>
      <c r="AR46" s="257">
        <f t="shared" si="12"/>
        <v>1.3123689983998859</v>
      </c>
      <c r="AS46" s="257">
        <f t="shared" si="12"/>
        <v>1.3406592815876854</v>
      </c>
      <c r="AT46" s="257">
        <f t="shared" si="12"/>
        <v>1.3609729496063137</v>
      </c>
      <c r="AU46" s="257">
        <f t="shared" si="12"/>
        <v>1.383709961204471</v>
      </c>
      <c r="AV46" s="257">
        <f t="shared" si="12"/>
        <v>1.4094402342893173</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1291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1292</v>
      </c>
      <c r="F50" s="2"/>
      <c r="G50" s="2" t="s">
        <v>100</v>
      </c>
      <c r="H50" s="2" t="s">
        <v>1293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8.8846248062890876</v>
      </c>
      <c r="AR50" s="560">
        <v>5.1192952208696019</v>
      </c>
      <c r="AS50" s="441">
        <v>2.5996271122782799</v>
      </c>
      <c r="AT50" s="441">
        <v>2.5121856232399598</v>
      </c>
      <c r="AU50" s="441">
        <v>2.8036598929437329</v>
      </c>
      <c r="AV50" s="441">
        <v>2.8036598929437329</v>
      </c>
      <c r="AW50" s="2"/>
    </row>
    <row r="51" spans="1:49" ht="15">
      <c r="A51" s="2"/>
      <c r="B51" s="2"/>
      <c r="C51" s="2"/>
      <c r="D51" s="2"/>
      <c r="E51" s="7" t="s">
        <v>1294</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1">
        <f t="shared" si="13"/>
        <v>0.10909680771244401</v>
      </c>
      <c r="AR51" s="561">
        <f t="shared" si="13"/>
        <v>7.9432924099342161E-2</v>
      </c>
      <c r="AS51" s="291">
        <f t="shared" si="13"/>
        <v>4.4893781937217714E-2</v>
      </c>
      <c r="AT51" s="291">
        <f t="shared" si="13"/>
        <v>2.5777667400186999E-2</v>
      </c>
      <c r="AU51" s="291">
        <f t="shared" si="13"/>
        <v>2.585054190665903E-2</v>
      </c>
      <c r="AV51" s="291">
        <f t="shared" si="13"/>
        <v>2.8036598929437329E-2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559"/>
      <c r="AR52" s="562"/>
      <c r="AS52" s="8"/>
      <c r="AT52" s="8"/>
      <c r="AU52" s="8"/>
      <c r="AV52" s="8"/>
      <c r="AW52" s="2"/>
    </row>
    <row r="53" spans="1:49" ht="15">
      <c r="A53" s="2"/>
      <c r="B53" s="2"/>
      <c r="C53" s="2"/>
      <c r="D53" s="2"/>
      <c r="E53" s="7" t="s">
        <v>1295</v>
      </c>
      <c r="F53" s="2"/>
      <c r="G53" s="2" t="s">
        <v>100</v>
      </c>
      <c r="H53" s="2" t="s">
        <v>1296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6.1305643823576617</v>
      </c>
      <c r="AR53" s="560">
        <v>3.6114247777982333</v>
      </c>
      <c r="AS53" s="441">
        <v>1.7760878895190846</v>
      </c>
      <c r="AT53" s="441">
        <v>1.446667906451915</v>
      </c>
      <c r="AU53" s="441">
        <v>1.7296573062324683</v>
      </c>
      <c r="AV53" s="441">
        <v>2</v>
      </c>
      <c r="AW53" s="2"/>
    </row>
    <row r="54" spans="1:49" ht="15">
      <c r="A54" s="2"/>
      <c r="B54" s="2"/>
      <c r="C54" s="2"/>
      <c r="D54" s="2"/>
      <c r="E54" s="7" t="s">
        <v>1297</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8.3327002616173429E-2</v>
      </c>
      <c r="AR54" s="291">
        <f t="shared" si="14"/>
        <v>5.5007794812178046E-2</v>
      </c>
      <c r="AS54" s="291">
        <f t="shared" si="14"/>
        <v>3.1525905557284462E-2</v>
      </c>
      <c r="AT54" s="291">
        <f t="shared" si="14"/>
        <v>1.6937328937522922E-2</v>
      </c>
      <c r="AU54" s="291">
        <f t="shared" si="14"/>
        <v>1.5174152563970533E-2</v>
      </c>
      <c r="AV54" s="291">
        <f t="shared" si="14"/>
        <v>1.7972429796743513E-2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row r="66" customFormat="1" hidden="1"/>
    <row r="67" customFormat="1" hidden="1"/>
    <row r="68" customFormat="1" hidden="1"/>
    <row r="69" customFormat="1" hidden="1"/>
    <row r="70" customFormat="1" hidden="1"/>
    <row r="71" customFormat="1" hidden="1"/>
  </sheetData>
  <conditionalFormatting sqref="U21:AV23 U25:AV25 U24:V24 X24:AV24">
    <cfRule type="cellIs" dxfId="66" priority="24" operator="equal">
      <formula>"FORECAST"</formula>
    </cfRule>
  </conditionalFormatting>
  <conditionalFormatting sqref="U23:AV23 U25:AV26 U24:V24 X24:AV24 U28:AV29">
    <cfRule type="expression" dxfId="65" priority="23">
      <formula>U$21 = "FORECAST"</formula>
    </cfRule>
  </conditionalFormatting>
  <conditionalFormatting sqref="U32:AV32">
    <cfRule type="expression" dxfId="64" priority="22">
      <formula>U$21 = "FORECAST"</formula>
    </cfRule>
  </conditionalFormatting>
  <conditionalFormatting sqref="K21:T25 K23:AV24">
    <cfRule type="cellIs" dxfId="63" priority="21" operator="equal">
      <formula>"FORECAST"</formula>
    </cfRule>
  </conditionalFormatting>
  <conditionalFormatting sqref="K23:T26 K23:AV24 K26:AV26 K28:AV29">
    <cfRule type="expression" dxfId="62" priority="20">
      <formula>K$21 = "FORECAST"</formula>
    </cfRule>
  </conditionalFormatting>
  <conditionalFormatting sqref="K32:AV32">
    <cfRule type="expression" dxfId="61" priority="19">
      <formula>K$21 = "FORECAST"</formula>
    </cfRule>
  </conditionalFormatting>
  <conditionalFormatting sqref="K24:AV24">
    <cfRule type="cellIs" dxfId="60" priority="18" operator="equal">
      <formula>"FORECAST"</formula>
    </cfRule>
  </conditionalFormatting>
  <conditionalFormatting sqref="K24:AV24">
    <cfRule type="expression" dxfId="59" priority="17">
      <formula>K$21 = "FORECAST"</formula>
    </cfRule>
  </conditionalFormatting>
  <conditionalFormatting sqref="U27:V27 X27:AV27">
    <cfRule type="cellIs" dxfId="58" priority="16" operator="equal">
      <formula>"FORECAST"</formula>
    </cfRule>
  </conditionalFormatting>
  <conditionalFormatting sqref="U27:V27 X27:AV27">
    <cfRule type="expression" dxfId="57" priority="15">
      <formula>U$21 = "FORECAST"</formula>
    </cfRule>
  </conditionalFormatting>
  <conditionalFormatting sqref="K27:AV27">
    <cfRule type="cellIs" dxfId="56" priority="14" operator="equal">
      <formula>"FORECAST"</formula>
    </cfRule>
  </conditionalFormatting>
  <conditionalFormatting sqref="K27:AV27">
    <cfRule type="expression" dxfId="55" priority="13">
      <formula>K$21 = "FORECAST"</formula>
    </cfRule>
  </conditionalFormatting>
  <conditionalFormatting sqref="K27:AV27">
    <cfRule type="cellIs" dxfId="54" priority="12" operator="equal">
      <formula>"FORECAST"</formula>
    </cfRule>
  </conditionalFormatting>
  <conditionalFormatting sqref="K27:AV27">
    <cfRule type="expression" dxfId="53" priority="11">
      <formula>K$21 = "FORECAST"</formula>
    </cfRule>
  </conditionalFormatting>
  <conditionalFormatting sqref="U30:V30 X30:AV30">
    <cfRule type="cellIs" dxfId="52" priority="10" operator="equal">
      <formula>"FORECAST"</formula>
    </cfRule>
  </conditionalFormatting>
  <conditionalFormatting sqref="U30:V30 X30:AV30">
    <cfRule type="expression" dxfId="51" priority="9">
      <formula>U$21 = "FORECAST"</formula>
    </cfRule>
  </conditionalFormatting>
  <conditionalFormatting sqref="K30:AV30">
    <cfRule type="cellIs" dxfId="50" priority="8" operator="equal">
      <formula>"FORECAST"</formula>
    </cfRule>
  </conditionalFormatting>
  <conditionalFormatting sqref="K30:AV30">
    <cfRule type="expression" dxfId="49" priority="7">
      <formula>K$21 = "FORECAST"</formula>
    </cfRule>
  </conditionalFormatting>
  <conditionalFormatting sqref="K30:AV30">
    <cfRule type="cellIs" dxfId="48" priority="6" operator="equal">
      <formula>"FORECAST"</formula>
    </cfRule>
  </conditionalFormatting>
  <conditionalFormatting sqref="K30:AV30">
    <cfRule type="expression" dxfId="47" priority="5">
      <formula>K$21 = "FORECAST"</formula>
    </cfRule>
  </conditionalFormatting>
  <conditionalFormatting sqref="K42:AV46">
    <cfRule type="cellIs" dxfId="46" priority="3" operator="equal">
      <formula>"FORECAST"</formula>
    </cfRule>
  </conditionalFormatting>
  <conditionalFormatting sqref="K43:AV46">
    <cfRule type="expression" dxfId="45" priority="2">
      <formula>K$42 = "FORECAST"</formula>
    </cfRule>
  </conditionalFormatting>
  <conditionalFormatting sqref="K39:AV39">
    <cfRule type="cellIs" dxfId="44" priority="1" operator="equal">
      <formula>"FORECAST"</formula>
    </cfRule>
  </conditionalFormatting>
  <conditionalFormatting sqref="K40:AV41">
    <cfRule type="expression" dxfId="43" priority="4">
      <formula>K$39 = "FORECAST"</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workbookViewId="0">
      <pane ySplit="4" topLeftCell="A5" activePane="bottomLeft" state="frozen"/>
      <selection pane="bottomLeft" activeCell="A5" sqref="A5"/>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6" t="s">
        <v>74</v>
      </c>
      <c r="B1" s="181"/>
      <c r="C1" s="181"/>
      <c r="D1" s="181"/>
      <c r="E1" s="181"/>
      <c r="F1" s="181"/>
      <c r="G1" s="181"/>
      <c r="H1" s="181"/>
      <c r="I1" s="181"/>
      <c r="J1" s="181"/>
      <c r="K1" s="181"/>
      <c r="L1" s="248"/>
      <c r="M1" s="248"/>
      <c r="N1" s="248"/>
    </row>
    <row r="2" spans="1:14" ht="15">
      <c r="A2" s="181"/>
      <c r="B2" s="157"/>
      <c r="C2" s="181"/>
      <c r="D2" s="181"/>
      <c r="E2" s="181"/>
      <c r="F2" s="181"/>
      <c r="G2" s="181"/>
      <c r="H2" s="181"/>
      <c r="I2" s="181"/>
      <c r="J2" s="181"/>
      <c r="K2" s="181"/>
      <c r="L2" s="248"/>
      <c r="M2" s="248"/>
      <c r="N2" s="248"/>
    </row>
    <row r="3" spans="1:14" ht="15">
      <c r="A3" s="181"/>
      <c r="B3" s="181"/>
      <c r="C3" s="181"/>
      <c r="D3" s="181"/>
      <c r="E3" s="179"/>
      <c r="F3" s="179"/>
      <c r="G3" s="179"/>
      <c r="H3" s="478" t="s">
        <v>1298</v>
      </c>
      <c r="I3" s="478" t="s">
        <v>1299</v>
      </c>
      <c r="J3" s="179"/>
      <c r="K3" s="179"/>
      <c r="L3" s="248"/>
      <c r="M3" s="248"/>
      <c r="N3" s="248"/>
    </row>
    <row r="4" spans="1:14" ht="30">
      <c r="A4" s="181"/>
      <c r="B4" s="181"/>
      <c r="C4" s="181"/>
      <c r="D4" s="181"/>
      <c r="E4" s="324" t="s">
        <v>1300</v>
      </c>
      <c r="F4" s="325" t="s">
        <v>1301</v>
      </c>
      <c r="G4" s="324" t="s">
        <v>1302</v>
      </c>
      <c r="H4" s="326" t="s">
        <v>1303</v>
      </c>
      <c r="I4" s="326" t="s">
        <v>1304</v>
      </c>
      <c r="J4" s="326" t="s">
        <v>1305</v>
      </c>
      <c r="K4" s="326" t="s">
        <v>1306</v>
      </c>
      <c r="L4" s="327" t="s">
        <v>1307</v>
      </c>
      <c r="M4" s="327" t="s">
        <v>1308</v>
      </c>
      <c r="N4" s="327" t="s">
        <v>1309</v>
      </c>
    </row>
    <row r="5" spans="1:14" ht="15">
      <c r="A5" s="2"/>
      <c r="B5" s="2"/>
      <c r="C5" s="2"/>
      <c r="D5" s="2"/>
      <c r="E5" s="249">
        <v>36251</v>
      </c>
      <c r="F5" s="323">
        <f>EOMONTH(E5, 0)</f>
        <v>36280</v>
      </c>
      <c r="G5" s="159">
        <f>IF(MONTH(E5)&gt;=4,YEAR(E5)+1,YEAR(E5))</f>
        <v>2000</v>
      </c>
      <c r="H5" s="290">
        <v>72.599999999999994</v>
      </c>
      <c r="I5" s="250">
        <v>165.2</v>
      </c>
      <c r="J5" s="258" t="str">
        <f>IF($E5&lt;DATE(2018,7,1),"-",INDEX('Annual Inflation'!$AM$53:$BA$53, MATCH(YEAR(EOMONTH($E5,6)), 'Annual Inflation'!$AM$6:$BA$6, 0))/100)</f>
        <v>-</v>
      </c>
      <c r="K5" s="258" t="str">
        <f>IF($E5&lt;DATE(2018,7,1),"-",INDEX('Annual Inflation'!$AM$50:$BA$50, MATCH(YEAR(EOMONTH($E5,6)), 'Annual Inflation'!$AM$6:$BA$6, 0))/100)</f>
        <v>-</v>
      </c>
      <c r="L5" s="259">
        <f>IF(ISBLANK(H5),L4*((1+J5)^(1/12)),H5)</f>
        <v>72.599999999999994</v>
      </c>
      <c r="M5" s="259">
        <f>IF(ISBLANK(I5),M4*((1+K5)^(1/12)),I5)</f>
        <v>165.2</v>
      </c>
      <c r="N5" s="259">
        <f>IF($E5 &lt; DATE(2023,4,1),  M5,  IF($E5 = DATE(2023,4,1), N4 * ((0.5*L5/L4) + (0.5*M5/M4)), N4*(L5/L4)))</f>
        <v>165.2</v>
      </c>
    </row>
    <row r="6" spans="1:14" ht="15">
      <c r="A6" s="2"/>
      <c r="B6" s="2"/>
      <c r="C6" s="2"/>
      <c r="D6" s="2"/>
      <c r="E6" s="249">
        <v>36281</v>
      </c>
      <c r="F6" s="323">
        <f t="shared" ref="F6:F69" si="0">EOMONTH(E6, 0)</f>
        <v>36311</v>
      </c>
      <c r="G6" s="159">
        <f t="shared" ref="G6:G69" si="1">IF(MONTH(E6)&gt;=4,YEAR(E6)+1,YEAR(E6))</f>
        <v>2000</v>
      </c>
      <c r="H6" s="290">
        <v>72.8</v>
      </c>
      <c r="I6" s="250">
        <v>165.6</v>
      </c>
      <c r="J6" s="258" t="str">
        <f>IF($E6&lt;DATE(2018,7,1),"-",INDEX('Annual Inflation'!$AM$53:$BA$53, MATCH(YEAR(EOMONTH($E6,6)), 'Annual Inflation'!$AM$6:$BA$6, 0))/100)</f>
        <v>-</v>
      </c>
      <c r="K6" s="258" t="str">
        <f>IF($E6&lt;DATE(2018,7,1),"-",INDEX('Annual Inflation'!$AM$50:$BA$50, MATCH(YEAR(EOMONTH($E6,6)), 'Annual Inflation'!$AM$6:$BA$6, 0))/100)</f>
        <v>-</v>
      </c>
      <c r="L6" s="259">
        <f t="shared" ref="L6:L69" si="2">IF(ISBLANK(H6),L5*((1+J6)^(1/12)),H6)</f>
        <v>72.8</v>
      </c>
      <c r="M6" s="259">
        <f t="shared" ref="M6:M69" si="3">IF(ISBLANK(I6),M5*((1+K6)^(1/12)),I6)</f>
        <v>165.6</v>
      </c>
      <c r="N6" s="259">
        <f t="shared" ref="N6:N69" si="4">IF($E6 &lt; DATE(2023,4,1),  M6,  IF($E6 = DATE(2023,4,1), N5 * ((0.5*L6/L5) + (0.5*M6/M5)), N5*(L6/L5)))</f>
        <v>165.6</v>
      </c>
    </row>
    <row r="7" spans="1:14" ht="15">
      <c r="A7" s="2"/>
      <c r="B7" s="2"/>
      <c r="C7" s="2"/>
      <c r="D7" s="2"/>
      <c r="E7" s="249">
        <v>36312</v>
      </c>
      <c r="F7" s="323">
        <f t="shared" si="0"/>
        <v>36341</v>
      </c>
      <c r="G7" s="159">
        <f t="shared" si="1"/>
        <v>2000</v>
      </c>
      <c r="H7" s="290">
        <v>72.7</v>
      </c>
      <c r="I7" s="250">
        <v>165.6</v>
      </c>
      <c r="J7" s="258" t="str">
        <f>IF($E7&lt;DATE(2018,7,1),"-",INDEX('Annual Inflation'!$AM$53:$BA$53, MATCH(YEAR(EOMONTH($E7,6)), 'Annual Inflation'!$AM$6:$BA$6, 0))/100)</f>
        <v>-</v>
      </c>
      <c r="K7" s="258" t="str">
        <f>IF($E7&lt;DATE(2018,7,1),"-",INDEX('Annual Inflation'!$AM$50:$BA$50, MATCH(YEAR(EOMONTH($E7,6)), 'Annual Inflation'!$AM$6:$BA$6, 0))/100)</f>
        <v>-</v>
      </c>
      <c r="L7" s="259">
        <f t="shared" si="2"/>
        <v>72.7</v>
      </c>
      <c r="M7" s="259">
        <f t="shared" si="3"/>
        <v>165.6</v>
      </c>
      <c r="N7" s="259">
        <f t="shared" si="4"/>
        <v>165.6</v>
      </c>
    </row>
    <row r="8" spans="1:14" ht="15">
      <c r="A8" s="2"/>
      <c r="B8" s="2"/>
      <c r="C8" s="2"/>
      <c r="D8" s="2"/>
      <c r="E8" s="249">
        <v>36342</v>
      </c>
      <c r="F8" s="323">
        <f t="shared" si="0"/>
        <v>36372</v>
      </c>
      <c r="G8" s="159">
        <f t="shared" si="1"/>
        <v>2000</v>
      </c>
      <c r="H8" s="290">
        <v>72.400000000000006</v>
      </c>
      <c r="I8" s="250">
        <v>165.1</v>
      </c>
      <c r="J8" s="258" t="str">
        <f>IF($E8&lt;DATE(2018,7,1),"-",INDEX('Annual Inflation'!$AM$53:$BA$53, MATCH(YEAR(EOMONTH($E8,6)), 'Annual Inflation'!$AM$6:$BA$6, 0))/100)</f>
        <v>-</v>
      </c>
      <c r="K8" s="258" t="str">
        <f>IF($E8&lt;DATE(2018,7,1),"-",INDEX('Annual Inflation'!$AM$50:$BA$50, MATCH(YEAR(EOMONTH($E8,6)), 'Annual Inflation'!$AM$6:$BA$6, 0))/100)</f>
        <v>-</v>
      </c>
      <c r="L8" s="259">
        <f t="shared" si="2"/>
        <v>72.400000000000006</v>
      </c>
      <c r="M8" s="259">
        <f t="shared" si="3"/>
        <v>165.1</v>
      </c>
      <c r="N8" s="259">
        <f t="shared" si="4"/>
        <v>165.1</v>
      </c>
    </row>
    <row r="9" spans="1:14" ht="15">
      <c r="A9" s="2"/>
      <c r="B9" s="2"/>
      <c r="C9" s="2"/>
      <c r="D9" s="2"/>
      <c r="E9" s="249">
        <v>36373</v>
      </c>
      <c r="F9" s="323">
        <f t="shared" si="0"/>
        <v>36403</v>
      </c>
      <c r="G9" s="159">
        <f t="shared" si="1"/>
        <v>2000</v>
      </c>
      <c r="H9" s="290">
        <v>72.599999999999994</v>
      </c>
      <c r="I9" s="250">
        <v>165.5</v>
      </c>
      <c r="J9" s="258" t="str">
        <f>IF($E9&lt;DATE(2018,7,1),"-",INDEX('Annual Inflation'!$AM$53:$BA$53, MATCH(YEAR(EOMONTH($E9,6)), 'Annual Inflation'!$AM$6:$BA$6, 0))/100)</f>
        <v>-</v>
      </c>
      <c r="K9" s="258" t="str">
        <f>IF($E9&lt;DATE(2018,7,1),"-",INDEX('Annual Inflation'!$AM$50:$BA$50, MATCH(YEAR(EOMONTH($E9,6)), 'Annual Inflation'!$AM$6:$BA$6, 0))/100)</f>
        <v>-</v>
      </c>
      <c r="L9" s="259">
        <f t="shared" si="2"/>
        <v>72.599999999999994</v>
      </c>
      <c r="M9" s="259">
        <f t="shared" si="3"/>
        <v>165.5</v>
      </c>
      <c r="N9" s="259">
        <f t="shared" si="4"/>
        <v>165.5</v>
      </c>
    </row>
    <row r="10" spans="1:14" ht="15">
      <c r="A10" s="2"/>
      <c r="B10" s="2"/>
      <c r="C10" s="2"/>
      <c r="D10" s="2"/>
      <c r="E10" s="249">
        <v>36404</v>
      </c>
      <c r="F10" s="323">
        <f t="shared" si="0"/>
        <v>36433</v>
      </c>
      <c r="G10" s="159">
        <f t="shared" si="1"/>
        <v>2000</v>
      </c>
      <c r="H10" s="290">
        <v>72.8</v>
      </c>
      <c r="I10" s="250">
        <v>166.2</v>
      </c>
      <c r="J10" s="258" t="str">
        <f>IF($E10&lt;DATE(2018,7,1),"-",INDEX('Annual Inflation'!$AM$53:$BA$53, MATCH(YEAR(EOMONTH($E10,6)), 'Annual Inflation'!$AM$6:$BA$6, 0))/100)</f>
        <v>-</v>
      </c>
      <c r="K10" s="258" t="str">
        <f>IF($E10&lt;DATE(2018,7,1),"-",INDEX('Annual Inflation'!$AM$50:$BA$50, MATCH(YEAR(EOMONTH($E10,6)), 'Annual Inflation'!$AM$6:$BA$6, 0))/100)</f>
        <v>-</v>
      </c>
      <c r="L10" s="259">
        <f t="shared" si="2"/>
        <v>72.8</v>
      </c>
      <c r="M10" s="259">
        <f t="shared" si="3"/>
        <v>166.2</v>
      </c>
      <c r="N10" s="259">
        <f t="shared" si="4"/>
        <v>166.2</v>
      </c>
    </row>
    <row r="11" spans="1:14" ht="15">
      <c r="A11" s="2"/>
      <c r="B11" s="2"/>
      <c r="C11" s="2"/>
      <c r="D11" s="2"/>
      <c r="E11" s="249">
        <v>36434</v>
      </c>
      <c r="F11" s="323">
        <f t="shared" si="0"/>
        <v>36464</v>
      </c>
      <c r="G11" s="159">
        <f t="shared" si="1"/>
        <v>2000</v>
      </c>
      <c r="H11" s="290">
        <v>72.8</v>
      </c>
      <c r="I11" s="250">
        <v>166.5</v>
      </c>
      <c r="J11" s="258" t="str">
        <f>IF($E11&lt;DATE(2018,7,1),"-",INDEX('Annual Inflation'!$AM$53:$BA$53, MATCH(YEAR(EOMONTH($E11,6)), 'Annual Inflation'!$AM$6:$BA$6, 0))/100)</f>
        <v>-</v>
      </c>
      <c r="K11" s="258" t="str">
        <f>IF($E11&lt;DATE(2018,7,1),"-",INDEX('Annual Inflation'!$AM$50:$BA$50, MATCH(YEAR(EOMONTH($E11,6)), 'Annual Inflation'!$AM$6:$BA$6, 0))/100)</f>
        <v>-</v>
      </c>
      <c r="L11" s="259">
        <f t="shared" si="2"/>
        <v>72.8</v>
      </c>
      <c r="M11" s="259">
        <f t="shared" si="3"/>
        <v>166.5</v>
      </c>
      <c r="N11" s="259">
        <f t="shared" si="4"/>
        <v>166.5</v>
      </c>
    </row>
    <row r="12" spans="1:14" ht="15">
      <c r="A12" s="2"/>
      <c r="B12" s="2"/>
      <c r="C12" s="2"/>
      <c r="D12" s="2"/>
      <c r="E12" s="249">
        <v>36465</v>
      </c>
      <c r="F12" s="323">
        <f t="shared" si="0"/>
        <v>36494</v>
      </c>
      <c r="G12" s="159">
        <f t="shared" si="1"/>
        <v>2000</v>
      </c>
      <c r="H12" s="290">
        <v>72.900000000000006</v>
      </c>
      <c r="I12" s="250">
        <v>166.7</v>
      </c>
      <c r="J12" s="258" t="str">
        <f>IF($E12&lt;DATE(2018,7,1),"-",INDEX('Annual Inflation'!$AM$53:$BA$53, MATCH(YEAR(EOMONTH($E12,6)), 'Annual Inflation'!$AM$6:$BA$6, 0))/100)</f>
        <v>-</v>
      </c>
      <c r="K12" s="258" t="str">
        <f>IF($E12&lt;DATE(2018,7,1),"-",INDEX('Annual Inflation'!$AM$50:$BA$50, MATCH(YEAR(EOMONTH($E12,6)), 'Annual Inflation'!$AM$6:$BA$6, 0))/100)</f>
        <v>-</v>
      </c>
      <c r="L12" s="259">
        <f t="shared" si="2"/>
        <v>72.900000000000006</v>
      </c>
      <c r="M12" s="259">
        <f t="shared" si="3"/>
        <v>166.7</v>
      </c>
      <c r="N12" s="259">
        <f t="shared" si="4"/>
        <v>166.7</v>
      </c>
    </row>
    <row r="13" spans="1:14" ht="15">
      <c r="A13" s="2"/>
      <c r="B13" s="2"/>
      <c r="C13" s="2"/>
      <c r="D13" s="2"/>
      <c r="E13" s="249">
        <v>36495</v>
      </c>
      <c r="F13" s="323">
        <f t="shared" si="0"/>
        <v>36525</v>
      </c>
      <c r="G13" s="159">
        <f t="shared" si="1"/>
        <v>2000</v>
      </c>
      <c r="H13" s="290">
        <v>73.099999999999994</v>
      </c>
      <c r="I13" s="250">
        <v>167.3</v>
      </c>
      <c r="J13" s="258" t="str">
        <f>IF($E13&lt;DATE(2018,7,1),"-",INDEX('Annual Inflation'!$AM$53:$BA$53, MATCH(YEAR(EOMONTH($E13,6)), 'Annual Inflation'!$AM$6:$BA$6, 0))/100)</f>
        <v>-</v>
      </c>
      <c r="K13" s="258" t="str">
        <f>IF($E13&lt;DATE(2018,7,1),"-",INDEX('Annual Inflation'!$AM$50:$BA$50, MATCH(YEAR(EOMONTH($E13,6)), 'Annual Inflation'!$AM$6:$BA$6, 0))/100)</f>
        <v>-</v>
      </c>
      <c r="L13" s="259">
        <f t="shared" si="2"/>
        <v>73.099999999999994</v>
      </c>
      <c r="M13" s="259">
        <f t="shared" si="3"/>
        <v>167.3</v>
      </c>
      <c r="N13" s="259">
        <f t="shared" si="4"/>
        <v>167.3</v>
      </c>
    </row>
    <row r="14" spans="1:14" ht="15">
      <c r="A14" s="2"/>
      <c r="B14" s="2"/>
      <c r="C14" s="2"/>
      <c r="D14" s="2"/>
      <c r="E14" s="249">
        <v>36526</v>
      </c>
      <c r="F14" s="323">
        <f t="shared" si="0"/>
        <v>36556</v>
      </c>
      <c r="G14" s="159">
        <f t="shared" si="1"/>
        <v>2000</v>
      </c>
      <c r="H14" s="290">
        <v>72.599999999999994</v>
      </c>
      <c r="I14" s="250">
        <v>166.6</v>
      </c>
      <c r="J14" s="258" t="str">
        <f>IF($E14&lt;DATE(2018,7,1),"-",INDEX('Annual Inflation'!$AM$53:$BA$53, MATCH(YEAR(EOMONTH($E14,6)), 'Annual Inflation'!$AM$6:$BA$6, 0))/100)</f>
        <v>-</v>
      </c>
      <c r="K14" s="258" t="str">
        <f>IF($E14&lt;DATE(2018,7,1),"-",INDEX('Annual Inflation'!$AM$50:$BA$50, MATCH(YEAR(EOMONTH($E14,6)), 'Annual Inflation'!$AM$6:$BA$6, 0))/100)</f>
        <v>-</v>
      </c>
      <c r="L14" s="259">
        <f t="shared" si="2"/>
        <v>72.599999999999994</v>
      </c>
      <c r="M14" s="259">
        <f t="shared" si="3"/>
        <v>166.6</v>
      </c>
      <c r="N14" s="259">
        <f t="shared" si="4"/>
        <v>166.6</v>
      </c>
    </row>
    <row r="15" spans="1:14" ht="15">
      <c r="A15" s="2"/>
      <c r="B15" s="2"/>
      <c r="C15" s="2"/>
      <c r="D15" s="2"/>
      <c r="E15" s="249">
        <v>36557</v>
      </c>
      <c r="F15" s="323">
        <f t="shared" si="0"/>
        <v>36585</v>
      </c>
      <c r="G15" s="159">
        <f t="shared" si="1"/>
        <v>2000</v>
      </c>
      <c r="H15" s="290">
        <v>72.8</v>
      </c>
      <c r="I15" s="250">
        <v>167.5</v>
      </c>
      <c r="J15" s="258" t="str">
        <f>IF($E15&lt;DATE(2018,7,1),"-",INDEX('Annual Inflation'!$AM$53:$BA$53, MATCH(YEAR(EOMONTH($E15,6)), 'Annual Inflation'!$AM$6:$BA$6, 0))/100)</f>
        <v>-</v>
      </c>
      <c r="K15" s="258" t="str">
        <f>IF($E15&lt;DATE(2018,7,1),"-",INDEX('Annual Inflation'!$AM$50:$BA$50, MATCH(YEAR(EOMONTH($E15,6)), 'Annual Inflation'!$AM$6:$BA$6, 0))/100)</f>
        <v>-</v>
      </c>
      <c r="L15" s="259">
        <f t="shared" si="2"/>
        <v>72.8</v>
      </c>
      <c r="M15" s="259">
        <f t="shared" si="3"/>
        <v>167.5</v>
      </c>
      <c r="N15" s="259">
        <f t="shared" si="4"/>
        <v>167.5</v>
      </c>
    </row>
    <row r="16" spans="1:14" ht="15">
      <c r="A16" s="2"/>
      <c r="B16" s="2"/>
      <c r="C16" s="2"/>
      <c r="D16" s="2"/>
      <c r="E16" s="249">
        <v>36586</v>
      </c>
      <c r="F16" s="323">
        <f t="shared" si="0"/>
        <v>36616</v>
      </c>
      <c r="G16" s="159">
        <f t="shared" si="1"/>
        <v>2000</v>
      </c>
      <c r="H16" s="290">
        <v>73</v>
      </c>
      <c r="I16" s="250">
        <v>168.4</v>
      </c>
      <c r="J16" s="258" t="str">
        <f>IF($E16&lt;DATE(2018,7,1),"-",INDEX('Annual Inflation'!$AM$53:$BA$53, MATCH(YEAR(EOMONTH($E16,6)), 'Annual Inflation'!$AM$6:$BA$6, 0))/100)</f>
        <v>-</v>
      </c>
      <c r="K16" s="258" t="str">
        <f>IF($E16&lt;DATE(2018,7,1),"-",INDEX('Annual Inflation'!$AM$50:$BA$50, MATCH(YEAR(EOMONTH($E16,6)), 'Annual Inflation'!$AM$6:$BA$6, 0))/100)</f>
        <v>-</v>
      </c>
      <c r="L16" s="259">
        <f t="shared" si="2"/>
        <v>73</v>
      </c>
      <c r="M16" s="259">
        <f t="shared" si="3"/>
        <v>168.4</v>
      </c>
      <c r="N16" s="259">
        <f t="shared" si="4"/>
        <v>168.4</v>
      </c>
    </row>
    <row r="17" spans="1:14" ht="15">
      <c r="A17" s="2"/>
      <c r="B17" s="15"/>
      <c r="C17" s="15"/>
      <c r="D17" s="15"/>
      <c r="E17" s="249">
        <v>36617</v>
      </c>
      <c r="F17" s="323">
        <f t="shared" si="0"/>
        <v>36646</v>
      </c>
      <c r="G17" s="159">
        <f t="shared" si="1"/>
        <v>2001</v>
      </c>
      <c r="H17" s="290">
        <v>73.3</v>
      </c>
      <c r="I17" s="250">
        <v>170.1</v>
      </c>
      <c r="J17" s="258" t="str">
        <f>IF($E17&lt;DATE(2018,7,1),"-",INDEX('Annual Inflation'!$AM$53:$BA$53, MATCH(YEAR(EOMONTH($E17,6)), 'Annual Inflation'!$AM$6:$BA$6, 0))/100)</f>
        <v>-</v>
      </c>
      <c r="K17" s="258" t="str">
        <f>IF($E17&lt;DATE(2018,7,1),"-",INDEX('Annual Inflation'!$AM$50:$BA$50, MATCH(YEAR(EOMONTH($E17,6)), 'Annual Inflation'!$AM$6:$BA$6, 0))/100)</f>
        <v>-</v>
      </c>
      <c r="L17" s="259">
        <f t="shared" si="2"/>
        <v>73.3</v>
      </c>
      <c r="M17" s="259">
        <f t="shared" si="3"/>
        <v>170.1</v>
      </c>
      <c r="N17" s="259">
        <f t="shared" si="4"/>
        <v>170.1</v>
      </c>
    </row>
    <row r="18" spans="1:14" ht="15">
      <c r="A18" s="2"/>
      <c r="B18" s="2"/>
      <c r="C18" s="2"/>
      <c r="D18" s="2"/>
      <c r="E18" s="249">
        <v>36647</v>
      </c>
      <c r="F18" s="323">
        <f t="shared" si="0"/>
        <v>36677</v>
      </c>
      <c r="G18" s="159">
        <f t="shared" si="1"/>
        <v>2001</v>
      </c>
      <c r="H18" s="290">
        <v>73.5</v>
      </c>
      <c r="I18" s="250">
        <v>170.7</v>
      </c>
      <c r="J18" s="258" t="str">
        <f>IF($E18&lt;DATE(2018,7,1),"-",INDEX('Annual Inflation'!$AM$53:$BA$53, MATCH(YEAR(EOMONTH($E18,6)), 'Annual Inflation'!$AM$6:$BA$6, 0))/100)</f>
        <v>-</v>
      </c>
      <c r="K18" s="258" t="str">
        <f>IF($E18&lt;DATE(2018,7,1),"-",INDEX('Annual Inflation'!$AM$50:$BA$50, MATCH(YEAR(EOMONTH($E18,6)), 'Annual Inflation'!$AM$6:$BA$6, 0))/100)</f>
        <v>-</v>
      </c>
      <c r="L18" s="259">
        <f t="shared" si="2"/>
        <v>73.5</v>
      </c>
      <c r="M18" s="259">
        <f t="shared" si="3"/>
        <v>170.7</v>
      </c>
      <c r="N18" s="259">
        <f t="shared" si="4"/>
        <v>170.7</v>
      </c>
    </row>
    <row r="19" spans="1:14" ht="15">
      <c r="A19" s="2"/>
      <c r="B19" s="2"/>
      <c r="C19" s="141"/>
      <c r="D19" s="141"/>
      <c r="E19" s="249">
        <v>36678</v>
      </c>
      <c r="F19" s="323">
        <f t="shared" si="0"/>
        <v>36707</v>
      </c>
      <c r="G19" s="159">
        <f t="shared" si="1"/>
        <v>2001</v>
      </c>
      <c r="H19" s="290">
        <v>73.599999999999994</v>
      </c>
      <c r="I19" s="250">
        <v>171.1</v>
      </c>
      <c r="J19" s="258" t="str">
        <f>IF($E19&lt;DATE(2018,7,1),"-",INDEX('Annual Inflation'!$AM$53:$BA$53, MATCH(YEAR(EOMONTH($E19,6)), 'Annual Inflation'!$AM$6:$BA$6, 0))/100)</f>
        <v>-</v>
      </c>
      <c r="K19" s="258" t="str">
        <f>IF($E19&lt;DATE(2018,7,1),"-",INDEX('Annual Inflation'!$AM$50:$BA$50, MATCH(YEAR(EOMONTH($E19,6)), 'Annual Inflation'!$AM$6:$BA$6, 0))/100)</f>
        <v>-</v>
      </c>
      <c r="L19" s="259">
        <f t="shared" si="2"/>
        <v>73.599999999999994</v>
      </c>
      <c r="M19" s="259">
        <f t="shared" si="3"/>
        <v>171.1</v>
      </c>
      <c r="N19" s="259">
        <f t="shared" si="4"/>
        <v>171.1</v>
      </c>
    </row>
    <row r="20" spans="1:14" ht="15">
      <c r="A20" s="2"/>
      <c r="B20" s="2"/>
      <c r="C20" s="34"/>
      <c r="D20" s="34"/>
      <c r="E20" s="249">
        <v>36708</v>
      </c>
      <c r="F20" s="323">
        <f t="shared" si="0"/>
        <v>36738</v>
      </c>
      <c r="G20" s="159">
        <f t="shared" si="1"/>
        <v>2001</v>
      </c>
      <c r="H20" s="290">
        <v>73.3</v>
      </c>
      <c r="I20" s="250">
        <v>170.5</v>
      </c>
      <c r="J20" s="258" t="str">
        <f>IF($E20&lt;DATE(2018,7,1),"-",INDEX('Annual Inflation'!$AM$53:$BA$53, MATCH(YEAR(EOMONTH($E20,6)), 'Annual Inflation'!$AM$6:$BA$6, 0))/100)</f>
        <v>-</v>
      </c>
      <c r="K20" s="258" t="str">
        <f>IF($E20&lt;DATE(2018,7,1),"-",INDEX('Annual Inflation'!$AM$50:$BA$50, MATCH(YEAR(EOMONTH($E20,6)), 'Annual Inflation'!$AM$6:$BA$6, 0))/100)</f>
        <v>-</v>
      </c>
      <c r="L20" s="259">
        <f t="shared" si="2"/>
        <v>73.3</v>
      </c>
      <c r="M20" s="259">
        <f t="shared" si="3"/>
        <v>170.5</v>
      </c>
      <c r="N20" s="259">
        <f t="shared" si="4"/>
        <v>170.5</v>
      </c>
    </row>
    <row r="21" spans="1:14" ht="15">
      <c r="A21" s="2"/>
      <c r="B21" s="2"/>
      <c r="C21" s="2"/>
      <c r="D21" s="2"/>
      <c r="E21" s="249">
        <v>36739</v>
      </c>
      <c r="F21" s="323">
        <f t="shared" si="0"/>
        <v>36769</v>
      </c>
      <c r="G21" s="159">
        <f t="shared" si="1"/>
        <v>2001</v>
      </c>
      <c r="H21" s="290">
        <v>73.3</v>
      </c>
      <c r="I21" s="250">
        <v>170.5</v>
      </c>
      <c r="J21" s="258" t="str">
        <f>IF($E21&lt;DATE(2018,7,1),"-",INDEX('Annual Inflation'!$AM$53:$BA$53, MATCH(YEAR(EOMONTH($E21,6)), 'Annual Inflation'!$AM$6:$BA$6, 0))/100)</f>
        <v>-</v>
      </c>
      <c r="K21" s="258" t="str">
        <f>IF($E21&lt;DATE(2018,7,1),"-",INDEX('Annual Inflation'!$AM$50:$BA$50, MATCH(YEAR(EOMONTH($E21,6)), 'Annual Inflation'!$AM$6:$BA$6, 0))/100)</f>
        <v>-</v>
      </c>
      <c r="L21" s="259">
        <f t="shared" si="2"/>
        <v>73.3</v>
      </c>
      <c r="M21" s="259">
        <f t="shared" si="3"/>
        <v>170.5</v>
      </c>
      <c r="N21" s="259">
        <f t="shared" si="4"/>
        <v>170.5</v>
      </c>
    </row>
    <row r="22" spans="1:14" ht="15">
      <c r="A22" s="2"/>
      <c r="B22" s="2"/>
      <c r="C22" s="2"/>
      <c r="D22" s="27"/>
      <c r="E22" s="249">
        <v>36770</v>
      </c>
      <c r="F22" s="323">
        <f t="shared" si="0"/>
        <v>36799</v>
      </c>
      <c r="G22" s="159">
        <f t="shared" si="1"/>
        <v>2001</v>
      </c>
      <c r="H22" s="290">
        <v>73.8</v>
      </c>
      <c r="I22" s="250">
        <v>171.7</v>
      </c>
      <c r="J22" s="258" t="str">
        <f>IF($E22&lt;DATE(2018,7,1),"-",INDEX('Annual Inflation'!$AM$53:$BA$53, MATCH(YEAR(EOMONTH($E22,6)), 'Annual Inflation'!$AM$6:$BA$6, 0))/100)</f>
        <v>-</v>
      </c>
      <c r="K22" s="258" t="str">
        <f>IF($E22&lt;DATE(2018,7,1),"-",INDEX('Annual Inflation'!$AM$50:$BA$50, MATCH(YEAR(EOMONTH($E22,6)), 'Annual Inflation'!$AM$6:$BA$6, 0))/100)</f>
        <v>-</v>
      </c>
      <c r="L22" s="259">
        <f t="shared" si="2"/>
        <v>73.8</v>
      </c>
      <c r="M22" s="259">
        <f t="shared" si="3"/>
        <v>171.7</v>
      </c>
      <c r="N22" s="259">
        <f t="shared" si="4"/>
        <v>171.7</v>
      </c>
    </row>
    <row r="23" spans="1:14" ht="15">
      <c r="A23" s="2"/>
      <c r="B23" s="2"/>
      <c r="C23" s="2"/>
      <c r="D23" s="34"/>
      <c r="E23" s="249">
        <v>36800</v>
      </c>
      <c r="F23" s="323">
        <f t="shared" si="0"/>
        <v>36830</v>
      </c>
      <c r="G23" s="159">
        <f t="shared" si="1"/>
        <v>2001</v>
      </c>
      <c r="H23" s="290">
        <v>73.8</v>
      </c>
      <c r="I23" s="250">
        <v>171.6</v>
      </c>
      <c r="J23" s="258" t="str">
        <f>IF($E23&lt;DATE(2018,7,1),"-",INDEX('Annual Inflation'!$AM$53:$BA$53, MATCH(YEAR(EOMONTH($E23,6)), 'Annual Inflation'!$AM$6:$BA$6, 0))/100)</f>
        <v>-</v>
      </c>
      <c r="K23" s="258" t="str">
        <f>IF($E23&lt;DATE(2018,7,1),"-",INDEX('Annual Inflation'!$AM$50:$BA$50, MATCH(YEAR(EOMONTH($E23,6)), 'Annual Inflation'!$AM$6:$BA$6, 0))/100)</f>
        <v>-</v>
      </c>
      <c r="L23" s="259">
        <f t="shared" si="2"/>
        <v>73.8</v>
      </c>
      <c r="M23" s="259">
        <f t="shared" si="3"/>
        <v>171.6</v>
      </c>
      <c r="N23" s="259">
        <f t="shared" si="4"/>
        <v>171.6</v>
      </c>
    </row>
    <row r="24" spans="1:14" ht="15">
      <c r="A24" s="2"/>
      <c r="B24" s="2"/>
      <c r="C24" s="2"/>
      <c r="D24" s="2"/>
      <c r="E24" s="249">
        <v>36831</v>
      </c>
      <c r="F24" s="323">
        <f t="shared" si="0"/>
        <v>36860</v>
      </c>
      <c r="G24" s="159">
        <f t="shared" si="1"/>
        <v>2001</v>
      </c>
      <c r="H24" s="290">
        <v>74</v>
      </c>
      <c r="I24" s="250">
        <v>172.1</v>
      </c>
      <c r="J24" s="258" t="str">
        <f>IF($E24&lt;DATE(2018,7,1),"-",INDEX('Annual Inflation'!$AM$53:$BA$53, MATCH(YEAR(EOMONTH($E24,6)), 'Annual Inflation'!$AM$6:$BA$6, 0))/100)</f>
        <v>-</v>
      </c>
      <c r="K24" s="258" t="str">
        <f>IF($E24&lt;DATE(2018,7,1),"-",INDEX('Annual Inflation'!$AM$50:$BA$50, MATCH(YEAR(EOMONTH($E24,6)), 'Annual Inflation'!$AM$6:$BA$6, 0))/100)</f>
        <v>-</v>
      </c>
      <c r="L24" s="259">
        <f t="shared" si="2"/>
        <v>74</v>
      </c>
      <c r="M24" s="259">
        <f t="shared" si="3"/>
        <v>172.1</v>
      </c>
      <c r="N24" s="259">
        <f t="shared" si="4"/>
        <v>172.1</v>
      </c>
    </row>
    <row r="25" spans="1:14" ht="15">
      <c r="A25" s="2"/>
      <c r="B25" s="2"/>
      <c r="C25" s="2"/>
      <c r="D25" s="2"/>
      <c r="E25" s="249">
        <v>36861</v>
      </c>
      <c r="F25" s="323">
        <f t="shared" si="0"/>
        <v>36891</v>
      </c>
      <c r="G25" s="159">
        <f t="shared" si="1"/>
        <v>2001</v>
      </c>
      <c r="H25" s="290">
        <v>74</v>
      </c>
      <c r="I25" s="250">
        <v>172.2</v>
      </c>
      <c r="J25" s="258" t="str">
        <f>IF($E25&lt;DATE(2018,7,1),"-",INDEX('Annual Inflation'!$AM$53:$BA$53, MATCH(YEAR(EOMONTH($E25,6)), 'Annual Inflation'!$AM$6:$BA$6, 0))/100)</f>
        <v>-</v>
      </c>
      <c r="K25" s="258" t="str">
        <f>IF($E25&lt;DATE(2018,7,1),"-",INDEX('Annual Inflation'!$AM$50:$BA$50, MATCH(YEAR(EOMONTH($E25,6)), 'Annual Inflation'!$AM$6:$BA$6, 0))/100)</f>
        <v>-</v>
      </c>
      <c r="L25" s="259">
        <f t="shared" si="2"/>
        <v>74</v>
      </c>
      <c r="M25" s="259">
        <f t="shared" si="3"/>
        <v>172.2</v>
      </c>
      <c r="N25" s="259">
        <f t="shared" si="4"/>
        <v>172.2</v>
      </c>
    </row>
    <row r="26" spans="1:14" ht="15">
      <c r="A26" s="2"/>
      <c r="B26" s="2"/>
      <c r="C26" s="2"/>
      <c r="D26" s="2"/>
      <c r="E26" s="249">
        <v>36892</v>
      </c>
      <c r="F26" s="323">
        <f t="shared" si="0"/>
        <v>36922</v>
      </c>
      <c r="G26" s="159">
        <f t="shared" si="1"/>
        <v>2001</v>
      </c>
      <c r="H26" s="290">
        <v>73.5</v>
      </c>
      <c r="I26" s="250">
        <v>171.1</v>
      </c>
      <c r="J26" s="258" t="str">
        <f>IF($E26&lt;DATE(2018,7,1),"-",INDEX('Annual Inflation'!$AM$53:$BA$53, MATCH(YEAR(EOMONTH($E26,6)), 'Annual Inflation'!$AM$6:$BA$6, 0))/100)</f>
        <v>-</v>
      </c>
      <c r="K26" s="258" t="str">
        <f>IF($E26&lt;DATE(2018,7,1),"-",INDEX('Annual Inflation'!$AM$50:$BA$50, MATCH(YEAR(EOMONTH($E26,6)), 'Annual Inflation'!$AM$6:$BA$6, 0))/100)</f>
        <v>-</v>
      </c>
      <c r="L26" s="259">
        <f t="shared" si="2"/>
        <v>73.5</v>
      </c>
      <c r="M26" s="259">
        <f t="shared" si="3"/>
        <v>171.1</v>
      </c>
      <c r="N26" s="259">
        <f t="shared" si="4"/>
        <v>171.1</v>
      </c>
    </row>
    <row r="27" spans="1:14" ht="15">
      <c r="A27" s="2"/>
      <c r="B27" s="2"/>
      <c r="C27" s="2"/>
      <c r="D27" s="2"/>
      <c r="E27" s="249">
        <v>36923</v>
      </c>
      <c r="F27" s="323">
        <f t="shared" si="0"/>
        <v>36950</v>
      </c>
      <c r="G27" s="159">
        <f t="shared" si="1"/>
        <v>2001</v>
      </c>
      <c r="H27" s="290">
        <v>73.7</v>
      </c>
      <c r="I27" s="250">
        <v>172</v>
      </c>
      <c r="J27" s="258" t="str">
        <f>IF($E27&lt;DATE(2018,7,1),"-",INDEX('Annual Inflation'!$AM$53:$BA$53, MATCH(YEAR(EOMONTH($E27,6)), 'Annual Inflation'!$AM$6:$BA$6, 0))/100)</f>
        <v>-</v>
      </c>
      <c r="K27" s="258" t="str">
        <f>IF($E27&lt;DATE(2018,7,1),"-",INDEX('Annual Inflation'!$AM$50:$BA$50, MATCH(YEAR(EOMONTH($E27,6)), 'Annual Inflation'!$AM$6:$BA$6, 0))/100)</f>
        <v>-</v>
      </c>
      <c r="L27" s="259">
        <f t="shared" si="2"/>
        <v>73.7</v>
      </c>
      <c r="M27" s="259">
        <f t="shared" si="3"/>
        <v>172</v>
      </c>
      <c r="N27" s="259">
        <f t="shared" si="4"/>
        <v>172</v>
      </c>
    </row>
    <row r="28" spans="1:14" ht="15">
      <c r="A28" s="2"/>
      <c r="B28" s="2"/>
      <c r="C28" s="2"/>
      <c r="D28" s="2"/>
      <c r="E28" s="249">
        <v>36951</v>
      </c>
      <c r="F28" s="323">
        <f t="shared" si="0"/>
        <v>36981</v>
      </c>
      <c r="G28" s="159">
        <f t="shared" si="1"/>
        <v>2001</v>
      </c>
      <c r="H28" s="290">
        <v>73.900000000000006</v>
      </c>
      <c r="I28" s="250">
        <v>172.2</v>
      </c>
      <c r="J28" s="258" t="str">
        <f>IF($E28&lt;DATE(2018,7,1),"-",INDEX('Annual Inflation'!$AM$53:$BA$53, MATCH(YEAR(EOMONTH($E28,6)), 'Annual Inflation'!$AM$6:$BA$6, 0))/100)</f>
        <v>-</v>
      </c>
      <c r="K28" s="258" t="str">
        <f>IF($E28&lt;DATE(2018,7,1),"-",INDEX('Annual Inflation'!$AM$50:$BA$50, MATCH(YEAR(EOMONTH($E28,6)), 'Annual Inflation'!$AM$6:$BA$6, 0))/100)</f>
        <v>-</v>
      </c>
      <c r="L28" s="259">
        <f t="shared" si="2"/>
        <v>73.900000000000006</v>
      </c>
      <c r="M28" s="259">
        <f t="shared" si="3"/>
        <v>172.2</v>
      </c>
      <c r="N28" s="259">
        <f t="shared" si="4"/>
        <v>172.2</v>
      </c>
    </row>
    <row r="29" spans="1:14" ht="15">
      <c r="A29" s="2"/>
      <c r="B29" s="2"/>
      <c r="C29" s="2"/>
      <c r="D29" s="2"/>
      <c r="E29" s="249">
        <v>36982</v>
      </c>
      <c r="F29" s="323">
        <f t="shared" si="0"/>
        <v>37011</v>
      </c>
      <c r="G29" s="159">
        <f t="shared" si="1"/>
        <v>2002</v>
      </c>
      <c r="H29" s="290">
        <v>74.400000000000006</v>
      </c>
      <c r="I29" s="250">
        <v>173.1</v>
      </c>
      <c r="J29" s="258" t="str">
        <f>IF($E29&lt;DATE(2018,7,1),"-",INDEX('Annual Inflation'!$AM$53:$BA$53, MATCH(YEAR(EOMONTH($E29,6)), 'Annual Inflation'!$AM$6:$BA$6, 0))/100)</f>
        <v>-</v>
      </c>
      <c r="K29" s="258" t="str">
        <f>IF($E29&lt;DATE(2018,7,1),"-",INDEX('Annual Inflation'!$AM$50:$BA$50, MATCH(YEAR(EOMONTH($E29,6)), 'Annual Inflation'!$AM$6:$BA$6, 0))/100)</f>
        <v>-</v>
      </c>
      <c r="L29" s="259">
        <f t="shared" si="2"/>
        <v>74.400000000000006</v>
      </c>
      <c r="M29" s="259">
        <f t="shared" si="3"/>
        <v>173.1</v>
      </c>
      <c r="N29" s="259">
        <f t="shared" si="4"/>
        <v>173.1</v>
      </c>
    </row>
    <row r="30" spans="1:14" ht="15">
      <c r="A30" s="2"/>
      <c r="B30" s="2"/>
      <c r="C30" s="2"/>
      <c r="D30" s="2"/>
      <c r="E30" s="249">
        <v>37012</v>
      </c>
      <c r="F30" s="323">
        <f t="shared" si="0"/>
        <v>37042</v>
      </c>
      <c r="G30" s="159">
        <f t="shared" si="1"/>
        <v>2002</v>
      </c>
      <c r="H30" s="290">
        <v>74.900000000000006</v>
      </c>
      <c r="I30" s="250">
        <v>174.2</v>
      </c>
      <c r="J30" s="258" t="str">
        <f>IF($E30&lt;DATE(2018,7,1),"-",INDEX('Annual Inflation'!$AM$53:$BA$53, MATCH(YEAR(EOMONTH($E30,6)), 'Annual Inflation'!$AM$6:$BA$6, 0))/100)</f>
        <v>-</v>
      </c>
      <c r="K30" s="258" t="str">
        <f>IF($E30&lt;DATE(2018,7,1),"-",INDEX('Annual Inflation'!$AM$50:$BA$50, MATCH(YEAR(EOMONTH($E30,6)), 'Annual Inflation'!$AM$6:$BA$6, 0))/100)</f>
        <v>-</v>
      </c>
      <c r="L30" s="259">
        <f t="shared" si="2"/>
        <v>74.900000000000006</v>
      </c>
      <c r="M30" s="259">
        <f t="shared" si="3"/>
        <v>174.2</v>
      </c>
      <c r="N30" s="259">
        <f t="shared" si="4"/>
        <v>174.2</v>
      </c>
    </row>
    <row r="31" spans="1:14" ht="15">
      <c r="A31" s="2"/>
      <c r="B31" s="2"/>
      <c r="C31" s="2"/>
      <c r="D31" s="27"/>
      <c r="E31" s="249">
        <v>37043</v>
      </c>
      <c r="F31" s="323">
        <f t="shared" si="0"/>
        <v>37072</v>
      </c>
      <c r="G31" s="159">
        <f t="shared" si="1"/>
        <v>2002</v>
      </c>
      <c r="H31" s="290">
        <v>75</v>
      </c>
      <c r="I31" s="250">
        <v>174.4</v>
      </c>
      <c r="J31" s="258" t="str">
        <f>IF($E31&lt;DATE(2018,7,1),"-",INDEX('Annual Inflation'!$AM$53:$BA$53, MATCH(YEAR(EOMONTH($E31,6)), 'Annual Inflation'!$AM$6:$BA$6, 0))/100)</f>
        <v>-</v>
      </c>
      <c r="K31" s="258" t="str">
        <f>IF($E31&lt;DATE(2018,7,1),"-",INDEX('Annual Inflation'!$AM$50:$BA$50, MATCH(YEAR(EOMONTH($E31,6)), 'Annual Inflation'!$AM$6:$BA$6, 0))/100)</f>
        <v>-</v>
      </c>
      <c r="L31" s="259">
        <f t="shared" si="2"/>
        <v>75</v>
      </c>
      <c r="M31" s="259">
        <f t="shared" si="3"/>
        <v>174.4</v>
      </c>
      <c r="N31" s="259">
        <f t="shared" si="4"/>
        <v>174.4</v>
      </c>
    </row>
    <row r="32" spans="1:14" ht="15">
      <c r="A32" s="2"/>
      <c r="B32" s="2"/>
      <c r="C32" s="2"/>
      <c r="D32" s="34"/>
      <c r="E32" s="249">
        <v>37073</v>
      </c>
      <c r="F32" s="323">
        <f t="shared" si="0"/>
        <v>37103</v>
      </c>
      <c r="G32" s="159">
        <f t="shared" si="1"/>
        <v>2002</v>
      </c>
      <c r="H32" s="290">
        <v>74.5</v>
      </c>
      <c r="I32" s="250">
        <v>173.3</v>
      </c>
      <c r="J32" s="258" t="str">
        <f>IF($E32&lt;DATE(2018,7,1),"-",INDEX('Annual Inflation'!$AM$53:$BA$53, MATCH(YEAR(EOMONTH($E32,6)), 'Annual Inflation'!$AM$6:$BA$6, 0))/100)</f>
        <v>-</v>
      </c>
      <c r="K32" s="258" t="str">
        <f>IF($E32&lt;DATE(2018,7,1),"-",INDEX('Annual Inflation'!$AM$50:$BA$50, MATCH(YEAR(EOMONTH($E32,6)), 'Annual Inflation'!$AM$6:$BA$6, 0))/100)</f>
        <v>-</v>
      </c>
      <c r="L32" s="259">
        <f t="shared" si="2"/>
        <v>74.5</v>
      </c>
      <c r="M32" s="259">
        <f t="shared" si="3"/>
        <v>173.3</v>
      </c>
      <c r="N32" s="259">
        <f t="shared" si="4"/>
        <v>173.3</v>
      </c>
    </row>
    <row r="33" spans="1:14" ht="15">
      <c r="A33" s="2"/>
      <c r="B33" s="2"/>
      <c r="C33" s="2"/>
      <c r="D33" s="2"/>
      <c r="E33" s="249">
        <v>37104</v>
      </c>
      <c r="F33" s="323">
        <f t="shared" si="0"/>
        <v>37134</v>
      </c>
      <c r="G33" s="159">
        <f t="shared" si="1"/>
        <v>2002</v>
      </c>
      <c r="H33" s="290">
        <v>74.8</v>
      </c>
      <c r="I33" s="250">
        <v>174</v>
      </c>
      <c r="J33" s="258" t="str">
        <f>IF($E33&lt;DATE(2018,7,1),"-",INDEX('Annual Inflation'!$AM$53:$BA$53, MATCH(YEAR(EOMONTH($E33,6)), 'Annual Inflation'!$AM$6:$BA$6, 0))/100)</f>
        <v>-</v>
      </c>
      <c r="K33" s="258" t="str">
        <f>IF($E33&lt;DATE(2018,7,1),"-",INDEX('Annual Inflation'!$AM$50:$BA$50, MATCH(YEAR(EOMONTH($E33,6)), 'Annual Inflation'!$AM$6:$BA$6, 0))/100)</f>
        <v>-</v>
      </c>
      <c r="L33" s="259">
        <f t="shared" si="2"/>
        <v>74.8</v>
      </c>
      <c r="M33" s="259">
        <f t="shared" si="3"/>
        <v>174</v>
      </c>
      <c r="N33" s="259">
        <f t="shared" si="4"/>
        <v>174</v>
      </c>
    </row>
    <row r="34" spans="1:14" ht="15">
      <c r="A34" s="2"/>
      <c r="B34" s="2"/>
      <c r="C34" s="2"/>
      <c r="D34" s="2"/>
      <c r="E34" s="249">
        <v>37135</v>
      </c>
      <c r="F34" s="323">
        <f t="shared" si="0"/>
        <v>37164</v>
      </c>
      <c r="G34" s="159">
        <f t="shared" si="1"/>
        <v>2002</v>
      </c>
      <c r="H34" s="290">
        <v>75</v>
      </c>
      <c r="I34" s="250">
        <v>174.6</v>
      </c>
      <c r="J34" s="258" t="str">
        <f>IF($E34&lt;DATE(2018,7,1),"-",INDEX('Annual Inflation'!$AM$53:$BA$53, MATCH(YEAR(EOMONTH($E34,6)), 'Annual Inflation'!$AM$6:$BA$6, 0))/100)</f>
        <v>-</v>
      </c>
      <c r="K34" s="258" t="str">
        <f>IF($E34&lt;DATE(2018,7,1),"-",INDEX('Annual Inflation'!$AM$50:$BA$50, MATCH(YEAR(EOMONTH($E34,6)), 'Annual Inflation'!$AM$6:$BA$6, 0))/100)</f>
        <v>-</v>
      </c>
      <c r="L34" s="259">
        <f t="shared" si="2"/>
        <v>75</v>
      </c>
      <c r="M34" s="259">
        <f t="shared" si="3"/>
        <v>174.6</v>
      </c>
      <c r="N34" s="259">
        <f t="shared" si="4"/>
        <v>174.6</v>
      </c>
    </row>
    <row r="35" spans="1:14" ht="15">
      <c r="A35" s="2"/>
      <c r="B35" s="2"/>
      <c r="C35" s="2"/>
      <c r="D35" s="2"/>
      <c r="E35" s="249">
        <v>37165</v>
      </c>
      <c r="F35" s="323">
        <f t="shared" si="0"/>
        <v>37195</v>
      </c>
      <c r="G35" s="159">
        <f t="shared" si="1"/>
        <v>2002</v>
      </c>
      <c r="H35" s="290">
        <v>74.900000000000006</v>
      </c>
      <c r="I35" s="250">
        <v>174.3</v>
      </c>
      <c r="J35" s="258" t="str">
        <f>IF($E35&lt;DATE(2018,7,1),"-",INDEX('Annual Inflation'!$AM$53:$BA$53, MATCH(YEAR(EOMONTH($E35,6)), 'Annual Inflation'!$AM$6:$BA$6, 0))/100)</f>
        <v>-</v>
      </c>
      <c r="K35" s="258" t="str">
        <f>IF($E35&lt;DATE(2018,7,1),"-",INDEX('Annual Inflation'!$AM$50:$BA$50, MATCH(YEAR(EOMONTH($E35,6)), 'Annual Inflation'!$AM$6:$BA$6, 0))/100)</f>
        <v>-</v>
      </c>
      <c r="L35" s="259">
        <f t="shared" si="2"/>
        <v>74.900000000000006</v>
      </c>
      <c r="M35" s="259">
        <f t="shared" si="3"/>
        <v>174.3</v>
      </c>
      <c r="N35" s="259">
        <f t="shared" si="4"/>
        <v>174.3</v>
      </c>
    </row>
    <row r="36" spans="1:14" ht="15">
      <c r="A36" s="2"/>
      <c r="B36" s="2"/>
      <c r="C36" s="2"/>
      <c r="D36" s="2"/>
      <c r="E36" s="249">
        <v>37196</v>
      </c>
      <c r="F36" s="323">
        <f t="shared" si="0"/>
        <v>37225</v>
      </c>
      <c r="G36" s="159">
        <f t="shared" si="1"/>
        <v>2002</v>
      </c>
      <c r="H36" s="290">
        <v>74.900000000000006</v>
      </c>
      <c r="I36" s="250">
        <v>173.6</v>
      </c>
      <c r="J36" s="258" t="str">
        <f>IF($E36&lt;DATE(2018,7,1),"-",INDEX('Annual Inflation'!$AM$53:$BA$53, MATCH(YEAR(EOMONTH($E36,6)), 'Annual Inflation'!$AM$6:$BA$6, 0))/100)</f>
        <v>-</v>
      </c>
      <c r="K36" s="258" t="str">
        <f>IF($E36&lt;DATE(2018,7,1),"-",INDEX('Annual Inflation'!$AM$50:$BA$50, MATCH(YEAR(EOMONTH($E36,6)), 'Annual Inflation'!$AM$6:$BA$6, 0))/100)</f>
        <v>-</v>
      </c>
      <c r="L36" s="259">
        <f t="shared" si="2"/>
        <v>74.900000000000006</v>
      </c>
      <c r="M36" s="259">
        <f t="shared" si="3"/>
        <v>173.6</v>
      </c>
      <c r="N36" s="259">
        <f t="shared" si="4"/>
        <v>173.6</v>
      </c>
    </row>
    <row r="37" spans="1:14" ht="15">
      <c r="A37" s="2"/>
      <c r="B37" s="2"/>
      <c r="C37" s="2"/>
      <c r="D37" s="2"/>
      <c r="E37" s="249">
        <v>37226</v>
      </c>
      <c r="F37" s="323">
        <f t="shared" si="0"/>
        <v>37256</v>
      </c>
      <c r="G37" s="159">
        <f t="shared" si="1"/>
        <v>2002</v>
      </c>
      <c r="H37" s="290">
        <v>75</v>
      </c>
      <c r="I37" s="250">
        <v>173.4</v>
      </c>
      <c r="J37" s="258" t="str">
        <f>IF($E37&lt;DATE(2018,7,1),"-",INDEX('Annual Inflation'!$AM$53:$BA$53, MATCH(YEAR(EOMONTH($E37,6)), 'Annual Inflation'!$AM$6:$BA$6, 0))/100)</f>
        <v>-</v>
      </c>
      <c r="K37" s="258" t="str">
        <f>IF($E37&lt;DATE(2018,7,1),"-",INDEX('Annual Inflation'!$AM$50:$BA$50, MATCH(YEAR(EOMONTH($E37,6)), 'Annual Inflation'!$AM$6:$BA$6, 0))/100)</f>
        <v>-</v>
      </c>
      <c r="L37" s="259">
        <f t="shared" si="2"/>
        <v>75</v>
      </c>
      <c r="M37" s="259">
        <f t="shared" si="3"/>
        <v>173.4</v>
      </c>
      <c r="N37" s="259">
        <f t="shared" si="4"/>
        <v>173.4</v>
      </c>
    </row>
    <row r="38" spans="1:14" ht="15">
      <c r="A38" s="2"/>
      <c r="B38" s="2"/>
      <c r="C38" s="2"/>
      <c r="D38" s="2"/>
      <c r="E38" s="249">
        <v>37257</v>
      </c>
      <c r="F38" s="323">
        <f t="shared" si="0"/>
        <v>37287</v>
      </c>
      <c r="G38" s="159">
        <f t="shared" si="1"/>
        <v>2002</v>
      </c>
      <c r="H38" s="290">
        <v>74.8</v>
      </c>
      <c r="I38" s="250">
        <v>173.3</v>
      </c>
      <c r="J38" s="258" t="str">
        <f>IF($E38&lt;DATE(2018,7,1),"-",INDEX('Annual Inflation'!$AM$53:$BA$53, MATCH(YEAR(EOMONTH($E38,6)), 'Annual Inflation'!$AM$6:$BA$6, 0))/100)</f>
        <v>-</v>
      </c>
      <c r="K38" s="258" t="str">
        <f>IF($E38&lt;DATE(2018,7,1),"-",INDEX('Annual Inflation'!$AM$50:$BA$50, MATCH(YEAR(EOMONTH($E38,6)), 'Annual Inflation'!$AM$6:$BA$6, 0))/100)</f>
        <v>-</v>
      </c>
      <c r="L38" s="259">
        <f t="shared" si="2"/>
        <v>74.8</v>
      </c>
      <c r="M38" s="259">
        <f t="shared" si="3"/>
        <v>173.3</v>
      </c>
      <c r="N38" s="259">
        <f t="shared" si="4"/>
        <v>173.3</v>
      </c>
    </row>
    <row r="39" spans="1:14" ht="15">
      <c r="A39" s="2"/>
      <c r="B39" s="2"/>
      <c r="C39" s="2"/>
      <c r="D39" s="2"/>
      <c r="E39" s="249">
        <v>37288</v>
      </c>
      <c r="F39" s="323">
        <f t="shared" si="0"/>
        <v>37315</v>
      </c>
      <c r="G39" s="159">
        <f t="shared" si="1"/>
        <v>2002</v>
      </c>
      <c r="H39" s="290">
        <v>75</v>
      </c>
      <c r="I39" s="250">
        <v>173.8</v>
      </c>
      <c r="J39" s="258" t="str">
        <f>IF($E39&lt;DATE(2018,7,1),"-",INDEX('Annual Inflation'!$AM$53:$BA$53, MATCH(YEAR(EOMONTH($E39,6)), 'Annual Inflation'!$AM$6:$BA$6, 0))/100)</f>
        <v>-</v>
      </c>
      <c r="K39" s="258" t="str">
        <f>IF($E39&lt;DATE(2018,7,1),"-",INDEX('Annual Inflation'!$AM$50:$BA$50, MATCH(YEAR(EOMONTH($E39,6)), 'Annual Inflation'!$AM$6:$BA$6, 0))/100)</f>
        <v>-</v>
      </c>
      <c r="L39" s="259">
        <f t="shared" si="2"/>
        <v>75</v>
      </c>
      <c r="M39" s="259">
        <f t="shared" si="3"/>
        <v>173.8</v>
      </c>
      <c r="N39" s="259">
        <f t="shared" si="4"/>
        <v>173.8</v>
      </c>
    </row>
    <row r="40" spans="1:14" ht="15">
      <c r="A40" s="2"/>
      <c r="B40" s="2"/>
      <c r="C40" s="2"/>
      <c r="D40" s="27"/>
      <c r="E40" s="249">
        <v>37316</v>
      </c>
      <c r="F40" s="323">
        <f t="shared" si="0"/>
        <v>37346</v>
      </c>
      <c r="G40" s="159">
        <f t="shared" si="1"/>
        <v>2002</v>
      </c>
      <c r="H40" s="290">
        <v>75.2</v>
      </c>
      <c r="I40" s="250">
        <v>174.5</v>
      </c>
      <c r="J40" s="258" t="str">
        <f>IF($E40&lt;DATE(2018,7,1),"-",INDEX('Annual Inflation'!$AM$53:$BA$53, MATCH(YEAR(EOMONTH($E40,6)), 'Annual Inflation'!$AM$6:$BA$6, 0))/100)</f>
        <v>-</v>
      </c>
      <c r="K40" s="258" t="str">
        <f>IF($E40&lt;DATE(2018,7,1),"-",INDEX('Annual Inflation'!$AM$50:$BA$50, MATCH(YEAR(EOMONTH($E40,6)), 'Annual Inflation'!$AM$6:$BA$6, 0))/100)</f>
        <v>-</v>
      </c>
      <c r="L40" s="259">
        <f t="shared" si="2"/>
        <v>75.2</v>
      </c>
      <c r="M40" s="259">
        <f t="shared" si="3"/>
        <v>174.5</v>
      </c>
      <c r="N40" s="259">
        <f t="shared" si="4"/>
        <v>174.5</v>
      </c>
    </row>
    <row r="41" spans="1:14" ht="15">
      <c r="A41" s="2"/>
      <c r="B41" s="2"/>
      <c r="C41" s="2"/>
      <c r="D41" s="35"/>
      <c r="E41" s="249">
        <v>37347</v>
      </c>
      <c r="F41" s="323">
        <f t="shared" si="0"/>
        <v>37376</v>
      </c>
      <c r="G41" s="159">
        <f t="shared" si="1"/>
        <v>2003</v>
      </c>
      <c r="H41" s="290">
        <v>75.599999999999994</v>
      </c>
      <c r="I41" s="250">
        <v>175.7</v>
      </c>
      <c r="J41" s="258" t="str">
        <f>IF($E41&lt;DATE(2018,7,1),"-",INDEX('Annual Inflation'!$AM$53:$BA$53, MATCH(YEAR(EOMONTH($E41,6)), 'Annual Inflation'!$AM$6:$BA$6, 0))/100)</f>
        <v>-</v>
      </c>
      <c r="K41" s="258" t="str">
        <f>IF($E41&lt;DATE(2018,7,1),"-",INDEX('Annual Inflation'!$AM$50:$BA$50, MATCH(YEAR(EOMONTH($E41,6)), 'Annual Inflation'!$AM$6:$BA$6, 0))/100)</f>
        <v>-</v>
      </c>
      <c r="L41" s="259">
        <f t="shared" si="2"/>
        <v>75.599999999999994</v>
      </c>
      <c r="M41" s="259">
        <f t="shared" si="3"/>
        <v>175.7</v>
      </c>
      <c r="N41" s="259">
        <f t="shared" si="4"/>
        <v>175.7</v>
      </c>
    </row>
    <row r="42" spans="1:14" ht="15">
      <c r="A42" s="2"/>
      <c r="B42" s="2"/>
      <c r="C42" s="2"/>
      <c r="D42" s="2"/>
      <c r="E42" s="249">
        <v>37377</v>
      </c>
      <c r="F42" s="323">
        <f t="shared" si="0"/>
        <v>37407</v>
      </c>
      <c r="G42" s="159">
        <f t="shared" si="1"/>
        <v>2003</v>
      </c>
      <c r="H42" s="290">
        <v>75.8</v>
      </c>
      <c r="I42" s="250">
        <v>176.2</v>
      </c>
      <c r="J42" s="258" t="str">
        <f>IF($E42&lt;DATE(2018,7,1),"-",INDEX('Annual Inflation'!$AM$53:$BA$53, MATCH(YEAR(EOMONTH($E42,6)), 'Annual Inflation'!$AM$6:$BA$6, 0))/100)</f>
        <v>-</v>
      </c>
      <c r="K42" s="258" t="str">
        <f>IF($E42&lt;DATE(2018,7,1),"-",INDEX('Annual Inflation'!$AM$50:$BA$50, MATCH(YEAR(EOMONTH($E42,6)), 'Annual Inflation'!$AM$6:$BA$6, 0))/100)</f>
        <v>-</v>
      </c>
      <c r="L42" s="259">
        <f t="shared" si="2"/>
        <v>75.8</v>
      </c>
      <c r="M42" s="259">
        <f t="shared" si="3"/>
        <v>176.2</v>
      </c>
      <c r="N42" s="259">
        <f t="shared" si="4"/>
        <v>176.2</v>
      </c>
    </row>
    <row r="43" spans="1:14" ht="15">
      <c r="A43" s="2"/>
      <c r="B43" s="2"/>
      <c r="C43" s="2"/>
      <c r="D43" s="2"/>
      <c r="E43" s="249">
        <v>37408</v>
      </c>
      <c r="F43" s="323">
        <f t="shared" si="0"/>
        <v>37437</v>
      </c>
      <c r="G43" s="159">
        <f t="shared" si="1"/>
        <v>2003</v>
      </c>
      <c r="H43" s="290">
        <v>75.8</v>
      </c>
      <c r="I43" s="250">
        <v>176.2</v>
      </c>
      <c r="J43" s="258" t="str">
        <f>IF($E43&lt;DATE(2018,7,1),"-",INDEX('Annual Inflation'!$AM$53:$BA$53, MATCH(YEAR(EOMONTH($E43,6)), 'Annual Inflation'!$AM$6:$BA$6, 0))/100)</f>
        <v>-</v>
      </c>
      <c r="K43" s="258" t="str">
        <f>IF($E43&lt;DATE(2018,7,1),"-",INDEX('Annual Inflation'!$AM$50:$BA$50, MATCH(YEAR(EOMONTH($E43,6)), 'Annual Inflation'!$AM$6:$BA$6, 0))/100)</f>
        <v>-</v>
      </c>
      <c r="L43" s="259">
        <f t="shared" si="2"/>
        <v>75.8</v>
      </c>
      <c r="M43" s="259">
        <f t="shared" si="3"/>
        <v>176.2</v>
      </c>
      <c r="N43" s="259">
        <f t="shared" si="4"/>
        <v>176.2</v>
      </c>
    </row>
    <row r="44" spans="1:14" ht="15">
      <c r="A44" s="2"/>
      <c r="B44" s="2"/>
      <c r="C44" s="2"/>
      <c r="D44" s="2"/>
      <c r="E44" s="249">
        <v>37438</v>
      </c>
      <c r="F44" s="323">
        <f t="shared" si="0"/>
        <v>37468</v>
      </c>
      <c r="G44" s="159">
        <f t="shared" si="1"/>
        <v>2003</v>
      </c>
      <c r="H44" s="290">
        <v>75.599999999999994</v>
      </c>
      <c r="I44" s="250">
        <v>175.9</v>
      </c>
      <c r="J44" s="258" t="str">
        <f>IF($E44&lt;DATE(2018,7,1),"-",INDEX('Annual Inflation'!$AM$53:$BA$53, MATCH(YEAR(EOMONTH($E44,6)), 'Annual Inflation'!$AM$6:$BA$6, 0))/100)</f>
        <v>-</v>
      </c>
      <c r="K44" s="258" t="str">
        <f>IF($E44&lt;DATE(2018,7,1),"-",INDEX('Annual Inflation'!$AM$50:$BA$50, MATCH(YEAR(EOMONTH($E44,6)), 'Annual Inflation'!$AM$6:$BA$6, 0))/100)</f>
        <v>-</v>
      </c>
      <c r="L44" s="259">
        <f t="shared" si="2"/>
        <v>75.599999999999994</v>
      </c>
      <c r="M44" s="259">
        <f t="shared" si="3"/>
        <v>175.9</v>
      </c>
      <c r="N44" s="259">
        <f t="shared" si="4"/>
        <v>175.9</v>
      </c>
    </row>
    <row r="45" spans="1:14" ht="15">
      <c r="A45" s="2"/>
      <c r="B45" s="2"/>
      <c r="C45" s="2"/>
      <c r="D45" s="2"/>
      <c r="E45" s="249">
        <v>37469</v>
      </c>
      <c r="F45" s="323">
        <f t="shared" si="0"/>
        <v>37499</v>
      </c>
      <c r="G45" s="159">
        <f t="shared" si="1"/>
        <v>2003</v>
      </c>
      <c r="H45" s="290">
        <v>75.8</v>
      </c>
      <c r="I45" s="250">
        <v>176.4</v>
      </c>
      <c r="J45" s="258" t="str">
        <f>IF($E45&lt;DATE(2018,7,1),"-",INDEX('Annual Inflation'!$AM$53:$BA$53, MATCH(YEAR(EOMONTH($E45,6)), 'Annual Inflation'!$AM$6:$BA$6, 0))/100)</f>
        <v>-</v>
      </c>
      <c r="K45" s="258" t="str">
        <f>IF($E45&lt;DATE(2018,7,1),"-",INDEX('Annual Inflation'!$AM$50:$BA$50, MATCH(YEAR(EOMONTH($E45,6)), 'Annual Inflation'!$AM$6:$BA$6, 0))/100)</f>
        <v>-</v>
      </c>
      <c r="L45" s="259">
        <f t="shared" si="2"/>
        <v>75.8</v>
      </c>
      <c r="M45" s="259">
        <f t="shared" si="3"/>
        <v>176.4</v>
      </c>
      <c r="N45" s="259">
        <f t="shared" si="4"/>
        <v>176.4</v>
      </c>
    </row>
    <row r="46" spans="1:14" ht="15">
      <c r="A46" s="2"/>
      <c r="B46" s="2"/>
      <c r="C46" s="2"/>
      <c r="D46" s="2"/>
      <c r="E46" s="249">
        <v>37500</v>
      </c>
      <c r="F46" s="323">
        <f t="shared" si="0"/>
        <v>37529</v>
      </c>
      <c r="G46" s="159">
        <f t="shared" si="1"/>
        <v>2003</v>
      </c>
      <c r="H46" s="290">
        <v>76</v>
      </c>
      <c r="I46" s="250">
        <v>177.6</v>
      </c>
      <c r="J46" s="258" t="str">
        <f>IF($E46&lt;DATE(2018,7,1),"-",INDEX('Annual Inflation'!$AM$53:$BA$53, MATCH(YEAR(EOMONTH($E46,6)), 'Annual Inflation'!$AM$6:$BA$6, 0))/100)</f>
        <v>-</v>
      </c>
      <c r="K46" s="258" t="str">
        <f>IF($E46&lt;DATE(2018,7,1),"-",INDEX('Annual Inflation'!$AM$50:$BA$50, MATCH(YEAR(EOMONTH($E46,6)), 'Annual Inflation'!$AM$6:$BA$6, 0))/100)</f>
        <v>-</v>
      </c>
      <c r="L46" s="259">
        <f t="shared" si="2"/>
        <v>76</v>
      </c>
      <c r="M46" s="259">
        <f t="shared" si="3"/>
        <v>177.6</v>
      </c>
      <c r="N46" s="259">
        <f t="shared" si="4"/>
        <v>177.6</v>
      </c>
    </row>
    <row r="47" spans="1:14" ht="15">
      <c r="A47" s="2"/>
      <c r="B47" s="2"/>
      <c r="C47" s="2"/>
      <c r="D47" s="2"/>
      <c r="E47" s="249">
        <v>37530</v>
      </c>
      <c r="F47" s="323">
        <f t="shared" si="0"/>
        <v>37560</v>
      </c>
      <c r="G47" s="159">
        <f t="shared" si="1"/>
        <v>2003</v>
      </c>
      <c r="H47" s="290">
        <v>76.099999999999994</v>
      </c>
      <c r="I47" s="250">
        <v>177.9</v>
      </c>
      <c r="J47" s="258" t="str">
        <f>IF($E47&lt;DATE(2018,7,1),"-",INDEX('Annual Inflation'!$AM$53:$BA$53, MATCH(YEAR(EOMONTH($E47,6)), 'Annual Inflation'!$AM$6:$BA$6, 0))/100)</f>
        <v>-</v>
      </c>
      <c r="K47" s="258" t="str">
        <f>IF($E47&lt;DATE(2018,7,1),"-",INDEX('Annual Inflation'!$AM$50:$BA$50, MATCH(YEAR(EOMONTH($E47,6)), 'Annual Inflation'!$AM$6:$BA$6, 0))/100)</f>
        <v>-</v>
      </c>
      <c r="L47" s="259">
        <f t="shared" si="2"/>
        <v>76.099999999999994</v>
      </c>
      <c r="M47" s="259">
        <f t="shared" si="3"/>
        <v>177.9</v>
      </c>
      <c r="N47" s="259">
        <f t="shared" si="4"/>
        <v>177.9</v>
      </c>
    </row>
    <row r="48" spans="1:14" ht="15">
      <c r="A48" s="2"/>
      <c r="B48" s="2"/>
      <c r="C48" s="2"/>
      <c r="D48" s="2"/>
      <c r="E48" s="249">
        <v>37561</v>
      </c>
      <c r="F48" s="323">
        <f t="shared" si="0"/>
        <v>37590</v>
      </c>
      <c r="G48" s="159">
        <f t="shared" si="1"/>
        <v>2003</v>
      </c>
      <c r="H48" s="290">
        <v>76.099999999999994</v>
      </c>
      <c r="I48" s="250">
        <v>178.2</v>
      </c>
      <c r="J48" s="258" t="str">
        <f>IF($E48&lt;DATE(2018,7,1),"-",INDEX('Annual Inflation'!$AM$53:$BA$53, MATCH(YEAR(EOMONTH($E48,6)), 'Annual Inflation'!$AM$6:$BA$6, 0))/100)</f>
        <v>-</v>
      </c>
      <c r="K48" s="258" t="str">
        <f>IF($E48&lt;DATE(2018,7,1),"-",INDEX('Annual Inflation'!$AM$50:$BA$50, MATCH(YEAR(EOMONTH($E48,6)), 'Annual Inflation'!$AM$6:$BA$6, 0))/100)</f>
        <v>-</v>
      </c>
      <c r="L48" s="259">
        <f t="shared" si="2"/>
        <v>76.099999999999994</v>
      </c>
      <c r="M48" s="259">
        <f t="shared" si="3"/>
        <v>178.2</v>
      </c>
      <c r="N48" s="259">
        <f t="shared" si="4"/>
        <v>178.2</v>
      </c>
    </row>
    <row r="49" spans="1:14" ht="15">
      <c r="A49" s="2"/>
      <c r="B49" s="2"/>
      <c r="C49" s="2"/>
      <c r="D49" s="2"/>
      <c r="E49" s="249">
        <v>37591</v>
      </c>
      <c r="F49" s="323">
        <f t="shared" si="0"/>
        <v>37621</v>
      </c>
      <c r="G49" s="159">
        <f t="shared" si="1"/>
        <v>2003</v>
      </c>
      <c r="H49" s="290">
        <v>76.3</v>
      </c>
      <c r="I49" s="250">
        <v>178.5</v>
      </c>
      <c r="J49" s="258" t="str">
        <f>IF($E49&lt;DATE(2018,7,1),"-",INDEX('Annual Inflation'!$AM$53:$BA$53, MATCH(YEAR(EOMONTH($E49,6)), 'Annual Inflation'!$AM$6:$BA$6, 0))/100)</f>
        <v>-</v>
      </c>
      <c r="K49" s="258" t="str">
        <f>IF($E49&lt;DATE(2018,7,1),"-",INDEX('Annual Inflation'!$AM$50:$BA$50, MATCH(YEAR(EOMONTH($E49,6)), 'Annual Inflation'!$AM$6:$BA$6, 0))/100)</f>
        <v>-</v>
      </c>
      <c r="L49" s="259">
        <f t="shared" si="2"/>
        <v>76.3</v>
      </c>
      <c r="M49" s="259">
        <f t="shared" si="3"/>
        <v>178.5</v>
      </c>
      <c r="N49" s="259">
        <f t="shared" si="4"/>
        <v>178.5</v>
      </c>
    </row>
    <row r="50" spans="1:14" ht="15">
      <c r="E50" s="249">
        <v>37622</v>
      </c>
      <c r="F50" s="323">
        <f t="shared" si="0"/>
        <v>37652</v>
      </c>
      <c r="G50" s="159">
        <f t="shared" si="1"/>
        <v>2003</v>
      </c>
      <c r="H50" s="290">
        <v>75.900000000000006</v>
      </c>
      <c r="I50" s="250">
        <v>178.4</v>
      </c>
      <c r="J50" s="258" t="str">
        <f>IF($E50&lt;DATE(2018,7,1),"-",INDEX('Annual Inflation'!$AM$53:$BA$53, MATCH(YEAR(EOMONTH($E50,6)), 'Annual Inflation'!$AM$6:$BA$6, 0))/100)</f>
        <v>-</v>
      </c>
      <c r="K50" s="258" t="str">
        <f>IF($E50&lt;DATE(2018,7,1),"-",INDEX('Annual Inflation'!$AM$50:$BA$50, MATCH(YEAR(EOMONTH($E50,6)), 'Annual Inflation'!$AM$6:$BA$6, 0))/100)</f>
        <v>-</v>
      </c>
      <c r="L50" s="259">
        <f t="shared" si="2"/>
        <v>75.900000000000006</v>
      </c>
      <c r="M50" s="259">
        <f t="shared" si="3"/>
        <v>178.4</v>
      </c>
      <c r="N50" s="259">
        <f t="shared" si="4"/>
        <v>178.4</v>
      </c>
    </row>
    <row r="51" spans="1:14" ht="15">
      <c r="E51" s="249">
        <v>37653</v>
      </c>
      <c r="F51" s="323">
        <f t="shared" si="0"/>
        <v>37680</v>
      </c>
      <c r="G51" s="159">
        <f t="shared" si="1"/>
        <v>2003</v>
      </c>
      <c r="H51" s="290">
        <v>76.099999999999994</v>
      </c>
      <c r="I51" s="250">
        <v>179.3</v>
      </c>
      <c r="J51" s="258" t="str">
        <f>IF($E51&lt;DATE(2018,7,1),"-",INDEX('Annual Inflation'!$AM$53:$BA$53, MATCH(YEAR(EOMONTH($E51,6)), 'Annual Inflation'!$AM$6:$BA$6, 0))/100)</f>
        <v>-</v>
      </c>
      <c r="K51" s="258" t="str">
        <f>IF($E51&lt;DATE(2018,7,1),"-",INDEX('Annual Inflation'!$AM$50:$BA$50, MATCH(YEAR(EOMONTH($E51,6)), 'Annual Inflation'!$AM$6:$BA$6, 0))/100)</f>
        <v>-</v>
      </c>
      <c r="L51" s="259">
        <f t="shared" si="2"/>
        <v>76.099999999999994</v>
      </c>
      <c r="M51" s="259">
        <f t="shared" si="3"/>
        <v>179.3</v>
      </c>
      <c r="N51" s="259">
        <f t="shared" si="4"/>
        <v>179.3</v>
      </c>
    </row>
    <row r="52" spans="1:14" ht="15">
      <c r="E52" s="249">
        <v>37681</v>
      </c>
      <c r="F52" s="323">
        <f t="shared" si="0"/>
        <v>37711</v>
      </c>
      <c r="G52" s="159">
        <f t="shared" si="1"/>
        <v>2003</v>
      </c>
      <c r="H52" s="290">
        <v>76.400000000000006</v>
      </c>
      <c r="I52" s="250">
        <v>179.9</v>
      </c>
      <c r="J52" s="258" t="str">
        <f>IF($E52&lt;DATE(2018,7,1),"-",INDEX('Annual Inflation'!$AM$53:$BA$53, MATCH(YEAR(EOMONTH($E52,6)), 'Annual Inflation'!$AM$6:$BA$6, 0))/100)</f>
        <v>-</v>
      </c>
      <c r="K52" s="258" t="str">
        <f>IF($E52&lt;DATE(2018,7,1),"-",INDEX('Annual Inflation'!$AM$50:$BA$50, MATCH(YEAR(EOMONTH($E52,6)), 'Annual Inflation'!$AM$6:$BA$6, 0))/100)</f>
        <v>-</v>
      </c>
      <c r="L52" s="259">
        <f t="shared" si="2"/>
        <v>76.400000000000006</v>
      </c>
      <c r="M52" s="259">
        <f t="shared" si="3"/>
        <v>179.9</v>
      </c>
      <c r="N52" s="259">
        <f t="shared" si="4"/>
        <v>179.9</v>
      </c>
    </row>
    <row r="53" spans="1:14" ht="15">
      <c r="E53" s="249">
        <v>37712</v>
      </c>
      <c r="F53" s="323">
        <f t="shared" si="0"/>
        <v>37741</v>
      </c>
      <c r="G53" s="159">
        <f t="shared" si="1"/>
        <v>2004</v>
      </c>
      <c r="H53" s="290">
        <v>76.8</v>
      </c>
      <c r="I53" s="250">
        <v>181.2</v>
      </c>
      <c r="J53" s="258" t="str">
        <f>IF($E53&lt;DATE(2018,7,1),"-",INDEX('Annual Inflation'!$AM$53:$BA$53, MATCH(YEAR(EOMONTH($E53,6)), 'Annual Inflation'!$AM$6:$BA$6, 0))/100)</f>
        <v>-</v>
      </c>
      <c r="K53" s="258" t="str">
        <f>IF($E53&lt;DATE(2018,7,1),"-",INDEX('Annual Inflation'!$AM$50:$BA$50, MATCH(YEAR(EOMONTH($E53,6)), 'Annual Inflation'!$AM$6:$BA$6, 0))/100)</f>
        <v>-</v>
      </c>
      <c r="L53" s="259">
        <f t="shared" si="2"/>
        <v>76.8</v>
      </c>
      <c r="M53" s="259">
        <f t="shared" si="3"/>
        <v>181.2</v>
      </c>
      <c r="N53" s="259">
        <f t="shared" si="4"/>
        <v>181.2</v>
      </c>
    </row>
    <row r="54" spans="1:14" ht="15">
      <c r="E54" s="249">
        <v>37742</v>
      </c>
      <c r="F54" s="323">
        <f t="shared" si="0"/>
        <v>37772</v>
      </c>
      <c r="G54" s="159">
        <f t="shared" si="1"/>
        <v>2004</v>
      </c>
      <c r="H54" s="290">
        <v>76.8</v>
      </c>
      <c r="I54" s="250">
        <v>181.5</v>
      </c>
      <c r="J54" s="258" t="str">
        <f>IF($E54&lt;DATE(2018,7,1),"-",INDEX('Annual Inflation'!$AM$53:$BA$53, MATCH(YEAR(EOMONTH($E54,6)), 'Annual Inflation'!$AM$6:$BA$6, 0))/100)</f>
        <v>-</v>
      </c>
      <c r="K54" s="258" t="str">
        <f>IF($E54&lt;DATE(2018,7,1),"-",INDEX('Annual Inflation'!$AM$50:$BA$50, MATCH(YEAR(EOMONTH($E54,6)), 'Annual Inflation'!$AM$6:$BA$6, 0))/100)</f>
        <v>-</v>
      </c>
      <c r="L54" s="259">
        <f t="shared" si="2"/>
        <v>76.8</v>
      </c>
      <c r="M54" s="259">
        <f t="shared" si="3"/>
        <v>181.5</v>
      </c>
      <c r="N54" s="259">
        <f t="shared" si="4"/>
        <v>181.5</v>
      </c>
    </row>
    <row r="55" spans="1:14" ht="15">
      <c r="E55" s="249">
        <v>37773</v>
      </c>
      <c r="F55" s="323">
        <f t="shared" si="0"/>
        <v>37802</v>
      </c>
      <c r="G55" s="159">
        <f t="shared" si="1"/>
        <v>2004</v>
      </c>
      <c r="H55" s="290">
        <v>76.7</v>
      </c>
      <c r="I55" s="250">
        <v>181.3</v>
      </c>
      <c r="J55" s="258" t="str">
        <f>IF($E55&lt;DATE(2018,7,1),"-",INDEX('Annual Inflation'!$AM$53:$BA$53, MATCH(YEAR(EOMONTH($E55,6)), 'Annual Inflation'!$AM$6:$BA$6, 0))/100)</f>
        <v>-</v>
      </c>
      <c r="K55" s="258" t="str">
        <f>IF($E55&lt;DATE(2018,7,1),"-",INDEX('Annual Inflation'!$AM$50:$BA$50, MATCH(YEAR(EOMONTH($E55,6)), 'Annual Inflation'!$AM$6:$BA$6, 0))/100)</f>
        <v>-</v>
      </c>
      <c r="L55" s="259">
        <f t="shared" si="2"/>
        <v>76.7</v>
      </c>
      <c r="M55" s="259">
        <f t="shared" si="3"/>
        <v>181.3</v>
      </c>
      <c r="N55" s="259">
        <f t="shared" si="4"/>
        <v>181.3</v>
      </c>
    </row>
    <row r="56" spans="1:14" ht="15">
      <c r="E56" s="249">
        <v>37803</v>
      </c>
      <c r="F56" s="323">
        <f t="shared" si="0"/>
        <v>37833</v>
      </c>
      <c r="G56" s="159">
        <f t="shared" si="1"/>
        <v>2004</v>
      </c>
      <c r="H56" s="290">
        <v>76.599999999999994</v>
      </c>
      <c r="I56" s="250">
        <v>181.3</v>
      </c>
      <c r="J56" s="258" t="str">
        <f>IF($E56&lt;DATE(2018,7,1),"-",INDEX('Annual Inflation'!$AM$53:$BA$53, MATCH(YEAR(EOMONTH($E56,6)), 'Annual Inflation'!$AM$6:$BA$6, 0))/100)</f>
        <v>-</v>
      </c>
      <c r="K56" s="258" t="str">
        <f>IF($E56&lt;DATE(2018,7,1),"-",INDEX('Annual Inflation'!$AM$50:$BA$50, MATCH(YEAR(EOMONTH($E56,6)), 'Annual Inflation'!$AM$6:$BA$6, 0))/100)</f>
        <v>-</v>
      </c>
      <c r="L56" s="259">
        <f t="shared" si="2"/>
        <v>76.599999999999994</v>
      </c>
      <c r="M56" s="259">
        <f t="shared" si="3"/>
        <v>181.3</v>
      </c>
      <c r="N56" s="259">
        <f t="shared" si="4"/>
        <v>181.3</v>
      </c>
    </row>
    <row r="57" spans="1:14" ht="15">
      <c r="E57" s="249">
        <v>37834</v>
      </c>
      <c r="F57" s="323">
        <f t="shared" si="0"/>
        <v>37864</v>
      </c>
      <c r="G57" s="159">
        <f t="shared" si="1"/>
        <v>2004</v>
      </c>
      <c r="H57" s="290">
        <v>76.8</v>
      </c>
      <c r="I57" s="250">
        <v>181.6</v>
      </c>
      <c r="J57" s="258" t="str">
        <f>IF($E57&lt;DATE(2018,7,1),"-",INDEX('Annual Inflation'!$AM$53:$BA$53, MATCH(YEAR(EOMONTH($E57,6)), 'Annual Inflation'!$AM$6:$BA$6, 0))/100)</f>
        <v>-</v>
      </c>
      <c r="K57" s="258" t="str">
        <f>IF($E57&lt;DATE(2018,7,1),"-",INDEX('Annual Inflation'!$AM$50:$BA$50, MATCH(YEAR(EOMONTH($E57,6)), 'Annual Inflation'!$AM$6:$BA$6, 0))/100)</f>
        <v>-</v>
      </c>
      <c r="L57" s="259">
        <f t="shared" si="2"/>
        <v>76.8</v>
      </c>
      <c r="M57" s="259">
        <f t="shared" si="3"/>
        <v>181.6</v>
      </c>
      <c r="N57" s="259">
        <f t="shared" si="4"/>
        <v>181.6</v>
      </c>
    </row>
    <row r="58" spans="1:14" ht="15">
      <c r="E58" s="249">
        <v>37865</v>
      </c>
      <c r="F58" s="323">
        <f t="shared" si="0"/>
        <v>37894</v>
      </c>
      <c r="G58" s="159">
        <f t="shared" si="1"/>
        <v>2004</v>
      </c>
      <c r="H58" s="290">
        <v>77</v>
      </c>
      <c r="I58" s="250">
        <v>182.5</v>
      </c>
      <c r="J58" s="258" t="str">
        <f>IF($E58&lt;DATE(2018,7,1),"-",INDEX('Annual Inflation'!$AM$53:$BA$53, MATCH(YEAR(EOMONTH($E58,6)), 'Annual Inflation'!$AM$6:$BA$6, 0))/100)</f>
        <v>-</v>
      </c>
      <c r="K58" s="258" t="str">
        <f>IF($E58&lt;DATE(2018,7,1),"-",INDEX('Annual Inflation'!$AM$50:$BA$50, MATCH(YEAR(EOMONTH($E58,6)), 'Annual Inflation'!$AM$6:$BA$6, 0))/100)</f>
        <v>-</v>
      </c>
      <c r="L58" s="259">
        <f t="shared" si="2"/>
        <v>77</v>
      </c>
      <c r="M58" s="259">
        <f t="shared" si="3"/>
        <v>182.5</v>
      </c>
      <c r="N58" s="259">
        <f t="shared" si="4"/>
        <v>182.5</v>
      </c>
    </row>
    <row r="59" spans="1:14" ht="15">
      <c r="E59" s="249">
        <v>37895</v>
      </c>
      <c r="F59" s="323">
        <f t="shared" si="0"/>
        <v>37925</v>
      </c>
      <c r="G59" s="159">
        <f t="shared" si="1"/>
        <v>2004</v>
      </c>
      <c r="H59" s="290">
        <v>77.099999999999994</v>
      </c>
      <c r="I59" s="250">
        <v>182.6</v>
      </c>
      <c r="J59" s="258" t="str">
        <f>IF($E59&lt;DATE(2018,7,1),"-",INDEX('Annual Inflation'!$AM$53:$BA$53, MATCH(YEAR(EOMONTH($E59,6)), 'Annual Inflation'!$AM$6:$BA$6, 0))/100)</f>
        <v>-</v>
      </c>
      <c r="K59" s="258" t="str">
        <f>IF($E59&lt;DATE(2018,7,1),"-",INDEX('Annual Inflation'!$AM$50:$BA$50, MATCH(YEAR(EOMONTH($E59,6)), 'Annual Inflation'!$AM$6:$BA$6, 0))/100)</f>
        <v>-</v>
      </c>
      <c r="L59" s="259">
        <f t="shared" si="2"/>
        <v>77.099999999999994</v>
      </c>
      <c r="M59" s="259">
        <f t="shared" si="3"/>
        <v>182.6</v>
      </c>
      <c r="N59" s="259">
        <f t="shared" si="4"/>
        <v>182.6</v>
      </c>
    </row>
    <row r="60" spans="1:14" ht="15">
      <c r="E60" s="249">
        <v>37926</v>
      </c>
      <c r="F60" s="323">
        <f t="shared" si="0"/>
        <v>37955</v>
      </c>
      <c r="G60" s="159">
        <f t="shared" si="1"/>
        <v>2004</v>
      </c>
      <c r="H60" s="290">
        <v>77.099999999999994</v>
      </c>
      <c r="I60" s="250">
        <v>182.7</v>
      </c>
      <c r="J60" s="258" t="str">
        <f>IF($E60&lt;DATE(2018,7,1),"-",INDEX('Annual Inflation'!$AM$53:$BA$53, MATCH(YEAR(EOMONTH($E60,6)), 'Annual Inflation'!$AM$6:$BA$6, 0))/100)</f>
        <v>-</v>
      </c>
      <c r="K60" s="258" t="str">
        <f>IF($E60&lt;DATE(2018,7,1),"-",INDEX('Annual Inflation'!$AM$50:$BA$50, MATCH(YEAR(EOMONTH($E60,6)), 'Annual Inflation'!$AM$6:$BA$6, 0))/100)</f>
        <v>-</v>
      </c>
      <c r="L60" s="259">
        <f t="shared" si="2"/>
        <v>77.099999999999994</v>
      </c>
      <c r="M60" s="259">
        <f t="shared" si="3"/>
        <v>182.7</v>
      </c>
      <c r="N60" s="259">
        <f t="shared" si="4"/>
        <v>182.7</v>
      </c>
    </row>
    <row r="61" spans="1:14" ht="15">
      <c r="E61" s="249">
        <v>37956</v>
      </c>
      <c r="F61" s="323">
        <f t="shared" si="0"/>
        <v>37986</v>
      </c>
      <c r="G61" s="159">
        <f t="shared" si="1"/>
        <v>2004</v>
      </c>
      <c r="H61" s="290">
        <v>77.3</v>
      </c>
      <c r="I61" s="250">
        <v>183.5</v>
      </c>
      <c r="J61" s="258" t="str">
        <f>IF($E61&lt;DATE(2018,7,1),"-",INDEX('Annual Inflation'!$AM$53:$BA$53, MATCH(YEAR(EOMONTH($E61,6)), 'Annual Inflation'!$AM$6:$BA$6, 0))/100)</f>
        <v>-</v>
      </c>
      <c r="K61" s="258" t="str">
        <f>IF($E61&lt;DATE(2018,7,1),"-",INDEX('Annual Inflation'!$AM$50:$BA$50, MATCH(YEAR(EOMONTH($E61,6)), 'Annual Inflation'!$AM$6:$BA$6, 0))/100)</f>
        <v>-</v>
      </c>
      <c r="L61" s="259">
        <f t="shared" si="2"/>
        <v>77.3</v>
      </c>
      <c r="M61" s="259">
        <f t="shared" si="3"/>
        <v>183.5</v>
      </c>
      <c r="N61" s="259">
        <f t="shared" si="4"/>
        <v>183.5</v>
      </c>
    </row>
    <row r="62" spans="1:14" ht="15">
      <c r="E62" s="249">
        <v>37987</v>
      </c>
      <c r="F62" s="323">
        <f t="shared" si="0"/>
        <v>38017</v>
      </c>
      <c r="G62" s="159">
        <f t="shared" si="1"/>
        <v>2004</v>
      </c>
      <c r="H62" s="290">
        <v>77</v>
      </c>
      <c r="I62" s="250">
        <v>183.1</v>
      </c>
      <c r="J62" s="258" t="str">
        <f>IF($E62&lt;DATE(2018,7,1),"-",INDEX('Annual Inflation'!$AM$53:$BA$53, MATCH(YEAR(EOMONTH($E62,6)), 'Annual Inflation'!$AM$6:$BA$6, 0))/100)</f>
        <v>-</v>
      </c>
      <c r="K62" s="258" t="str">
        <f>IF($E62&lt;DATE(2018,7,1),"-",INDEX('Annual Inflation'!$AM$50:$BA$50, MATCH(YEAR(EOMONTH($E62,6)), 'Annual Inflation'!$AM$6:$BA$6, 0))/100)</f>
        <v>-</v>
      </c>
      <c r="L62" s="259">
        <f t="shared" si="2"/>
        <v>77</v>
      </c>
      <c r="M62" s="259">
        <f t="shared" si="3"/>
        <v>183.1</v>
      </c>
      <c r="N62" s="259">
        <f t="shared" si="4"/>
        <v>183.1</v>
      </c>
    </row>
    <row r="63" spans="1:14" ht="15">
      <c r="E63" s="249">
        <v>38018</v>
      </c>
      <c r="F63" s="323">
        <f t="shared" si="0"/>
        <v>38046</v>
      </c>
      <c r="G63" s="159">
        <f t="shared" si="1"/>
        <v>2004</v>
      </c>
      <c r="H63" s="290">
        <v>77.2</v>
      </c>
      <c r="I63" s="250">
        <v>183.8</v>
      </c>
      <c r="J63" s="258" t="str">
        <f>IF($E63&lt;DATE(2018,7,1),"-",INDEX('Annual Inflation'!$AM$53:$BA$53, MATCH(YEAR(EOMONTH($E63,6)), 'Annual Inflation'!$AM$6:$BA$6, 0))/100)</f>
        <v>-</v>
      </c>
      <c r="K63" s="258" t="str">
        <f>IF($E63&lt;DATE(2018,7,1),"-",INDEX('Annual Inflation'!$AM$50:$BA$50, MATCH(YEAR(EOMONTH($E63,6)), 'Annual Inflation'!$AM$6:$BA$6, 0))/100)</f>
        <v>-</v>
      </c>
      <c r="L63" s="259">
        <f t="shared" si="2"/>
        <v>77.2</v>
      </c>
      <c r="M63" s="259">
        <f t="shared" si="3"/>
        <v>183.8</v>
      </c>
      <c r="N63" s="259">
        <f t="shared" si="4"/>
        <v>183.8</v>
      </c>
    </row>
    <row r="64" spans="1:14" ht="15">
      <c r="E64" s="249">
        <v>38047</v>
      </c>
      <c r="F64" s="323">
        <f t="shared" si="0"/>
        <v>38077</v>
      </c>
      <c r="G64" s="159">
        <f t="shared" si="1"/>
        <v>2004</v>
      </c>
      <c r="H64" s="290">
        <v>77.3</v>
      </c>
      <c r="I64" s="250">
        <v>184.6</v>
      </c>
      <c r="J64" s="258" t="str">
        <f>IF($E64&lt;DATE(2018,7,1),"-",INDEX('Annual Inflation'!$AM$53:$BA$53, MATCH(YEAR(EOMONTH($E64,6)), 'Annual Inflation'!$AM$6:$BA$6, 0))/100)</f>
        <v>-</v>
      </c>
      <c r="K64" s="258" t="str">
        <f>IF($E64&lt;DATE(2018,7,1),"-",INDEX('Annual Inflation'!$AM$50:$BA$50, MATCH(YEAR(EOMONTH($E64,6)), 'Annual Inflation'!$AM$6:$BA$6, 0))/100)</f>
        <v>-</v>
      </c>
      <c r="L64" s="259">
        <f t="shared" si="2"/>
        <v>77.3</v>
      </c>
      <c r="M64" s="259">
        <f t="shared" si="3"/>
        <v>184.6</v>
      </c>
      <c r="N64" s="259">
        <f t="shared" si="4"/>
        <v>184.6</v>
      </c>
    </row>
    <row r="65" spans="5:14" ht="15">
      <c r="E65" s="249">
        <v>38078</v>
      </c>
      <c r="F65" s="323">
        <f t="shared" si="0"/>
        <v>38107</v>
      </c>
      <c r="G65" s="159">
        <f t="shared" si="1"/>
        <v>2005</v>
      </c>
      <c r="H65" s="290">
        <v>77.599999999999994</v>
      </c>
      <c r="I65" s="250">
        <v>185.7</v>
      </c>
      <c r="J65" s="258" t="str">
        <f>IF($E65&lt;DATE(2018,7,1),"-",INDEX('Annual Inflation'!$AM$53:$BA$53, MATCH(YEAR(EOMONTH($E65,6)), 'Annual Inflation'!$AM$6:$BA$6, 0))/100)</f>
        <v>-</v>
      </c>
      <c r="K65" s="258" t="str">
        <f>IF($E65&lt;DATE(2018,7,1),"-",INDEX('Annual Inflation'!$AM$50:$BA$50, MATCH(YEAR(EOMONTH($E65,6)), 'Annual Inflation'!$AM$6:$BA$6, 0))/100)</f>
        <v>-</v>
      </c>
      <c r="L65" s="259">
        <f t="shared" si="2"/>
        <v>77.599999999999994</v>
      </c>
      <c r="M65" s="259">
        <f t="shared" si="3"/>
        <v>185.7</v>
      </c>
      <c r="N65" s="259">
        <f t="shared" si="4"/>
        <v>185.7</v>
      </c>
    </row>
    <row r="66" spans="5:14" ht="15">
      <c r="E66" s="249">
        <v>38108</v>
      </c>
      <c r="F66" s="323">
        <f t="shared" si="0"/>
        <v>38138</v>
      </c>
      <c r="G66" s="159">
        <f t="shared" si="1"/>
        <v>2005</v>
      </c>
      <c r="H66" s="290">
        <v>77.900000000000006</v>
      </c>
      <c r="I66" s="250">
        <v>186.5</v>
      </c>
      <c r="J66" s="258" t="str">
        <f>IF($E66&lt;DATE(2018,7,1),"-",INDEX('Annual Inflation'!$AM$53:$BA$53, MATCH(YEAR(EOMONTH($E66,6)), 'Annual Inflation'!$AM$6:$BA$6, 0))/100)</f>
        <v>-</v>
      </c>
      <c r="K66" s="258" t="str">
        <f>IF($E66&lt;DATE(2018,7,1),"-",INDEX('Annual Inflation'!$AM$50:$BA$50, MATCH(YEAR(EOMONTH($E66,6)), 'Annual Inflation'!$AM$6:$BA$6, 0))/100)</f>
        <v>-</v>
      </c>
      <c r="L66" s="259">
        <f t="shared" si="2"/>
        <v>77.900000000000006</v>
      </c>
      <c r="M66" s="259">
        <f t="shared" si="3"/>
        <v>186.5</v>
      </c>
      <c r="N66" s="259">
        <f t="shared" si="4"/>
        <v>186.5</v>
      </c>
    </row>
    <row r="67" spans="5:14" ht="15">
      <c r="E67" s="249">
        <v>38139</v>
      </c>
      <c r="F67" s="323">
        <f t="shared" si="0"/>
        <v>38168</v>
      </c>
      <c r="G67" s="159">
        <f t="shared" si="1"/>
        <v>2005</v>
      </c>
      <c r="H67" s="290">
        <v>77.900000000000006</v>
      </c>
      <c r="I67" s="250">
        <v>186.8</v>
      </c>
      <c r="J67" s="258" t="str">
        <f>IF($E67&lt;DATE(2018,7,1),"-",INDEX('Annual Inflation'!$AM$53:$BA$53, MATCH(YEAR(EOMONTH($E67,6)), 'Annual Inflation'!$AM$6:$BA$6, 0))/100)</f>
        <v>-</v>
      </c>
      <c r="K67" s="258" t="str">
        <f>IF($E67&lt;DATE(2018,7,1),"-",INDEX('Annual Inflation'!$AM$50:$BA$50, MATCH(YEAR(EOMONTH($E67,6)), 'Annual Inflation'!$AM$6:$BA$6, 0))/100)</f>
        <v>-</v>
      </c>
      <c r="L67" s="259">
        <f t="shared" si="2"/>
        <v>77.900000000000006</v>
      </c>
      <c r="M67" s="259">
        <f t="shared" si="3"/>
        <v>186.8</v>
      </c>
      <c r="N67" s="259">
        <f t="shared" si="4"/>
        <v>186.8</v>
      </c>
    </row>
    <row r="68" spans="5:14" ht="15">
      <c r="E68" s="249">
        <v>38169</v>
      </c>
      <c r="F68" s="323">
        <f t="shared" si="0"/>
        <v>38199</v>
      </c>
      <c r="G68" s="159">
        <f t="shared" si="1"/>
        <v>2005</v>
      </c>
      <c r="H68" s="290">
        <v>77.7</v>
      </c>
      <c r="I68" s="250">
        <v>186.8</v>
      </c>
      <c r="J68" s="258" t="str">
        <f>IF($E68&lt;DATE(2018,7,1),"-",INDEX('Annual Inflation'!$AM$53:$BA$53, MATCH(YEAR(EOMONTH($E68,6)), 'Annual Inflation'!$AM$6:$BA$6, 0))/100)</f>
        <v>-</v>
      </c>
      <c r="K68" s="258" t="str">
        <f>IF($E68&lt;DATE(2018,7,1),"-",INDEX('Annual Inflation'!$AM$50:$BA$50, MATCH(YEAR(EOMONTH($E68,6)), 'Annual Inflation'!$AM$6:$BA$6, 0))/100)</f>
        <v>-</v>
      </c>
      <c r="L68" s="259">
        <f t="shared" si="2"/>
        <v>77.7</v>
      </c>
      <c r="M68" s="259">
        <f t="shared" si="3"/>
        <v>186.8</v>
      </c>
      <c r="N68" s="259">
        <f t="shared" si="4"/>
        <v>186.8</v>
      </c>
    </row>
    <row r="69" spans="5:14" ht="15">
      <c r="E69" s="249">
        <v>38200</v>
      </c>
      <c r="F69" s="323">
        <f t="shared" si="0"/>
        <v>38230</v>
      </c>
      <c r="G69" s="159">
        <f t="shared" si="1"/>
        <v>2005</v>
      </c>
      <c r="H69" s="290">
        <v>77.900000000000006</v>
      </c>
      <c r="I69" s="250">
        <v>187.4</v>
      </c>
      <c r="J69" s="258" t="str">
        <f>IF($E69&lt;DATE(2018,7,1),"-",INDEX('Annual Inflation'!$AM$53:$BA$53, MATCH(YEAR(EOMONTH($E69,6)), 'Annual Inflation'!$AM$6:$BA$6, 0))/100)</f>
        <v>-</v>
      </c>
      <c r="K69" s="258" t="str">
        <f>IF($E69&lt;DATE(2018,7,1),"-",INDEX('Annual Inflation'!$AM$50:$BA$50, MATCH(YEAR(EOMONTH($E69,6)), 'Annual Inflation'!$AM$6:$BA$6, 0))/100)</f>
        <v>-</v>
      </c>
      <c r="L69" s="259">
        <f t="shared" si="2"/>
        <v>77.900000000000006</v>
      </c>
      <c r="M69" s="259">
        <f t="shared" si="3"/>
        <v>187.4</v>
      </c>
      <c r="N69" s="259">
        <f t="shared" si="4"/>
        <v>187.4</v>
      </c>
    </row>
    <row r="70" spans="5:14" ht="15">
      <c r="E70" s="249">
        <v>38231</v>
      </c>
      <c r="F70" s="323">
        <f t="shared" ref="F70:F133" si="5">EOMONTH(E70, 0)</f>
        <v>38260</v>
      </c>
      <c r="G70" s="159">
        <f t="shared" ref="G70:G133" si="6">IF(MONTH(E70)&gt;=4,YEAR(E70)+1,YEAR(E70))</f>
        <v>2005</v>
      </c>
      <c r="H70" s="290">
        <v>77.900000000000006</v>
      </c>
      <c r="I70" s="250">
        <v>188.1</v>
      </c>
      <c r="J70" s="258" t="str">
        <f>IF($E70&lt;DATE(2018,7,1),"-",INDEX('Annual Inflation'!$AM$53:$BA$53, MATCH(YEAR(EOMONTH($E70,6)), 'Annual Inflation'!$AM$6:$BA$6, 0))/100)</f>
        <v>-</v>
      </c>
      <c r="K70" s="258" t="str">
        <f>IF($E70&lt;DATE(2018,7,1),"-",INDEX('Annual Inflation'!$AM$50:$BA$50, MATCH(YEAR(EOMONTH($E70,6)), 'Annual Inflation'!$AM$6:$BA$6, 0))/100)</f>
        <v>-</v>
      </c>
      <c r="L70" s="259">
        <f t="shared" ref="L70:L133" si="7">IF(ISBLANK(H70),L69*((1+J70)^(1/12)),H70)</f>
        <v>77.900000000000006</v>
      </c>
      <c r="M70" s="259">
        <f t="shared" ref="M70:M133" si="8">IF(ISBLANK(I70),M69*((1+K70)^(1/12)),I70)</f>
        <v>188.1</v>
      </c>
      <c r="N70" s="259">
        <f t="shared" ref="N70:N133" si="9">IF($E70 &lt; DATE(2023,4,1),  M70,  IF($E70 = DATE(2023,4,1), N69 * ((0.5*L70/L69) + (0.5*M70/M69)), N69*(L70/L69)))</f>
        <v>188.1</v>
      </c>
    </row>
    <row r="71" spans="5:14" ht="15">
      <c r="E71" s="249">
        <v>38261</v>
      </c>
      <c r="F71" s="323">
        <f t="shared" si="5"/>
        <v>38291</v>
      </c>
      <c r="G71" s="159">
        <f t="shared" si="6"/>
        <v>2005</v>
      </c>
      <c r="H71" s="290">
        <v>78.099999999999994</v>
      </c>
      <c r="I71" s="250">
        <v>188.6</v>
      </c>
      <c r="J71" s="258" t="str">
        <f>IF($E71&lt;DATE(2018,7,1),"-",INDEX('Annual Inflation'!$AM$53:$BA$53, MATCH(YEAR(EOMONTH($E71,6)), 'Annual Inflation'!$AM$6:$BA$6, 0))/100)</f>
        <v>-</v>
      </c>
      <c r="K71" s="258" t="str">
        <f>IF($E71&lt;DATE(2018,7,1),"-",INDEX('Annual Inflation'!$AM$50:$BA$50, MATCH(YEAR(EOMONTH($E71,6)), 'Annual Inflation'!$AM$6:$BA$6, 0))/100)</f>
        <v>-</v>
      </c>
      <c r="L71" s="259">
        <f t="shared" si="7"/>
        <v>78.099999999999994</v>
      </c>
      <c r="M71" s="259">
        <f t="shared" si="8"/>
        <v>188.6</v>
      </c>
      <c r="N71" s="259">
        <f t="shared" si="9"/>
        <v>188.6</v>
      </c>
    </row>
    <row r="72" spans="5:14" ht="15">
      <c r="E72" s="249">
        <v>38292</v>
      </c>
      <c r="F72" s="323">
        <f t="shared" si="5"/>
        <v>38321</v>
      </c>
      <c r="G72" s="159">
        <f t="shared" si="6"/>
        <v>2005</v>
      </c>
      <c r="H72" s="290">
        <v>78.3</v>
      </c>
      <c r="I72" s="250">
        <v>189</v>
      </c>
      <c r="J72" s="258" t="str">
        <f>IF($E72&lt;DATE(2018,7,1),"-",INDEX('Annual Inflation'!$AM$53:$BA$53, MATCH(YEAR(EOMONTH($E72,6)), 'Annual Inflation'!$AM$6:$BA$6, 0))/100)</f>
        <v>-</v>
      </c>
      <c r="K72" s="258" t="str">
        <f>IF($E72&lt;DATE(2018,7,1),"-",INDEX('Annual Inflation'!$AM$50:$BA$50, MATCH(YEAR(EOMONTH($E72,6)), 'Annual Inflation'!$AM$6:$BA$6, 0))/100)</f>
        <v>-</v>
      </c>
      <c r="L72" s="259">
        <f t="shared" si="7"/>
        <v>78.3</v>
      </c>
      <c r="M72" s="259">
        <f t="shared" si="8"/>
        <v>189</v>
      </c>
      <c r="N72" s="259">
        <f t="shared" si="9"/>
        <v>189</v>
      </c>
    </row>
    <row r="73" spans="5:14" ht="15">
      <c r="E73" s="249">
        <v>38322</v>
      </c>
      <c r="F73" s="323">
        <f t="shared" si="5"/>
        <v>38352</v>
      </c>
      <c r="G73" s="159">
        <f t="shared" si="6"/>
        <v>2005</v>
      </c>
      <c r="H73" s="290">
        <v>78.599999999999994</v>
      </c>
      <c r="I73" s="250">
        <v>189.9</v>
      </c>
      <c r="J73" s="258" t="str">
        <f>IF($E73&lt;DATE(2018,7,1),"-",INDEX('Annual Inflation'!$AM$53:$BA$53, MATCH(YEAR(EOMONTH($E73,6)), 'Annual Inflation'!$AM$6:$BA$6, 0))/100)</f>
        <v>-</v>
      </c>
      <c r="K73" s="258" t="str">
        <f>IF($E73&lt;DATE(2018,7,1),"-",INDEX('Annual Inflation'!$AM$50:$BA$50, MATCH(YEAR(EOMONTH($E73,6)), 'Annual Inflation'!$AM$6:$BA$6, 0))/100)</f>
        <v>-</v>
      </c>
      <c r="L73" s="259">
        <f t="shared" si="7"/>
        <v>78.599999999999994</v>
      </c>
      <c r="M73" s="259">
        <f t="shared" si="8"/>
        <v>189.9</v>
      </c>
      <c r="N73" s="259">
        <f t="shared" si="9"/>
        <v>189.9</v>
      </c>
    </row>
    <row r="74" spans="5:14" ht="15">
      <c r="E74" s="249">
        <v>38353</v>
      </c>
      <c r="F74" s="323">
        <f t="shared" si="5"/>
        <v>38383</v>
      </c>
      <c r="G74" s="159">
        <f t="shared" si="6"/>
        <v>2005</v>
      </c>
      <c r="H74" s="290">
        <v>78.3</v>
      </c>
      <c r="I74" s="250">
        <v>188.9</v>
      </c>
      <c r="J74" s="258" t="str">
        <f>IF($E74&lt;DATE(2018,7,1),"-",INDEX('Annual Inflation'!$AM$53:$BA$53, MATCH(YEAR(EOMONTH($E74,6)), 'Annual Inflation'!$AM$6:$BA$6, 0))/100)</f>
        <v>-</v>
      </c>
      <c r="K74" s="258" t="str">
        <f>IF($E74&lt;DATE(2018,7,1),"-",INDEX('Annual Inflation'!$AM$50:$BA$50, MATCH(YEAR(EOMONTH($E74,6)), 'Annual Inflation'!$AM$6:$BA$6, 0))/100)</f>
        <v>-</v>
      </c>
      <c r="L74" s="259">
        <f t="shared" si="7"/>
        <v>78.3</v>
      </c>
      <c r="M74" s="259">
        <f t="shared" si="8"/>
        <v>188.9</v>
      </c>
      <c r="N74" s="259">
        <f t="shared" si="9"/>
        <v>188.9</v>
      </c>
    </row>
    <row r="75" spans="5:14" ht="15">
      <c r="E75" s="249">
        <v>38384</v>
      </c>
      <c r="F75" s="323">
        <f t="shared" si="5"/>
        <v>38411</v>
      </c>
      <c r="G75" s="159">
        <f t="shared" si="6"/>
        <v>2005</v>
      </c>
      <c r="H75" s="290">
        <v>78.5</v>
      </c>
      <c r="I75" s="250">
        <v>189.6</v>
      </c>
      <c r="J75" s="258" t="str">
        <f>IF($E75&lt;DATE(2018,7,1),"-",INDEX('Annual Inflation'!$AM$53:$BA$53, MATCH(YEAR(EOMONTH($E75,6)), 'Annual Inflation'!$AM$6:$BA$6, 0))/100)</f>
        <v>-</v>
      </c>
      <c r="K75" s="258" t="str">
        <f>IF($E75&lt;DATE(2018,7,1),"-",INDEX('Annual Inflation'!$AM$50:$BA$50, MATCH(YEAR(EOMONTH($E75,6)), 'Annual Inflation'!$AM$6:$BA$6, 0))/100)</f>
        <v>-</v>
      </c>
      <c r="L75" s="259">
        <f t="shared" si="7"/>
        <v>78.5</v>
      </c>
      <c r="M75" s="259">
        <f t="shared" si="8"/>
        <v>189.6</v>
      </c>
      <c r="N75" s="259">
        <f t="shared" si="9"/>
        <v>189.6</v>
      </c>
    </row>
    <row r="76" spans="5:14" ht="15">
      <c r="E76" s="249">
        <v>38412</v>
      </c>
      <c r="F76" s="323">
        <f t="shared" si="5"/>
        <v>38442</v>
      </c>
      <c r="G76" s="159">
        <f t="shared" si="6"/>
        <v>2005</v>
      </c>
      <c r="H76" s="290">
        <v>78.8</v>
      </c>
      <c r="I76" s="250">
        <v>190.5</v>
      </c>
      <c r="J76" s="258" t="str">
        <f>IF($E76&lt;DATE(2018,7,1),"-",INDEX('Annual Inflation'!$AM$53:$BA$53, MATCH(YEAR(EOMONTH($E76,6)), 'Annual Inflation'!$AM$6:$BA$6, 0))/100)</f>
        <v>-</v>
      </c>
      <c r="K76" s="258" t="str">
        <f>IF($E76&lt;DATE(2018,7,1),"-",INDEX('Annual Inflation'!$AM$50:$BA$50, MATCH(YEAR(EOMONTH($E76,6)), 'Annual Inflation'!$AM$6:$BA$6, 0))/100)</f>
        <v>-</v>
      </c>
      <c r="L76" s="259">
        <f t="shared" si="7"/>
        <v>78.8</v>
      </c>
      <c r="M76" s="259">
        <f t="shared" si="8"/>
        <v>190.5</v>
      </c>
      <c r="N76" s="259">
        <f t="shared" si="9"/>
        <v>190.5</v>
      </c>
    </row>
    <row r="77" spans="5:14" ht="15">
      <c r="E77" s="249">
        <v>38443</v>
      </c>
      <c r="F77" s="323">
        <f t="shared" si="5"/>
        <v>38472</v>
      </c>
      <c r="G77" s="159">
        <f t="shared" si="6"/>
        <v>2006</v>
      </c>
      <c r="H77" s="290">
        <v>79.099999999999994</v>
      </c>
      <c r="I77" s="250">
        <v>191.6</v>
      </c>
      <c r="J77" s="258" t="str">
        <f>IF($E77&lt;DATE(2018,7,1),"-",INDEX('Annual Inflation'!$AM$53:$BA$53, MATCH(YEAR(EOMONTH($E77,6)), 'Annual Inflation'!$AM$6:$BA$6, 0))/100)</f>
        <v>-</v>
      </c>
      <c r="K77" s="258" t="str">
        <f>IF($E77&lt;DATE(2018,7,1),"-",INDEX('Annual Inflation'!$AM$50:$BA$50, MATCH(YEAR(EOMONTH($E77,6)), 'Annual Inflation'!$AM$6:$BA$6, 0))/100)</f>
        <v>-</v>
      </c>
      <c r="L77" s="259">
        <f t="shared" si="7"/>
        <v>79.099999999999994</v>
      </c>
      <c r="M77" s="259">
        <f t="shared" si="8"/>
        <v>191.6</v>
      </c>
      <c r="N77" s="259">
        <f t="shared" si="9"/>
        <v>191.6</v>
      </c>
    </row>
    <row r="78" spans="5:14" ht="15">
      <c r="E78" s="249">
        <v>38473</v>
      </c>
      <c r="F78" s="323">
        <f t="shared" si="5"/>
        <v>38503</v>
      </c>
      <c r="G78" s="159">
        <f t="shared" si="6"/>
        <v>2006</v>
      </c>
      <c r="H78" s="290">
        <v>79.400000000000006</v>
      </c>
      <c r="I78" s="250">
        <v>192</v>
      </c>
      <c r="J78" s="258" t="str">
        <f>IF($E78&lt;DATE(2018,7,1),"-",INDEX('Annual Inflation'!$AM$53:$BA$53, MATCH(YEAR(EOMONTH($E78,6)), 'Annual Inflation'!$AM$6:$BA$6, 0))/100)</f>
        <v>-</v>
      </c>
      <c r="K78" s="258" t="str">
        <f>IF($E78&lt;DATE(2018,7,1),"-",INDEX('Annual Inflation'!$AM$50:$BA$50, MATCH(YEAR(EOMONTH($E78,6)), 'Annual Inflation'!$AM$6:$BA$6, 0))/100)</f>
        <v>-</v>
      </c>
      <c r="L78" s="259">
        <f t="shared" si="7"/>
        <v>79.400000000000006</v>
      </c>
      <c r="M78" s="259">
        <f t="shared" si="8"/>
        <v>192</v>
      </c>
      <c r="N78" s="259">
        <f t="shared" si="9"/>
        <v>192</v>
      </c>
    </row>
    <row r="79" spans="5:14" ht="15">
      <c r="E79" s="249">
        <v>38504</v>
      </c>
      <c r="F79" s="323">
        <f t="shared" si="5"/>
        <v>38533</v>
      </c>
      <c r="G79" s="159">
        <f t="shared" si="6"/>
        <v>2006</v>
      </c>
      <c r="H79" s="290">
        <v>79.400000000000006</v>
      </c>
      <c r="I79" s="250">
        <v>192.2</v>
      </c>
      <c r="J79" s="258" t="str">
        <f>IF($E79&lt;DATE(2018,7,1),"-",INDEX('Annual Inflation'!$AM$53:$BA$53, MATCH(YEAR(EOMONTH($E79,6)), 'Annual Inflation'!$AM$6:$BA$6, 0))/100)</f>
        <v>-</v>
      </c>
      <c r="K79" s="258" t="str">
        <f>IF($E79&lt;DATE(2018,7,1),"-",INDEX('Annual Inflation'!$AM$50:$BA$50, MATCH(YEAR(EOMONTH($E79,6)), 'Annual Inflation'!$AM$6:$BA$6, 0))/100)</f>
        <v>-</v>
      </c>
      <c r="L79" s="259">
        <f t="shared" si="7"/>
        <v>79.400000000000006</v>
      </c>
      <c r="M79" s="259">
        <f t="shared" si="8"/>
        <v>192.2</v>
      </c>
      <c r="N79" s="259">
        <f t="shared" si="9"/>
        <v>192.2</v>
      </c>
    </row>
    <row r="80" spans="5:14" ht="15">
      <c r="E80" s="249">
        <v>38534</v>
      </c>
      <c r="F80" s="323">
        <f t="shared" si="5"/>
        <v>38564</v>
      </c>
      <c r="G80" s="159">
        <f t="shared" si="6"/>
        <v>2006</v>
      </c>
      <c r="H80" s="290">
        <v>79.5</v>
      </c>
      <c r="I80" s="250">
        <v>192.2</v>
      </c>
      <c r="J80" s="258" t="str">
        <f>IF($E80&lt;DATE(2018,7,1),"-",INDEX('Annual Inflation'!$AM$53:$BA$53, MATCH(YEAR(EOMONTH($E80,6)), 'Annual Inflation'!$AM$6:$BA$6, 0))/100)</f>
        <v>-</v>
      </c>
      <c r="K80" s="258" t="str">
        <f>IF($E80&lt;DATE(2018,7,1),"-",INDEX('Annual Inflation'!$AM$50:$BA$50, MATCH(YEAR(EOMONTH($E80,6)), 'Annual Inflation'!$AM$6:$BA$6, 0))/100)</f>
        <v>-</v>
      </c>
      <c r="L80" s="259">
        <f t="shared" si="7"/>
        <v>79.5</v>
      </c>
      <c r="M80" s="259">
        <f t="shared" si="8"/>
        <v>192.2</v>
      </c>
      <c r="N80" s="259">
        <f t="shared" si="9"/>
        <v>192.2</v>
      </c>
    </row>
    <row r="81" spans="5:14" ht="15">
      <c r="E81" s="249">
        <v>38565</v>
      </c>
      <c r="F81" s="323">
        <f t="shared" si="5"/>
        <v>38595</v>
      </c>
      <c r="G81" s="159">
        <f t="shared" si="6"/>
        <v>2006</v>
      </c>
      <c r="H81" s="290">
        <v>79.7</v>
      </c>
      <c r="I81" s="250">
        <v>192.6</v>
      </c>
      <c r="J81" s="258" t="str">
        <f>IF($E81&lt;DATE(2018,7,1),"-",INDEX('Annual Inflation'!$AM$53:$BA$53, MATCH(YEAR(EOMONTH($E81,6)), 'Annual Inflation'!$AM$6:$BA$6, 0))/100)</f>
        <v>-</v>
      </c>
      <c r="K81" s="258" t="str">
        <f>IF($E81&lt;DATE(2018,7,1),"-",INDEX('Annual Inflation'!$AM$50:$BA$50, MATCH(YEAR(EOMONTH($E81,6)), 'Annual Inflation'!$AM$6:$BA$6, 0))/100)</f>
        <v>-</v>
      </c>
      <c r="L81" s="259">
        <f t="shared" si="7"/>
        <v>79.7</v>
      </c>
      <c r="M81" s="259">
        <f t="shared" si="8"/>
        <v>192.6</v>
      </c>
      <c r="N81" s="259">
        <f t="shared" si="9"/>
        <v>192.6</v>
      </c>
    </row>
    <row r="82" spans="5:14" ht="15">
      <c r="E82" s="249">
        <v>38596</v>
      </c>
      <c r="F82" s="323">
        <f t="shared" si="5"/>
        <v>38625</v>
      </c>
      <c r="G82" s="159">
        <f t="shared" si="6"/>
        <v>2006</v>
      </c>
      <c r="H82" s="290">
        <v>79.900000000000006</v>
      </c>
      <c r="I82" s="250">
        <v>193.1</v>
      </c>
      <c r="J82" s="258" t="str">
        <f>IF($E82&lt;DATE(2018,7,1),"-",INDEX('Annual Inflation'!$AM$53:$BA$53, MATCH(YEAR(EOMONTH($E82,6)), 'Annual Inflation'!$AM$6:$BA$6, 0))/100)</f>
        <v>-</v>
      </c>
      <c r="K82" s="258" t="str">
        <f>IF($E82&lt;DATE(2018,7,1),"-",INDEX('Annual Inflation'!$AM$50:$BA$50, MATCH(YEAR(EOMONTH($E82,6)), 'Annual Inflation'!$AM$6:$BA$6, 0))/100)</f>
        <v>-</v>
      </c>
      <c r="L82" s="259">
        <f t="shared" si="7"/>
        <v>79.900000000000006</v>
      </c>
      <c r="M82" s="259">
        <f t="shared" si="8"/>
        <v>193.1</v>
      </c>
      <c r="N82" s="259">
        <f t="shared" si="9"/>
        <v>193.1</v>
      </c>
    </row>
    <row r="83" spans="5:14" ht="15">
      <c r="E83" s="249">
        <v>38626</v>
      </c>
      <c r="F83" s="323">
        <f t="shared" si="5"/>
        <v>38656</v>
      </c>
      <c r="G83" s="159">
        <f t="shared" si="6"/>
        <v>2006</v>
      </c>
      <c r="H83" s="290">
        <v>80</v>
      </c>
      <c r="I83" s="250">
        <v>193.3</v>
      </c>
      <c r="J83" s="258" t="str">
        <f>IF($E83&lt;DATE(2018,7,1),"-",INDEX('Annual Inflation'!$AM$53:$BA$53, MATCH(YEAR(EOMONTH($E83,6)), 'Annual Inflation'!$AM$6:$BA$6, 0))/100)</f>
        <v>-</v>
      </c>
      <c r="K83" s="258" t="str">
        <f>IF($E83&lt;DATE(2018,7,1),"-",INDEX('Annual Inflation'!$AM$50:$BA$50, MATCH(YEAR(EOMONTH($E83,6)), 'Annual Inflation'!$AM$6:$BA$6, 0))/100)</f>
        <v>-</v>
      </c>
      <c r="L83" s="259">
        <f t="shared" si="7"/>
        <v>80</v>
      </c>
      <c r="M83" s="259">
        <f t="shared" si="8"/>
        <v>193.3</v>
      </c>
      <c r="N83" s="259">
        <f t="shared" si="9"/>
        <v>193.3</v>
      </c>
    </row>
    <row r="84" spans="5:14" ht="15">
      <c r="E84" s="249">
        <v>38657</v>
      </c>
      <c r="F84" s="323">
        <f t="shared" si="5"/>
        <v>38686</v>
      </c>
      <c r="G84" s="159">
        <f t="shared" si="6"/>
        <v>2006</v>
      </c>
      <c r="H84" s="290">
        <v>80</v>
      </c>
      <c r="I84" s="250">
        <v>193.6</v>
      </c>
      <c r="J84" s="258" t="str">
        <f>IF($E84&lt;DATE(2018,7,1),"-",INDEX('Annual Inflation'!$AM$53:$BA$53, MATCH(YEAR(EOMONTH($E84,6)), 'Annual Inflation'!$AM$6:$BA$6, 0))/100)</f>
        <v>-</v>
      </c>
      <c r="K84" s="258" t="str">
        <f>IF($E84&lt;DATE(2018,7,1),"-",INDEX('Annual Inflation'!$AM$50:$BA$50, MATCH(YEAR(EOMONTH($E84,6)), 'Annual Inflation'!$AM$6:$BA$6, 0))/100)</f>
        <v>-</v>
      </c>
      <c r="L84" s="259">
        <f t="shared" si="7"/>
        <v>80</v>
      </c>
      <c r="M84" s="259">
        <f t="shared" si="8"/>
        <v>193.6</v>
      </c>
      <c r="N84" s="259">
        <f t="shared" si="9"/>
        <v>193.6</v>
      </c>
    </row>
    <row r="85" spans="5:14" ht="15">
      <c r="E85" s="249">
        <v>38687</v>
      </c>
      <c r="F85" s="323">
        <f t="shared" si="5"/>
        <v>38717</v>
      </c>
      <c r="G85" s="159">
        <f t="shared" si="6"/>
        <v>2006</v>
      </c>
      <c r="H85" s="290">
        <v>80.3</v>
      </c>
      <c r="I85" s="250">
        <v>194.1</v>
      </c>
      <c r="J85" s="258" t="str">
        <f>IF($E85&lt;DATE(2018,7,1),"-",INDEX('Annual Inflation'!$AM$53:$BA$53, MATCH(YEAR(EOMONTH($E85,6)), 'Annual Inflation'!$AM$6:$BA$6, 0))/100)</f>
        <v>-</v>
      </c>
      <c r="K85" s="258" t="str">
        <f>IF($E85&lt;DATE(2018,7,1),"-",INDEX('Annual Inflation'!$AM$50:$BA$50, MATCH(YEAR(EOMONTH($E85,6)), 'Annual Inflation'!$AM$6:$BA$6, 0))/100)</f>
        <v>-</v>
      </c>
      <c r="L85" s="259">
        <f t="shared" si="7"/>
        <v>80.3</v>
      </c>
      <c r="M85" s="259">
        <f t="shared" si="8"/>
        <v>194.1</v>
      </c>
      <c r="N85" s="259">
        <f t="shared" si="9"/>
        <v>194.1</v>
      </c>
    </row>
    <row r="86" spans="5:14" ht="15">
      <c r="E86" s="249">
        <v>38718</v>
      </c>
      <c r="F86" s="323">
        <f t="shared" si="5"/>
        <v>38748</v>
      </c>
      <c r="G86" s="159">
        <f t="shared" si="6"/>
        <v>2006</v>
      </c>
      <c r="H86" s="290">
        <v>80</v>
      </c>
      <c r="I86" s="250">
        <v>193.4</v>
      </c>
      <c r="J86" s="258" t="str">
        <f>IF($E86&lt;DATE(2018,7,1),"-",INDEX('Annual Inflation'!$AM$53:$BA$53, MATCH(YEAR(EOMONTH($E86,6)), 'Annual Inflation'!$AM$6:$BA$6, 0))/100)</f>
        <v>-</v>
      </c>
      <c r="K86" s="258" t="str">
        <f>IF($E86&lt;DATE(2018,7,1),"-",INDEX('Annual Inflation'!$AM$50:$BA$50, MATCH(YEAR(EOMONTH($E86,6)), 'Annual Inflation'!$AM$6:$BA$6, 0))/100)</f>
        <v>-</v>
      </c>
      <c r="L86" s="259">
        <f t="shared" si="7"/>
        <v>80</v>
      </c>
      <c r="M86" s="259">
        <f t="shared" si="8"/>
        <v>193.4</v>
      </c>
      <c r="N86" s="259">
        <f t="shared" si="9"/>
        <v>193.4</v>
      </c>
    </row>
    <row r="87" spans="5:14" ht="15">
      <c r="E87" s="249">
        <v>38749</v>
      </c>
      <c r="F87" s="323">
        <f t="shared" si="5"/>
        <v>38776</v>
      </c>
      <c r="G87" s="159">
        <f t="shared" si="6"/>
        <v>2006</v>
      </c>
      <c r="H87" s="290">
        <v>80.2</v>
      </c>
      <c r="I87" s="250">
        <v>194.2</v>
      </c>
      <c r="J87" s="258" t="str">
        <f>IF($E87&lt;DATE(2018,7,1),"-",INDEX('Annual Inflation'!$AM$53:$BA$53, MATCH(YEAR(EOMONTH($E87,6)), 'Annual Inflation'!$AM$6:$BA$6, 0))/100)</f>
        <v>-</v>
      </c>
      <c r="K87" s="258" t="str">
        <f>IF($E87&lt;DATE(2018,7,1),"-",INDEX('Annual Inflation'!$AM$50:$BA$50, MATCH(YEAR(EOMONTH($E87,6)), 'Annual Inflation'!$AM$6:$BA$6, 0))/100)</f>
        <v>-</v>
      </c>
      <c r="L87" s="259">
        <f t="shared" si="7"/>
        <v>80.2</v>
      </c>
      <c r="M87" s="259">
        <f t="shared" si="8"/>
        <v>194.2</v>
      </c>
      <c r="N87" s="259">
        <f t="shared" si="9"/>
        <v>194.2</v>
      </c>
    </row>
    <row r="88" spans="5:14" ht="15">
      <c r="E88" s="249">
        <v>38777</v>
      </c>
      <c r="F88" s="323">
        <f t="shared" si="5"/>
        <v>38807</v>
      </c>
      <c r="G88" s="159">
        <f t="shared" si="6"/>
        <v>2006</v>
      </c>
      <c r="H88" s="290">
        <v>80.400000000000006</v>
      </c>
      <c r="I88" s="250">
        <v>195</v>
      </c>
      <c r="J88" s="258" t="str">
        <f>IF($E88&lt;DATE(2018,7,1),"-",INDEX('Annual Inflation'!$AM$53:$BA$53, MATCH(YEAR(EOMONTH($E88,6)), 'Annual Inflation'!$AM$6:$BA$6, 0))/100)</f>
        <v>-</v>
      </c>
      <c r="K88" s="258" t="str">
        <f>IF($E88&lt;DATE(2018,7,1),"-",INDEX('Annual Inflation'!$AM$50:$BA$50, MATCH(YEAR(EOMONTH($E88,6)), 'Annual Inflation'!$AM$6:$BA$6, 0))/100)</f>
        <v>-</v>
      </c>
      <c r="L88" s="259">
        <f t="shared" si="7"/>
        <v>80.400000000000006</v>
      </c>
      <c r="M88" s="259">
        <f t="shared" si="8"/>
        <v>195</v>
      </c>
      <c r="N88" s="259">
        <f t="shared" si="9"/>
        <v>195</v>
      </c>
    </row>
    <row r="89" spans="5:14" ht="15">
      <c r="E89" s="249">
        <v>38808</v>
      </c>
      <c r="F89" s="323">
        <f t="shared" si="5"/>
        <v>38837</v>
      </c>
      <c r="G89" s="159">
        <f t="shared" si="6"/>
        <v>2007</v>
      </c>
      <c r="H89" s="290">
        <v>80.900000000000006</v>
      </c>
      <c r="I89" s="250">
        <v>196.5</v>
      </c>
      <c r="J89" s="258" t="str">
        <f>IF($E89&lt;DATE(2018,7,1),"-",INDEX('Annual Inflation'!$AM$53:$BA$53, MATCH(YEAR(EOMONTH($E89,6)), 'Annual Inflation'!$AM$6:$BA$6, 0))/100)</f>
        <v>-</v>
      </c>
      <c r="K89" s="258" t="str">
        <f>IF($E89&lt;DATE(2018,7,1),"-",INDEX('Annual Inflation'!$AM$50:$BA$50, MATCH(YEAR(EOMONTH($E89,6)), 'Annual Inflation'!$AM$6:$BA$6, 0))/100)</f>
        <v>-</v>
      </c>
      <c r="L89" s="259">
        <f t="shared" si="7"/>
        <v>80.900000000000006</v>
      </c>
      <c r="M89" s="259">
        <f t="shared" si="8"/>
        <v>196.5</v>
      </c>
      <c r="N89" s="259">
        <f t="shared" si="9"/>
        <v>196.5</v>
      </c>
    </row>
    <row r="90" spans="5:14" ht="15">
      <c r="E90" s="249">
        <v>38838</v>
      </c>
      <c r="F90" s="323">
        <f t="shared" si="5"/>
        <v>38868</v>
      </c>
      <c r="G90" s="159">
        <f t="shared" si="6"/>
        <v>2007</v>
      </c>
      <c r="H90" s="290">
        <v>81.3</v>
      </c>
      <c r="I90" s="250">
        <v>197.7</v>
      </c>
      <c r="J90" s="258" t="str">
        <f>IF($E90&lt;DATE(2018,7,1),"-",INDEX('Annual Inflation'!$AM$53:$BA$53, MATCH(YEAR(EOMONTH($E90,6)), 'Annual Inflation'!$AM$6:$BA$6, 0))/100)</f>
        <v>-</v>
      </c>
      <c r="K90" s="258" t="str">
        <f>IF($E90&lt;DATE(2018,7,1),"-",INDEX('Annual Inflation'!$AM$50:$BA$50, MATCH(YEAR(EOMONTH($E90,6)), 'Annual Inflation'!$AM$6:$BA$6, 0))/100)</f>
        <v>-</v>
      </c>
      <c r="L90" s="259">
        <f t="shared" si="7"/>
        <v>81.3</v>
      </c>
      <c r="M90" s="259">
        <f t="shared" si="8"/>
        <v>197.7</v>
      </c>
      <c r="N90" s="259">
        <f t="shared" si="9"/>
        <v>197.7</v>
      </c>
    </row>
    <row r="91" spans="5:14" ht="15">
      <c r="E91" s="249">
        <v>38869</v>
      </c>
      <c r="F91" s="323">
        <f t="shared" si="5"/>
        <v>38898</v>
      </c>
      <c r="G91" s="159">
        <f t="shared" si="6"/>
        <v>2007</v>
      </c>
      <c r="H91" s="290">
        <v>81.5</v>
      </c>
      <c r="I91" s="250">
        <v>198.5</v>
      </c>
      <c r="J91" s="258" t="str">
        <f>IF($E91&lt;DATE(2018,7,1),"-",INDEX('Annual Inflation'!$AM$53:$BA$53, MATCH(YEAR(EOMONTH($E91,6)), 'Annual Inflation'!$AM$6:$BA$6, 0))/100)</f>
        <v>-</v>
      </c>
      <c r="K91" s="258" t="str">
        <f>IF($E91&lt;DATE(2018,7,1),"-",INDEX('Annual Inflation'!$AM$50:$BA$50, MATCH(YEAR(EOMONTH($E91,6)), 'Annual Inflation'!$AM$6:$BA$6, 0))/100)</f>
        <v>-</v>
      </c>
      <c r="L91" s="259">
        <f t="shared" si="7"/>
        <v>81.5</v>
      </c>
      <c r="M91" s="259">
        <f t="shared" si="8"/>
        <v>198.5</v>
      </c>
      <c r="N91" s="259">
        <f t="shared" si="9"/>
        <v>198.5</v>
      </c>
    </row>
    <row r="92" spans="5:14" ht="15">
      <c r="E92" s="249">
        <v>38899</v>
      </c>
      <c r="F92" s="323">
        <f t="shared" si="5"/>
        <v>38929</v>
      </c>
      <c r="G92" s="159">
        <f t="shared" si="6"/>
        <v>2007</v>
      </c>
      <c r="H92" s="290">
        <v>81.5</v>
      </c>
      <c r="I92" s="250">
        <v>198.5</v>
      </c>
      <c r="J92" s="258" t="str">
        <f>IF($E92&lt;DATE(2018,7,1),"-",INDEX('Annual Inflation'!$AM$53:$BA$53, MATCH(YEAR(EOMONTH($E92,6)), 'Annual Inflation'!$AM$6:$BA$6, 0))/100)</f>
        <v>-</v>
      </c>
      <c r="K92" s="258" t="str">
        <f>IF($E92&lt;DATE(2018,7,1),"-",INDEX('Annual Inflation'!$AM$50:$BA$50, MATCH(YEAR(EOMONTH($E92,6)), 'Annual Inflation'!$AM$6:$BA$6, 0))/100)</f>
        <v>-</v>
      </c>
      <c r="L92" s="259">
        <f t="shared" si="7"/>
        <v>81.5</v>
      </c>
      <c r="M92" s="259">
        <f t="shared" si="8"/>
        <v>198.5</v>
      </c>
      <c r="N92" s="259">
        <f t="shared" si="9"/>
        <v>198.5</v>
      </c>
    </row>
    <row r="93" spans="5:14" ht="15">
      <c r="E93" s="249">
        <v>38930</v>
      </c>
      <c r="F93" s="323">
        <f t="shared" si="5"/>
        <v>38960</v>
      </c>
      <c r="G93" s="159">
        <f t="shared" si="6"/>
        <v>2007</v>
      </c>
      <c r="H93" s="290">
        <v>81.8</v>
      </c>
      <c r="I93" s="250">
        <v>199.2</v>
      </c>
      <c r="J93" s="258" t="str">
        <f>IF($E93&lt;DATE(2018,7,1),"-",INDEX('Annual Inflation'!$AM$53:$BA$53, MATCH(YEAR(EOMONTH($E93,6)), 'Annual Inflation'!$AM$6:$BA$6, 0))/100)</f>
        <v>-</v>
      </c>
      <c r="K93" s="258" t="str">
        <f>IF($E93&lt;DATE(2018,7,1),"-",INDEX('Annual Inflation'!$AM$50:$BA$50, MATCH(YEAR(EOMONTH($E93,6)), 'Annual Inflation'!$AM$6:$BA$6, 0))/100)</f>
        <v>-</v>
      </c>
      <c r="L93" s="259">
        <f t="shared" si="7"/>
        <v>81.8</v>
      </c>
      <c r="M93" s="259">
        <f t="shared" si="8"/>
        <v>199.2</v>
      </c>
      <c r="N93" s="259">
        <f t="shared" si="9"/>
        <v>199.2</v>
      </c>
    </row>
    <row r="94" spans="5:14" ht="15">
      <c r="E94" s="249">
        <v>38961</v>
      </c>
      <c r="F94" s="323">
        <f t="shared" si="5"/>
        <v>38990</v>
      </c>
      <c r="G94" s="159">
        <f t="shared" si="6"/>
        <v>2007</v>
      </c>
      <c r="H94" s="290">
        <v>81.900000000000006</v>
      </c>
      <c r="I94" s="250">
        <v>200.1</v>
      </c>
      <c r="J94" s="258" t="str">
        <f>IF($E94&lt;DATE(2018,7,1),"-",INDEX('Annual Inflation'!$AM$53:$BA$53, MATCH(YEAR(EOMONTH($E94,6)), 'Annual Inflation'!$AM$6:$BA$6, 0))/100)</f>
        <v>-</v>
      </c>
      <c r="K94" s="258" t="str">
        <f>IF($E94&lt;DATE(2018,7,1),"-",INDEX('Annual Inflation'!$AM$50:$BA$50, MATCH(YEAR(EOMONTH($E94,6)), 'Annual Inflation'!$AM$6:$BA$6, 0))/100)</f>
        <v>-</v>
      </c>
      <c r="L94" s="259">
        <f t="shared" si="7"/>
        <v>81.900000000000006</v>
      </c>
      <c r="M94" s="259">
        <f t="shared" si="8"/>
        <v>200.1</v>
      </c>
      <c r="N94" s="259">
        <f t="shared" si="9"/>
        <v>200.1</v>
      </c>
    </row>
    <row r="95" spans="5:14" ht="15">
      <c r="E95" s="249">
        <v>38991</v>
      </c>
      <c r="F95" s="323">
        <f t="shared" si="5"/>
        <v>39021</v>
      </c>
      <c r="G95" s="159">
        <f t="shared" si="6"/>
        <v>2007</v>
      </c>
      <c r="H95" s="290">
        <v>82</v>
      </c>
      <c r="I95" s="250">
        <v>200.4</v>
      </c>
      <c r="J95" s="258" t="str">
        <f>IF($E95&lt;DATE(2018,7,1),"-",INDEX('Annual Inflation'!$AM$53:$BA$53, MATCH(YEAR(EOMONTH($E95,6)), 'Annual Inflation'!$AM$6:$BA$6, 0))/100)</f>
        <v>-</v>
      </c>
      <c r="K95" s="258" t="str">
        <f>IF($E95&lt;DATE(2018,7,1),"-",INDEX('Annual Inflation'!$AM$50:$BA$50, MATCH(YEAR(EOMONTH($E95,6)), 'Annual Inflation'!$AM$6:$BA$6, 0))/100)</f>
        <v>-</v>
      </c>
      <c r="L95" s="259">
        <f t="shared" si="7"/>
        <v>82</v>
      </c>
      <c r="M95" s="259">
        <f t="shared" si="8"/>
        <v>200.4</v>
      </c>
      <c r="N95" s="259">
        <f t="shared" si="9"/>
        <v>200.4</v>
      </c>
    </row>
    <row r="96" spans="5:14" ht="15">
      <c r="E96" s="249">
        <v>39022</v>
      </c>
      <c r="F96" s="323">
        <f t="shared" si="5"/>
        <v>39051</v>
      </c>
      <c r="G96" s="159">
        <f t="shared" si="6"/>
        <v>2007</v>
      </c>
      <c r="H96" s="290">
        <v>82.2</v>
      </c>
      <c r="I96" s="250">
        <v>201.1</v>
      </c>
      <c r="J96" s="258" t="str">
        <f>IF($E96&lt;DATE(2018,7,1),"-",INDEX('Annual Inflation'!$AM$53:$BA$53, MATCH(YEAR(EOMONTH($E96,6)), 'Annual Inflation'!$AM$6:$BA$6, 0))/100)</f>
        <v>-</v>
      </c>
      <c r="K96" s="258" t="str">
        <f>IF($E96&lt;DATE(2018,7,1),"-",INDEX('Annual Inflation'!$AM$50:$BA$50, MATCH(YEAR(EOMONTH($E96,6)), 'Annual Inflation'!$AM$6:$BA$6, 0))/100)</f>
        <v>-</v>
      </c>
      <c r="L96" s="259">
        <f t="shared" si="7"/>
        <v>82.2</v>
      </c>
      <c r="M96" s="259">
        <f t="shared" si="8"/>
        <v>201.1</v>
      </c>
      <c r="N96" s="259">
        <f t="shared" si="9"/>
        <v>201.1</v>
      </c>
    </row>
    <row r="97" spans="5:14" ht="15">
      <c r="E97" s="249">
        <v>39052</v>
      </c>
      <c r="F97" s="323">
        <f t="shared" si="5"/>
        <v>39082</v>
      </c>
      <c r="G97" s="159">
        <f t="shared" si="6"/>
        <v>2007</v>
      </c>
      <c r="H97" s="290">
        <v>82.6</v>
      </c>
      <c r="I97" s="250">
        <v>202.7</v>
      </c>
      <c r="J97" s="258" t="str">
        <f>IF($E97&lt;DATE(2018,7,1),"-",INDEX('Annual Inflation'!$AM$53:$BA$53, MATCH(YEAR(EOMONTH($E97,6)), 'Annual Inflation'!$AM$6:$BA$6, 0))/100)</f>
        <v>-</v>
      </c>
      <c r="K97" s="258" t="str">
        <f>IF($E97&lt;DATE(2018,7,1),"-",INDEX('Annual Inflation'!$AM$50:$BA$50, MATCH(YEAR(EOMONTH($E97,6)), 'Annual Inflation'!$AM$6:$BA$6, 0))/100)</f>
        <v>-</v>
      </c>
      <c r="L97" s="259">
        <f t="shared" si="7"/>
        <v>82.6</v>
      </c>
      <c r="M97" s="259">
        <f t="shared" si="8"/>
        <v>202.7</v>
      </c>
      <c r="N97" s="259">
        <f t="shared" si="9"/>
        <v>202.7</v>
      </c>
    </row>
    <row r="98" spans="5:14" ht="15">
      <c r="E98" s="249">
        <v>39083</v>
      </c>
      <c r="F98" s="323">
        <f t="shared" si="5"/>
        <v>39113</v>
      </c>
      <c r="G98" s="159">
        <f t="shared" si="6"/>
        <v>2007</v>
      </c>
      <c r="H98" s="290">
        <v>82.1</v>
      </c>
      <c r="I98" s="250">
        <v>201.6</v>
      </c>
      <c r="J98" s="258" t="str">
        <f>IF($E98&lt;DATE(2018,7,1),"-",INDEX('Annual Inflation'!$AM$53:$BA$53, MATCH(YEAR(EOMONTH($E98,6)), 'Annual Inflation'!$AM$6:$BA$6, 0))/100)</f>
        <v>-</v>
      </c>
      <c r="K98" s="258" t="str">
        <f>IF($E98&lt;DATE(2018,7,1),"-",INDEX('Annual Inflation'!$AM$50:$BA$50, MATCH(YEAR(EOMONTH($E98,6)), 'Annual Inflation'!$AM$6:$BA$6, 0))/100)</f>
        <v>-</v>
      </c>
      <c r="L98" s="259">
        <f t="shared" si="7"/>
        <v>82.1</v>
      </c>
      <c r="M98" s="259">
        <f t="shared" si="8"/>
        <v>201.6</v>
      </c>
      <c r="N98" s="259">
        <f t="shared" si="9"/>
        <v>201.6</v>
      </c>
    </row>
    <row r="99" spans="5:14" ht="15">
      <c r="E99" s="249">
        <v>39114</v>
      </c>
      <c r="F99" s="323">
        <f t="shared" si="5"/>
        <v>39141</v>
      </c>
      <c r="G99" s="159">
        <f t="shared" si="6"/>
        <v>2007</v>
      </c>
      <c r="H99" s="290">
        <v>82.4</v>
      </c>
      <c r="I99" s="250">
        <v>203.1</v>
      </c>
      <c r="J99" s="258" t="str">
        <f>IF($E99&lt;DATE(2018,7,1),"-",INDEX('Annual Inflation'!$AM$53:$BA$53, MATCH(YEAR(EOMONTH($E99,6)), 'Annual Inflation'!$AM$6:$BA$6, 0))/100)</f>
        <v>-</v>
      </c>
      <c r="K99" s="258" t="str">
        <f>IF($E99&lt;DATE(2018,7,1),"-",INDEX('Annual Inflation'!$AM$50:$BA$50, MATCH(YEAR(EOMONTH($E99,6)), 'Annual Inflation'!$AM$6:$BA$6, 0))/100)</f>
        <v>-</v>
      </c>
      <c r="L99" s="259">
        <f t="shared" si="7"/>
        <v>82.4</v>
      </c>
      <c r="M99" s="259">
        <f t="shared" si="8"/>
        <v>203.1</v>
      </c>
      <c r="N99" s="259">
        <f t="shared" si="9"/>
        <v>203.1</v>
      </c>
    </row>
    <row r="100" spans="5:14" ht="15">
      <c r="E100" s="249">
        <v>39142</v>
      </c>
      <c r="F100" s="323">
        <f t="shared" si="5"/>
        <v>39172</v>
      </c>
      <c r="G100" s="159">
        <f t="shared" si="6"/>
        <v>2007</v>
      </c>
      <c r="H100" s="290">
        <v>82.8</v>
      </c>
      <c r="I100" s="250">
        <v>204.4</v>
      </c>
      <c r="J100" s="258" t="str">
        <f>IF($E100&lt;DATE(2018,7,1),"-",INDEX('Annual Inflation'!$AM$53:$BA$53, MATCH(YEAR(EOMONTH($E100,6)), 'Annual Inflation'!$AM$6:$BA$6, 0))/100)</f>
        <v>-</v>
      </c>
      <c r="K100" s="258" t="str">
        <f>IF($E100&lt;DATE(2018,7,1),"-",INDEX('Annual Inflation'!$AM$50:$BA$50, MATCH(YEAR(EOMONTH($E100,6)), 'Annual Inflation'!$AM$6:$BA$6, 0))/100)</f>
        <v>-</v>
      </c>
      <c r="L100" s="259">
        <f t="shared" si="7"/>
        <v>82.8</v>
      </c>
      <c r="M100" s="259">
        <f t="shared" si="8"/>
        <v>204.4</v>
      </c>
      <c r="N100" s="259">
        <f t="shared" si="9"/>
        <v>204.4</v>
      </c>
    </row>
    <row r="101" spans="5:14" ht="15">
      <c r="E101" s="249">
        <v>39173</v>
      </c>
      <c r="F101" s="323">
        <f t="shared" si="5"/>
        <v>39202</v>
      </c>
      <c r="G101" s="159">
        <f t="shared" si="6"/>
        <v>2008</v>
      </c>
      <c r="H101" s="290">
        <v>83.1</v>
      </c>
      <c r="I101" s="250">
        <v>205.4</v>
      </c>
      <c r="J101" s="258" t="str">
        <f>IF($E101&lt;DATE(2018,7,1),"-",INDEX('Annual Inflation'!$AM$53:$BA$53, MATCH(YEAR(EOMONTH($E101,6)), 'Annual Inflation'!$AM$6:$BA$6, 0))/100)</f>
        <v>-</v>
      </c>
      <c r="K101" s="258" t="str">
        <f>IF($E101&lt;DATE(2018,7,1),"-",INDEX('Annual Inflation'!$AM$50:$BA$50, MATCH(YEAR(EOMONTH($E101,6)), 'Annual Inflation'!$AM$6:$BA$6, 0))/100)</f>
        <v>-</v>
      </c>
      <c r="L101" s="259">
        <f t="shared" si="7"/>
        <v>83.1</v>
      </c>
      <c r="M101" s="259">
        <f t="shared" si="8"/>
        <v>205.4</v>
      </c>
      <c r="N101" s="259">
        <f t="shared" si="9"/>
        <v>205.4</v>
      </c>
    </row>
    <row r="102" spans="5:14" ht="15">
      <c r="E102" s="249">
        <v>39203</v>
      </c>
      <c r="F102" s="323">
        <f t="shared" si="5"/>
        <v>39233</v>
      </c>
      <c r="G102" s="159">
        <f t="shared" si="6"/>
        <v>2008</v>
      </c>
      <c r="H102" s="290">
        <v>83.3</v>
      </c>
      <c r="I102" s="250">
        <v>206.2</v>
      </c>
      <c r="J102" s="258" t="str">
        <f>IF($E102&lt;DATE(2018,7,1),"-",INDEX('Annual Inflation'!$AM$53:$BA$53, MATCH(YEAR(EOMONTH($E102,6)), 'Annual Inflation'!$AM$6:$BA$6, 0))/100)</f>
        <v>-</v>
      </c>
      <c r="K102" s="258" t="str">
        <f>IF($E102&lt;DATE(2018,7,1),"-",INDEX('Annual Inflation'!$AM$50:$BA$50, MATCH(YEAR(EOMONTH($E102,6)), 'Annual Inflation'!$AM$6:$BA$6, 0))/100)</f>
        <v>-</v>
      </c>
      <c r="L102" s="259">
        <f t="shared" si="7"/>
        <v>83.3</v>
      </c>
      <c r="M102" s="259">
        <f t="shared" si="8"/>
        <v>206.2</v>
      </c>
      <c r="N102" s="259">
        <f t="shared" si="9"/>
        <v>206.2</v>
      </c>
    </row>
    <row r="103" spans="5:14" ht="15">
      <c r="E103" s="249">
        <v>39234</v>
      </c>
      <c r="F103" s="323">
        <f t="shared" si="5"/>
        <v>39263</v>
      </c>
      <c r="G103" s="159">
        <f t="shared" si="6"/>
        <v>2008</v>
      </c>
      <c r="H103" s="290">
        <v>83.5</v>
      </c>
      <c r="I103" s="250">
        <v>207.3</v>
      </c>
      <c r="J103" s="258" t="str">
        <f>IF($E103&lt;DATE(2018,7,1),"-",INDEX('Annual Inflation'!$AM$53:$BA$53, MATCH(YEAR(EOMONTH($E103,6)), 'Annual Inflation'!$AM$6:$BA$6, 0))/100)</f>
        <v>-</v>
      </c>
      <c r="K103" s="258" t="str">
        <f>IF($E103&lt;DATE(2018,7,1),"-",INDEX('Annual Inflation'!$AM$50:$BA$50, MATCH(YEAR(EOMONTH($E103,6)), 'Annual Inflation'!$AM$6:$BA$6, 0))/100)</f>
        <v>-</v>
      </c>
      <c r="L103" s="259">
        <f t="shared" si="7"/>
        <v>83.5</v>
      </c>
      <c r="M103" s="259">
        <f t="shared" si="8"/>
        <v>207.3</v>
      </c>
      <c r="N103" s="259">
        <f t="shared" si="9"/>
        <v>207.3</v>
      </c>
    </row>
    <row r="104" spans="5:14" ht="15">
      <c r="E104" s="249">
        <v>39264</v>
      </c>
      <c r="F104" s="323">
        <f t="shared" si="5"/>
        <v>39294</v>
      </c>
      <c r="G104" s="159">
        <f t="shared" si="6"/>
        <v>2008</v>
      </c>
      <c r="H104" s="290">
        <v>83.1</v>
      </c>
      <c r="I104" s="250">
        <v>206.1</v>
      </c>
      <c r="J104" s="258" t="str">
        <f>IF($E104&lt;DATE(2018,7,1),"-",INDEX('Annual Inflation'!$AM$53:$BA$53, MATCH(YEAR(EOMONTH($E104,6)), 'Annual Inflation'!$AM$6:$BA$6, 0))/100)</f>
        <v>-</v>
      </c>
      <c r="K104" s="258" t="str">
        <f>IF($E104&lt;DATE(2018,7,1),"-",INDEX('Annual Inflation'!$AM$50:$BA$50, MATCH(YEAR(EOMONTH($E104,6)), 'Annual Inflation'!$AM$6:$BA$6, 0))/100)</f>
        <v>-</v>
      </c>
      <c r="L104" s="259">
        <f t="shared" si="7"/>
        <v>83.1</v>
      </c>
      <c r="M104" s="259">
        <f t="shared" si="8"/>
        <v>206.1</v>
      </c>
      <c r="N104" s="259">
        <f t="shared" si="9"/>
        <v>206.1</v>
      </c>
    </row>
    <row r="105" spans="5:14" ht="15">
      <c r="E105" s="249">
        <v>39295</v>
      </c>
      <c r="F105" s="323">
        <f t="shared" si="5"/>
        <v>39325</v>
      </c>
      <c r="G105" s="159">
        <f t="shared" si="6"/>
        <v>2008</v>
      </c>
      <c r="H105" s="290">
        <v>83.4</v>
      </c>
      <c r="I105" s="250">
        <v>207.3</v>
      </c>
      <c r="J105" s="258" t="str">
        <f>IF($E105&lt;DATE(2018,7,1),"-",INDEX('Annual Inflation'!$AM$53:$BA$53, MATCH(YEAR(EOMONTH($E105,6)), 'Annual Inflation'!$AM$6:$BA$6, 0))/100)</f>
        <v>-</v>
      </c>
      <c r="K105" s="258" t="str">
        <f>IF($E105&lt;DATE(2018,7,1),"-",INDEX('Annual Inflation'!$AM$50:$BA$50, MATCH(YEAR(EOMONTH($E105,6)), 'Annual Inflation'!$AM$6:$BA$6, 0))/100)</f>
        <v>-</v>
      </c>
      <c r="L105" s="259">
        <f t="shared" si="7"/>
        <v>83.4</v>
      </c>
      <c r="M105" s="259">
        <f t="shared" si="8"/>
        <v>207.3</v>
      </c>
      <c r="N105" s="259">
        <f t="shared" si="9"/>
        <v>207.3</v>
      </c>
    </row>
    <row r="106" spans="5:14" ht="15">
      <c r="E106" s="249">
        <v>39326</v>
      </c>
      <c r="F106" s="323">
        <f t="shared" si="5"/>
        <v>39355</v>
      </c>
      <c r="G106" s="159">
        <f t="shared" si="6"/>
        <v>2008</v>
      </c>
      <c r="H106" s="290">
        <v>83.5</v>
      </c>
      <c r="I106" s="250">
        <v>208</v>
      </c>
      <c r="J106" s="258" t="str">
        <f>IF($E106&lt;DATE(2018,7,1),"-",INDEX('Annual Inflation'!$AM$53:$BA$53, MATCH(YEAR(EOMONTH($E106,6)), 'Annual Inflation'!$AM$6:$BA$6, 0))/100)</f>
        <v>-</v>
      </c>
      <c r="K106" s="258" t="str">
        <f>IF($E106&lt;DATE(2018,7,1),"-",INDEX('Annual Inflation'!$AM$50:$BA$50, MATCH(YEAR(EOMONTH($E106,6)), 'Annual Inflation'!$AM$6:$BA$6, 0))/100)</f>
        <v>-</v>
      </c>
      <c r="L106" s="259">
        <f t="shared" si="7"/>
        <v>83.5</v>
      </c>
      <c r="M106" s="259">
        <f t="shared" si="8"/>
        <v>208</v>
      </c>
      <c r="N106" s="259">
        <f t="shared" si="9"/>
        <v>208</v>
      </c>
    </row>
    <row r="107" spans="5:14" ht="15">
      <c r="E107" s="249">
        <v>39356</v>
      </c>
      <c r="F107" s="323">
        <f t="shared" si="5"/>
        <v>39386</v>
      </c>
      <c r="G107" s="159">
        <f t="shared" si="6"/>
        <v>2008</v>
      </c>
      <c r="H107" s="290">
        <v>83.8</v>
      </c>
      <c r="I107" s="250">
        <v>208.9</v>
      </c>
      <c r="J107" s="258" t="str">
        <f>IF($E107&lt;DATE(2018,7,1),"-",INDEX('Annual Inflation'!$AM$53:$BA$53, MATCH(YEAR(EOMONTH($E107,6)), 'Annual Inflation'!$AM$6:$BA$6, 0))/100)</f>
        <v>-</v>
      </c>
      <c r="K107" s="258" t="str">
        <f>IF($E107&lt;DATE(2018,7,1),"-",INDEX('Annual Inflation'!$AM$50:$BA$50, MATCH(YEAR(EOMONTH($E107,6)), 'Annual Inflation'!$AM$6:$BA$6, 0))/100)</f>
        <v>-</v>
      </c>
      <c r="L107" s="259">
        <f t="shared" si="7"/>
        <v>83.8</v>
      </c>
      <c r="M107" s="259">
        <f t="shared" si="8"/>
        <v>208.9</v>
      </c>
      <c r="N107" s="259">
        <f t="shared" si="9"/>
        <v>208.9</v>
      </c>
    </row>
    <row r="108" spans="5:14" ht="15">
      <c r="E108" s="249">
        <v>39387</v>
      </c>
      <c r="F108" s="323">
        <f t="shared" si="5"/>
        <v>39416</v>
      </c>
      <c r="G108" s="159">
        <f t="shared" si="6"/>
        <v>2008</v>
      </c>
      <c r="H108" s="290">
        <v>84.1</v>
      </c>
      <c r="I108" s="250">
        <v>209.7</v>
      </c>
      <c r="J108" s="258" t="str">
        <f>IF($E108&lt;DATE(2018,7,1),"-",INDEX('Annual Inflation'!$AM$53:$BA$53, MATCH(YEAR(EOMONTH($E108,6)), 'Annual Inflation'!$AM$6:$BA$6, 0))/100)</f>
        <v>-</v>
      </c>
      <c r="K108" s="258" t="str">
        <f>IF($E108&lt;DATE(2018,7,1),"-",INDEX('Annual Inflation'!$AM$50:$BA$50, MATCH(YEAR(EOMONTH($E108,6)), 'Annual Inflation'!$AM$6:$BA$6, 0))/100)</f>
        <v>-</v>
      </c>
      <c r="L108" s="259">
        <f t="shared" si="7"/>
        <v>84.1</v>
      </c>
      <c r="M108" s="259">
        <f t="shared" si="8"/>
        <v>209.7</v>
      </c>
      <c r="N108" s="259">
        <f t="shared" si="9"/>
        <v>209.7</v>
      </c>
    </row>
    <row r="109" spans="5:14" ht="15">
      <c r="E109" s="249">
        <v>39417</v>
      </c>
      <c r="F109" s="323">
        <f t="shared" si="5"/>
        <v>39447</v>
      </c>
      <c r="G109" s="159">
        <f t="shared" si="6"/>
        <v>2008</v>
      </c>
      <c r="H109" s="290">
        <v>84.5</v>
      </c>
      <c r="I109" s="250">
        <v>210.9</v>
      </c>
      <c r="J109" s="258" t="str">
        <f>IF($E109&lt;DATE(2018,7,1),"-",INDEX('Annual Inflation'!$AM$53:$BA$53, MATCH(YEAR(EOMONTH($E109,6)), 'Annual Inflation'!$AM$6:$BA$6, 0))/100)</f>
        <v>-</v>
      </c>
      <c r="K109" s="258" t="str">
        <f>IF($E109&lt;DATE(2018,7,1),"-",INDEX('Annual Inflation'!$AM$50:$BA$50, MATCH(YEAR(EOMONTH($E109,6)), 'Annual Inflation'!$AM$6:$BA$6, 0))/100)</f>
        <v>-</v>
      </c>
      <c r="L109" s="259">
        <f t="shared" si="7"/>
        <v>84.5</v>
      </c>
      <c r="M109" s="259">
        <f t="shared" si="8"/>
        <v>210.9</v>
      </c>
      <c r="N109" s="259">
        <f t="shared" si="9"/>
        <v>210.9</v>
      </c>
    </row>
    <row r="110" spans="5:14" ht="15">
      <c r="E110" s="249">
        <v>39448</v>
      </c>
      <c r="F110" s="323">
        <f t="shared" si="5"/>
        <v>39478</v>
      </c>
      <c r="G110" s="159">
        <f t="shared" si="6"/>
        <v>2008</v>
      </c>
      <c r="H110" s="290">
        <v>84.1</v>
      </c>
      <c r="I110" s="250">
        <v>209.8</v>
      </c>
      <c r="J110" s="258" t="str">
        <f>IF($E110&lt;DATE(2018,7,1),"-",INDEX('Annual Inflation'!$AM$53:$BA$53, MATCH(YEAR(EOMONTH($E110,6)), 'Annual Inflation'!$AM$6:$BA$6, 0))/100)</f>
        <v>-</v>
      </c>
      <c r="K110" s="258" t="str">
        <f>IF($E110&lt;DATE(2018,7,1),"-",INDEX('Annual Inflation'!$AM$50:$BA$50, MATCH(YEAR(EOMONTH($E110,6)), 'Annual Inflation'!$AM$6:$BA$6, 0))/100)</f>
        <v>-</v>
      </c>
      <c r="L110" s="259">
        <f t="shared" si="7"/>
        <v>84.1</v>
      </c>
      <c r="M110" s="259">
        <f t="shared" si="8"/>
        <v>209.8</v>
      </c>
      <c r="N110" s="259">
        <f t="shared" si="9"/>
        <v>209.8</v>
      </c>
    </row>
    <row r="111" spans="5:14" ht="15">
      <c r="E111" s="249">
        <v>39479</v>
      </c>
      <c r="F111" s="323">
        <f t="shared" si="5"/>
        <v>39507</v>
      </c>
      <c r="G111" s="159">
        <f t="shared" si="6"/>
        <v>2008</v>
      </c>
      <c r="H111" s="290">
        <v>84.6</v>
      </c>
      <c r="I111" s="250">
        <v>211.4</v>
      </c>
      <c r="J111" s="258" t="str">
        <f>IF($E111&lt;DATE(2018,7,1),"-",INDEX('Annual Inflation'!$AM$53:$BA$53, MATCH(YEAR(EOMONTH($E111,6)), 'Annual Inflation'!$AM$6:$BA$6, 0))/100)</f>
        <v>-</v>
      </c>
      <c r="K111" s="258" t="str">
        <f>IF($E111&lt;DATE(2018,7,1),"-",INDEX('Annual Inflation'!$AM$50:$BA$50, MATCH(YEAR(EOMONTH($E111,6)), 'Annual Inflation'!$AM$6:$BA$6, 0))/100)</f>
        <v>-</v>
      </c>
      <c r="L111" s="259">
        <f t="shared" si="7"/>
        <v>84.6</v>
      </c>
      <c r="M111" s="259">
        <f t="shared" si="8"/>
        <v>211.4</v>
      </c>
      <c r="N111" s="259">
        <f t="shared" si="9"/>
        <v>211.4</v>
      </c>
    </row>
    <row r="112" spans="5:14" ht="15">
      <c r="E112" s="249">
        <v>39508</v>
      </c>
      <c r="F112" s="323">
        <f t="shared" si="5"/>
        <v>39538</v>
      </c>
      <c r="G112" s="159">
        <f t="shared" si="6"/>
        <v>2008</v>
      </c>
      <c r="H112" s="290">
        <v>84.9</v>
      </c>
      <c r="I112" s="250">
        <v>212.1</v>
      </c>
      <c r="J112" s="258" t="str">
        <f>IF($E112&lt;DATE(2018,7,1),"-",INDEX('Annual Inflation'!$AM$53:$BA$53, MATCH(YEAR(EOMONTH($E112,6)), 'Annual Inflation'!$AM$6:$BA$6, 0))/100)</f>
        <v>-</v>
      </c>
      <c r="K112" s="258" t="str">
        <f>IF($E112&lt;DATE(2018,7,1),"-",INDEX('Annual Inflation'!$AM$50:$BA$50, MATCH(YEAR(EOMONTH($E112,6)), 'Annual Inflation'!$AM$6:$BA$6, 0))/100)</f>
        <v>-</v>
      </c>
      <c r="L112" s="259">
        <f t="shared" si="7"/>
        <v>84.9</v>
      </c>
      <c r="M112" s="259">
        <f t="shared" si="8"/>
        <v>212.1</v>
      </c>
      <c r="N112" s="259">
        <f t="shared" si="9"/>
        <v>212.1</v>
      </c>
    </row>
    <row r="113" spans="5:14" ht="15">
      <c r="E113" s="249">
        <v>39539</v>
      </c>
      <c r="F113" s="323">
        <f t="shared" si="5"/>
        <v>39568</v>
      </c>
      <c r="G113" s="159">
        <f t="shared" si="6"/>
        <v>2009</v>
      </c>
      <c r="H113" s="290">
        <v>85.6</v>
      </c>
      <c r="I113" s="250">
        <v>214</v>
      </c>
      <c r="J113" s="258" t="str">
        <f>IF($E113&lt;DATE(2018,7,1),"-",INDEX('Annual Inflation'!$AM$53:$BA$53, MATCH(YEAR(EOMONTH($E113,6)), 'Annual Inflation'!$AM$6:$BA$6, 0))/100)</f>
        <v>-</v>
      </c>
      <c r="K113" s="258" t="str">
        <f>IF($E113&lt;DATE(2018,7,1),"-",INDEX('Annual Inflation'!$AM$50:$BA$50, MATCH(YEAR(EOMONTH($E113,6)), 'Annual Inflation'!$AM$6:$BA$6, 0))/100)</f>
        <v>-</v>
      </c>
      <c r="L113" s="259">
        <f t="shared" si="7"/>
        <v>85.6</v>
      </c>
      <c r="M113" s="259">
        <f t="shared" si="8"/>
        <v>214</v>
      </c>
      <c r="N113" s="259">
        <f t="shared" si="9"/>
        <v>214</v>
      </c>
    </row>
    <row r="114" spans="5:14" ht="15">
      <c r="E114" s="249">
        <v>39569</v>
      </c>
      <c r="F114" s="323">
        <f t="shared" si="5"/>
        <v>39599</v>
      </c>
      <c r="G114" s="159">
        <f t="shared" si="6"/>
        <v>2009</v>
      </c>
      <c r="H114" s="290">
        <v>86.1</v>
      </c>
      <c r="I114" s="250">
        <v>215.1</v>
      </c>
      <c r="J114" s="258" t="str">
        <f>IF($E114&lt;DATE(2018,7,1),"-",INDEX('Annual Inflation'!$AM$53:$BA$53, MATCH(YEAR(EOMONTH($E114,6)), 'Annual Inflation'!$AM$6:$BA$6, 0))/100)</f>
        <v>-</v>
      </c>
      <c r="K114" s="258" t="str">
        <f>IF($E114&lt;DATE(2018,7,1),"-",INDEX('Annual Inflation'!$AM$50:$BA$50, MATCH(YEAR(EOMONTH($E114,6)), 'Annual Inflation'!$AM$6:$BA$6, 0))/100)</f>
        <v>-</v>
      </c>
      <c r="L114" s="259">
        <f t="shared" si="7"/>
        <v>86.1</v>
      </c>
      <c r="M114" s="259">
        <f t="shared" si="8"/>
        <v>215.1</v>
      </c>
      <c r="N114" s="259">
        <f t="shared" si="9"/>
        <v>215.1</v>
      </c>
    </row>
    <row r="115" spans="5:14" ht="15">
      <c r="E115" s="249">
        <v>39600</v>
      </c>
      <c r="F115" s="323">
        <f t="shared" si="5"/>
        <v>39629</v>
      </c>
      <c r="G115" s="159">
        <f t="shared" si="6"/>
        <v>2009</v>
      </c>
      <c r="H115" s="290">
        <v>86.6</v>
      </c>
      <c r="I115" s="250">
        <v>216.8</v>
      </c>
      <c r="J115" s="258" t="str">
        <f>IF($E115&lt;DATE(2018,7,1),"-",INDEX('Annual Inflation'!$AM$53:$BA$53, MATCH(YEAR(EOMONTH($E115,6)), 'Annual Inflation'!$AM$6:$BA$6, 0))/100)</f>
        <v>-</v>
      </c>
      <c r="K115" s="258" t="str">
        <f>IF($E115&lt;DATE(2018,7,1),"-",INDEX('Annual Inflation'!$AM$50:$BA$50, MATCH(YEAR(EOMONTH($E115,6)), 'Annual Inflation'!$AM$6:$BA$6, 0))/100)</f>
        <v>-</v>
      </c>
      <c r="L115" s="259">
        <f t="shared" si="7"/>
        <v>86.6</v>
      </c>
      <c r="M115" s="259">
        <f t="shared" si="8"/>
        <v>216.8</v>
      </c>
      <c r="N115" s="259">
        <f t="shared" si="9"/>
        <v>216.8</v>
      </c>
    </row>
    <row r="116" spans="5:14" ht="15">
      <c r="E116" s="249">
        <v>39630</v>
      </c>
      <c r="F116" s="323">
        <f t="shared" si="5"/>
        <v>39660</v>
      </c>
      <c r="G116" s="159">
        <f t="shared" si="6"/>
        <v>2009</v>
      </c>
      <c r="H116" s="290">
        <v>86.6</v>
      </c>
      <c r="I116" s="250">
        <v>216.5</v>
      </c>
      <c r="J116" s="258" t="str">
        <f>IF($E116&lt;DATE(2018,7,1),"-",INDEX('Annual Inflation'!$AM$53:$BA$53, MATCH(YEAR(EOMONTH($E116,6)), 'Annual Inflation'!$AM$6:$BA$6, 0))/100)</f>
        <v>-</v>
      </c>
      <c r="K116" s="258" t="str">
        <f>IF($E116&lt;DATE(2018,7,1),"-",INDEX('Annual Inflation'!$AM$50:$BA$50, MATCH(YEAR(EOMONTH($E116,6)), 'Annual Inflation'!$AM$6:$BA$6, 0))/100)</f>
        <v>-</v>
      </c>
      <c r="L116" s="259">
        <f t="shared" si="7"/>
        <v>86.6</v>
      </c>
      <c r="M116" s="259">
        <f t="shared" si="8"/>
        <v>216.5</v>
      </c>
      <c r="N116" s="259">
        <f t="shared" si="9"/>
        <v>216.5</v>
      </c>
    </row>
    <row r="117" spans="5:14" ht="15">
      <c r="E117" s="249">
        <v>39661</v>
      </c>
      <c r="F117" s="323">
        <f t="shared" si="5"/>
        <v>39691</v>
      </c>
      <c r="G117" s="159">
        <f t="shared" si="6"/>
        <v>2009</v>
      </c>
      <c r="H117" s="290">
        <v>87.1</v>
      </c>
      <c r="I117" s="250">
        <v>217.2</v>
      </c>
      <c r="J117" s="258" t="str">
        <f>IF($E117&lt;DATE(2018,7,1),"-",INDEX('Annual Inflation'!$AM$53:$BA$53, MATCH(YEAR(EOMONTH($E117,6)), 'Annual Inflation'!$AM$6:$BA$6, 0))/100)</f>
        <v>-</v>
      </c>
      <c r="K117" s="258" t="str">
        <f>IF($E117&lt;DATE(2018,7,1),"-",INDEX('Annual Inflation'!$AM$50:$BA$50, MATCH(YEAR(EOMONTH($E117,6)), 'Annual Inflation'!$AM$6:$BA$6, 0))/100)</f>
        <v>-</v>
      </c>
      <c r="L117" s="259">
        <f t="shared" si="7"/>
        <v>87.1</v>
      </c>
      <c r="M117" s="259">
        <f t="shared" si="8"/>
        <v>217.2</v>
      </c>
      <c r="N117" s="259">
        <f t="shared" si="9"/>
        <v>217.2</v>
      </c>
    </row>
    <row r="118" spans="5:14" ht="15">
      <c r="E118" s="249">
        <v>39692</v>
      </c>
      <c r="F118" s="323">
        <f t="shared" si="5"/>
        <v>39721</v>
      </c>
      <c r="G118" s="159">
        <f t="shared" si="6"/>
        <v>2009</v>
      </c>
      <c r="H118" s="290">
        <v>87.5</v>
      </c>
      <c r="I118" s="250">
        <v>218.4</v>
      </c>
      <c r="J118" s="258" t="str">
        <f>IF($E118&lt;DATE(2018,7,1),"-",INDEX('Annual Inflation'!$AM$53:$BA$53, MATCH(YEAR(EOMONTH($E118,6)), 'Annual Inflation'!$AM$6:$BA$6, 0))/100)</f>
        <v>-</v>
      </c>
      <c r="K118" s="258" t="str">
        <f>IF($E118&lt;DATE(2018,7,1),"-",INDEX('Annual Inflation'!$AM$50:$BA$50, MATCH(YEAR(EOMONTH($E118,6)), 'Annual Inflation'!$AM$6:$BA$6, 0))/100)</f>
        <v>-</v>
      </c>
      <c r="L118" s="259">
        <f t="shared" si="7"/>
        <v>87.5</v>
      </c>
      <c r="M118" s="259">
        <f t="shared" si="8"/>
        <v>218.4</v>
      </c>
      <c r="N118" s="259">
        <f t="shared" si="9"/>
        <v>218.4</v>
      </c>
    </row>
    <row r="119" spans="5:14" ht="15">
      <c r="E119" s="249">
        <v>39722</v>
      </c>
      <c r="F119" s="323">
        <f t="shared" si="5"/>
        <v>39752</v>
      </c>
      <c r="G119" s="159">
        <f t="shared" si="6"/>
        <v>2009</v>
      </c>
      <c r="H119" s="290">
        <v>87.3</v>
      </c>
      <c r="I119" s="250">
        <v>217.7</v>
      </c>
      <c r="J119" s="258" t="str">
        <f>IF($E119&lt;DATE(2018,7,1),"-",INDEX('Annual Inflation'!$AM$53:$BA$53, MATCH(YEAR(EOMONTH($E119,6)), 'Annual Inflation'!$AM$6:$BA$6, 0))/100)</f>
        <v>-</v>
      </c>
      <c r="K119" s="258" t="str">
        <f>IF($E119&lt;DATE(2018,7,1),"-",INDEX('Annual Inflation'!$AM$50:$BA$50, MATCH(YEAR(EOMONTH($E119,6)), 'Annual Inflation'!$AM$6:$BA$6, 0))/100)</f>
        <v>-</v>
      </c>
      <c r="L119" s="259">
        <f t="shared" si="7"/>
        <v>87.3</v>
      </c>
      <c r="M119" s="259">
        <f t="shared" si="8"/>
        <v>217.7</v>
      </c>
      <c r="N119" s="259">
        <f t="shared" si="9"/>
        <v>217.7</v>
      </c>
    </row>
    <row r="120" spans="5:14" ht="15">
      <c r="E120" s="249">
        <v>39753</v>
      </c>
      <c r="F120" s="323">
        <f t="shared" si="5"/>
        <v>39782</v>
      </c>
      <c r="G120" s="159">
        <f t="shared" si="6"/>
        <v>2009</v>
      </c>
      <c r="H120" s="290">
        <v>87.3</v>
      </c>
      <c r="I120" s="250">
        <v>216</v>
      </c>
      <c r="J120" s="258" t="str">
        <f>IF($E120&lt;DATE(2018,7,1),"-",INDEX('Annual Inflation'!$AM$53:$BA$53, MATCH(YEAR(EOMONTH($E120,6)), 'Annual Inflation'!$AM$6:$BA$6, 0))/100)</f>
        <v>-</v>
      </c>
      <c r="K120" s="258" t="str">
        <f>IF($E120&lt;DATE(2018,7,1),"-",INDEX('Annual Inflation'!$AM$50:$BA$50, MATCH(YEAR(EOMONTH($E120,6)), 'Annual Inflation'!$AM$6:$BA$6, 0))/100)</f>
        <v>-</v>
      </c>
      <c r="L120" s="259">
        <f t="shared" si="7"/>
        <v>87.3</v>
      </c>
      <c r="M120" s="259">
        <f t="shared" si="8"/>
        <v>216</v>
      </c>
      <c r="N120" s="259">
        <f t="shared" si="9"/>
        <v>216</v>
      </c>
    </row>
    <row r="121" spans="5:14" ht="15">
      <c r="E121" s="249">
        <v>39783</v>
      </c>
      <c r="F121" s="323">
        <f t="shared" si="5"/>
        <v>39813</v>
      </c>
      <c r="G121" s="159">
        <f t="shared" si="6"/>
        <v>2009</v>
      </c>
      <c r="H121" s="290">
        <v>87.1</v>
      </c>
      <c r="I121" s="250">
        <v>212.9</v>
      </c>
      <c r="J121" s="258" t="str">
        <f>IF($E121&lt;DATE(2018,7,1),"-",INDEX('Annual Inflation'!$AM$53:$BA$53, MATCH(YEAR(EOMONTH($E121,6)), 'Annual Inflation'!$AM$6:$BA$6, 0))/100)</f>
        <v>-</v>
      </c>
      <c r="K121" s="258" t="str">
        <f>IF($E121&lt;DATE(2018,7,1),"-",INDEX('Annual Inflation'!$AM$50:$BA$50, MATCH(YEAR(EOMONTH($E121,6)), 'Annual Inflation'!$AM$6:$BA$6, 0))/100)</f>
        <v>-</v>
      </c>
      <c r="L121" s="259">
        <f t="shared" si="7"/>
        <v>87.1</v>
      </c>
      <c r="M121" s="259">
        <f t="shared" si="8"/>
        <v>212.9</v>
      </c>
      <c r="N121" s="259">
        <f t="shared" si="9"/>
        <v>212.9</v>
      </c>
    </row>
    <row r="122" spans="5:14" ht="15">
      <c r="E122" s="249">
        <v>39814</v>
      </c>
      <c r="F122" s="323">
        <f t="shared" si="5"/>
        <v>39844</v>
      </c>
      <c r="G122" s="159">
        <f t="shared" si="6"/>
        <v>2009</v>
      </c>
      <c r="H122" s="290">
        <v>86.6</v>
      </c>
      <c r="I122" s="250">
        <v>210.1</v>
      </c>
      <c r="J122" s="258" t="str">
        <f>IF($E122&lt;DATE(2018,7,1),"-",INDEX('Annual Inflation'!$AM$53:$BA$53, MATCH(YEAR(EOMONTH($E122,6)), 'Annual Inflation'!$AM$6:$BA$6, 0))/100)</f>
        <v>-</v>
      </c>
      <c r="K122" s="258" t="str">
        <f>IF($E122&lt;DATE(2018,7,1),"-",INDEX('Annual Inflation'!$AM$50:$BA$50, MATCH(YEAR(EOMONTH($E122,6)), 'Annual Inflation'!$AM$6:$BA$6, 0))/100)</f>
        <v>-</v>
      </c>
      <c r="L122" s="259">
        <f t="shared" si="7"/>
        <v>86.6</v>
      </c>
      <c r="M122" s="259">
        <f t="shared" si="8"/>
        <v>210.1</v>
      </c>
      <c r="N122" s="259">
        <f t="shared" si="9"/>
        <v>210.1</v>
      </c>
    </row>
    <row r="123" spans="5:14" ht="15">
      <c r="E123" s="249">
        <v>39845</v>
      </c>
      <c r="F123" s="323">
        <f t="shared" si="5"/>
        <v>39872</v>
      </c>
      <c r="G123" s="159">
        <f t="shared" si="6"/>
        <v>2009</v>
      </c>
      <c r="H123" s="290">
        <v>87.2</v>
      </c>
      <c r="I123" s="250">
        <v>211.4</v>
      </c>
      <c r="J123" s="258" t="str">
        <f>IF($E123&lt;DATE(2018,7,1),"-",INDEX('Annual Inflation'!$AM$53:$BA$53, MATCH(YEAR(EOMONTH($E123,6)), 'Annual Inflation'!$AM$6:$BA$6, 0))/100)</f>
        <v>-</v>
      </c>
      <c r="K123" s="258" t="str">
        <f>IF($E123&lt;DATE(2018,7,1),"-",INDEX('Annual Inflation'!$AM$50:$BA$50, MATCH(YEAR(EOMONTH($E123,6)), 'Annual Inflation'!$AM$6:$BA$6, 0))/100)</f>
        <v>-</v>
      </c>
      <c r="L123" s="259">
        <f t="shared" si="7"/>
        <v>87.2</v>
      </c>
      <c r="M123" s="259">
        <f t="shared" si="8"/>
        <v>211.4</v>
      </c>
      <c r="N123" s="259">
        <f t="shared" si="9"/>
        <v>211.4</v>
      </c>
    </row>
    <row r="124" spans="5:14" ht="15">
      <c r="E124" s="249">
        <v>39873</v>
      </c>
      <c r="F124" s="323">
        <f t="shared" si="5"/>
        <v>39903</v>
      </c>
      <c r="G124" s="159">
        <f t="shared" si="6"/>
        <v>2009</v>
      </c>
      <c r="H124" s="290">
        <v>87.3</v>
      </c>
      <c r="I124" s="250">
        <v>211.3</v>
      </c>
      <c r="J124" s="258" t="str">
        <f>IF($E124&lt;DATE(2018,7,1),"-",INDEX('Annual Inflation'!$AM$53:$BA$53, MATCH(YEAR(EOMONTH($E124,6)), 'Annual Inflation'!$AM$6:$BA$6, 0))/100)</f>
        <v>-</v>
      </c>
      <c r="K124" s="258" t="str">
        <f>IF($E124&lt;DATE(2018,7,1),"-",INDEX('Annual Inflation'!$AM$50:$BA$50, MATCH(YEAR(EOMONTH($E124,6)), 'Annual Inflation'!$AM$6:$BA$6, 0))/100)</f>
        <v>-</v>
      </c>
      <c r="L124" s="259">
        <f t="shared" si="7"/>
        <v>87.3</v>
      </c>
      <c r="M124" s="259">
        <f t="shared" si="8"/>
        <v>211.3</v>
      </c>
      <c r="N124" s="259">
        <f t="shared" si="9"/>
        <v>211.3</v>
      </c>
    </row>
    <row r="125" spans="5:14" ht="15">
      <c r="E125" s="249">
        <v>39904</v>
      </c>
      <c r="F125" s="323">
        <f t="shared" si="5"/>
        <v>39933</v>
      </c>
      <c r="G125" s="159">
        <f t="shared" si="6"/>
        <v>2010</v>
      </c>
      <c r="H125" s="290">
        <v>87.5</v>
      </c>
      <c r="I125" s="250">
        <v>211.5</v>
      </c>
      <c r="J125" s="258" t="str">
        <f>IF($E125&lt;DATE(2018,7,1),"-",INDEX('Annual Inflation'!$AM$53:$BA$53, MATCH(YEAR(EOMONTH($E125,6)), 'Annual Inflation'!$AM$6:$BA$6, 0))/100)</f>
        <v>-</v>
      </c>
      <c r="K125" s="258" t="str">
        <f>IF($E125&lt;DATE(2018,7,1),"-",INDEX('Annual Inflation'!$AM$50:$BA$50, MATCH(YEAR(EOMONTH($E125,6)), 'Annual Inflation'!$AM$6:$BA$6, 0))/100)</f>
        <v>-</v>
      </c>
      <c r="L125" s="259">
        <f t="shared" si="7"/>
        <v>87.5</v>
      </c>
      <c r="M125" s="259">
        <f t="shared" si="8"/>
        <v>211.5</v>
      </c>
      <c r="N125" s="259">
        <f t="shared" si="9"/>
        <v>211.5</v>
      </c>
    </row>
    <row r="126" spans="5:14" ht="15">
      <c r="E126" s="249">
        <v>39934</v>
      </c>
      <c r="F126" s="323">
        <f t="shared" si="5"/>
        <v>39964</v>
      </c>
      <c r="G126" s="159">
        <f t="shared" si="6"/>
        <v>2010</v>
      </c>
      <c r="H126" s="290">
        <v>87.9</v>
      </c>
      <c r="I126" s="250">
        <v>212.8</v>
      </c>
      <c r="J126" s="258" t="str">
        <f>IF($E126&lt;DATE(2018,7,1),"-",INDEX('Annual Inflation'!$AM$53:$BA$53, MATCH(YEAR(EOMONTH($E126,6)), 'Annual Inflation'!$AM$6:$BA$6, 0))/100)</f>
        <v>-</v>
      </c>
      <c r="K126" s="258" t="str">
        <f>IF($E126&lt;DATE(2018,7,1),"-",INDEX('Annual Inflation'!$AM$50:$BA$50, MATCH(YEAR(EOMONTH($E126,6)), 'Annual Inflation'!$AM$6:$BA$6, 0))/100)</f>
        <v>-</v>
      </c>
      <c r="L126" s="259">
        <f t="shared" si="7"/>
        <v>87.9</v>
      </c>
      <c r="M126" s="259">
        <f t="shared" si="8"/>
        <v>212.8</v>
      </c>
      <c r="N126" s="259">
        <f t="shared" si="9"/>
        <v>212.8</v>
      </c>
    </row>
    <row r="127" spans="5:14" ht="15">
      <c r="E127" s="249">
        <v>39965</v>
      </c>
      <c r="F127" s="323">
        <f t="shared" si="5"/>
        <v>39994</v>
      </c>
      <c r="G127" s="159">
        <f t="shared" si="6"/>
        <v>2010</v>
      </c>
      <c r="H127" s="290">
        <v>88.1</v>
      </c>
      <c r="I127" s="250">
        <v>213.4</v>
      </c>
      <c r="J127" s="258" t="str">
        <f>IF($E127&lt;DATE(2018,7,1),"-",INDEX('Annual Inflation'!$AM$53:$BA$53, MATCH(YEAR(EOMONTH($E127,6)), 'Annual Inflation'!$AM$6:$BA$6, 0))/100)</f>
        <v>-</v>
      </c>
      <c r="K127" s="258" t="str">
        <f>IF($E127&lt;DATE(2018,7,1),"-",INDEX('Annual Inflation'!$AM$50:$BA$50, MATCH(YEAR(EOMONTH($E127,6)), 'Annual Inflation'!$AM$6:$BA$6, 0))/100)</f>
        <v>-</v>
      </c>
      <c r="L127" s="259">
        <f t="shared" si="7"/>
        <v>88.1</v>
      </c>
      <c r="M127" s="259">
        <f t="shared" si="8"/>
        <v>213.4</v>
      </c>
      <c r="N127" s="259">
        <f t="shared" si="9"/>
        <v>213.4</v>
      </c>
    </row>
    <row r="128" spans="5:14" ht="15">
      <c r="E128" s="249">
        <v>39995</v>
      </c>
      <c r="F128" s="323">
        <f t="shared" si="5"/>
        <v>40025</v>
      </c>
      <c r="G128" s="159">
        <f t="shared" si="6"/>
        <v>2010</v>
      </c>
      <c r="H128" s="290">
        <v>88</v>
      </c>
      <c r="I128" s="250">
        <v>213.4</v>
      </c>
      <c r="J128" s="258" t="str">
        <f>IF($E128&lt;DATE(2018,7,1),"-",INDEX('Annual Inflation'!$AM$53:$BA$53, MATCH(YEAR(EOMONTH($E128,6)), 'Annual Inflation'!$AM$6:$BA$6, 0))/100)</f>
        <v>-</v>
      </c>
      <c r="K128" s="258" t="str">
        <f>IF($E128&lt;DATE(2018,7,1),"-",INDEX('Annual Inflation'!$AM$50:$BA$50, MATCH(YEAR(EOMONTH($E128,6)), 'Annual Inflation'!$AM$6:$BA$6, 0))/100)</f>
        <v>-</v>
      </c>
      <c r="L128" s="259">
        <f t="shared" si="7"/>
        <v>88</v>
      </c>
      <c r="M128" s="259">
        <f t="shared" si="8"/>
        <v>213.4</v>
      </c>
      <c r="N128" s="259">
        <f t="shared" si="9"/>
        <v>213.4</v>
      </c>
    </row>
    <row r="129" spans="5:14" ht="15">
      <c r="E129" s="249">
        <v>40026</v>
      </c>
      <c r="F129" s="323">
        <f t="shared" si="5"/>
        <v>40056</v>
      </c>
      <c r="G129" s="159">
        <f t="shared" si="6"/>
        <v>2010</v>
      </c>
      <c r="H129" s="290">
        <v>88.3</v>
      </c>
      <c r="I129" s="250">
        <v>214.4</v>
      </c>
      <c r="J129" s="258" t="str">
        <f>IF($E129&lt;DATE(2018,7,1),"-",INDEX('Annual Inflation'!$AM$53:$BA$53, MATCH(YEAR(EOMONTH($E129,6)), 'Annual Inflation'!$AM$6:$BA$6, 0))/100)</f>
        <v>-</v>
      </c>
      <c r="K129" s="258" t="str">
        <f>IF($E129&lt;DATE(2018,7,1),"-",INDEX('Annual Inflation'!$AM$50:$BA$50, MATCH(YEAR(EOMONTH($E129,6)), 'Annual Inflation'!$AM$6:$BA$6, 0))/100)</f>
        <v>-</v>
      </c>
      <c r="L129" s="259">
        <f t="shared" si="7"/>
        <v>88.3</v>
      </c>
      <c r="M129" s="259">
        <f t="shared" si="8"/>
        <v>214.4</v>
      </c>
      <c r="N129" s="259">
        <f t="shared" si="9"/>
        <v>214.4</v>
      </c>
    </row>
    <row r="130" spans="5:14" ht="15">
      <c r="E130" s="249">
        <v>40057</v>
      </c>
      <c r="F130" s="323">
        <f t="shared" si="5"/>
        <v>40086</v>
      </c>
      <c r="G130" s="159">
        <f t="shared" si="6"/>
        <v>2010</v>
      </c>
      <c r="H130" s="290">
        <v>88.3</v>
      </c>
      <c r="I130" s="250">
        <v>215.3</v>
      </c>
      <c r="J130" s="258" t="str">
        <f>IF($E130&lt;DATE(2018,7,1),"-",INDEX('Annual Inflation'!$AM$53:$BA$53, MATCH(YEAR(EOMONTH($E130,6)), 'Annual Inflation'!$AM$6:$BA$6, 0))/100)</f>
        <v>-</v>
      </c>
      <c r="K130" s="258" t="str">
        <f>IF($E130&lt;DATE(2018,7,1),"-",INDEX('Annual Inflation'!$AM$50:$BA$50, MATCH(YEAR(EOMONTH($E130,6)), 'Annual Inflation'!$AM$6:$BA$6, 0))/100)</f>
        <v>-</v>
      </c>
      <c r="L130" s="259">
        <f t="shared" si="7"/>
        <v>88.3</v>
      </c>
      <c r="M130" s="259">
        <f t="shared" si="8"/>
        <v>215.3</v>
      </c>
      <c r="N130" s="259">
        <f t="shared" si="9"/>
        <v>215.3</v>
      </c>
    </row>
    <row r="131" spans="5:14" ht="15">
      <c r="E131" s="249">
        <v>40087</v>
      </c>
      <c r="F131" s="323">
        <f t="shared" si="5"/>
        <v>40117</v>
      </c>
      <c r="G131" s="159">
        <f t="shared" si="6"/>
        <v>2010</v>
      </c>
      <c r="H131" s="290">
        <v>88.4</v>
      </c>
      <c r="I131" s="250">
        <v>216</v>
      </c>
      <c r="J131" s="258" t="str">
        <f>IF($E131&lt;DATE(2018,7,1),"-",INDEX('Annual Inflation'!$AM$53:$BA$53, MATCH(YEAR(EOMONTH($E131,6)), 'Annual Inflation'!$AM$6:$BA$6, 0))/100)</f>
        <v>-</v>
      </c>
      <c r="K131" s="258" t="str">
        <f>IF($E131&lt;DATE(2018,7,1),"-",INDEX('Annual Inflation'!$AM$50:$BA$50, MATCH(YEAR(EOMONTH($E131,6)), 'Annual Inflation'!$AM$6:$BA$6, 0))/100)</f>
        <v>-</v>
      </c>
      <c r="L131" s="259">
        <f t="shared" si="7"/>
        <v>88.4</v>
      </c>
      <c r="M131" s="259">
        <f t="shared" si="8"/>
        <v>216</v>
      </c>
      <c r="N131" s="259">
        <f t="shared" si="9"/>
        <v>216</v>
      </c>
    </row>
    <row r="132" spans="5:14" ht="15">
      <c r="E132" s="249">
        <v>40118</v>
      </c>
      <c r="F132" s="323">
        <f t="shared" si="5"/>
        <v>40147</v>
      </c>
      <c r="G132" s="159">
        <f t="shared" si="6"/>
        <v>2010</v>
      </c>
      <c r="H132" s="290">
        <v>88.6</v>
      </c>
      <c r="I132" s="250">
        <v>216.6</v>
      </c>
      <c r="J132" s="258" t="str">
        <f>IF($E132&lt;DATE(2018,7,1),"-",INDEX('Annual Inflation'!$AM$53:$BA$53, MATCH(YEAR(EOMONTH($E132,6)), 'Annual Inflation'!$AM$6:$BA$6, 0))/100)</f>
        <v>-</v>
      </c>
      <c r="K132" s="258" t="str">
        <f>IF($E132&lt;DATE(2018,7,1),"-",INDEX('Annual Inflation'!$AM$50:$BA$50, MATCH(YEAR(EOMONTH($E132,6)), 'Annual Inflation'!$AM$6:$BA$6, 0))/100)</f>
        <v>-</v>
      </c>
      <c r="L132" s="259">
        <f t="shared" si="7"/>
        <v>88.6</v>
      </c>
      <c r="M132" s="259">
        <f t="shared" si="8"/>
        <v>216.6</v>
      </c>
      <c r="N132" s="259">
        <f t="shared" si="9"/>
        <v>216.6</v>
      </c>
    </row>
    <row r="133" spans="5:14" ht="15">
      <c r="E133" s="249">
        <v>40148</v>
      </c>
      <c r="F133" s="323">
        <f t="shared" si="5"/>
        <v>40178</v>
      </c>
      <c r="G133" s="159">
        <f t="shared" si="6"/>
        <v>2010</v>
      </c>
      <c r="H133" s="290">
        <v>88.9</v>
      </c>
      <c r="I133" s="250">
        <v>218</v>
      </c>
      <c r="J133" s="258" t="str">
        <f>IF($E133&lt;DATE(2018,7,1),"-",INDEX('Annual Inflation'!$AM$53:$BA$53, MATCH(YEAR(EOMONTH($E133,6)), 'Annual Inflation'!$AM$6:$BA$6, 0))/100)</f>
        <v>-</v>
      </c>
      <c r="K133" s="258" t="str">
        <f>IF($E133&lt;DATE(2018,7,1),"-",INDEX('Annual Inflation'!$AM$50:$BA$50, MATCH(YEAR(EOMONTH($E133,6)), 'Annual Inflation'!$AM$6:$BA$6, 0))/100)</f>
        <v>-</v>
      </c>
      <c r="L133" s="259">
        <f t="shared" si="7"/>
        <v>88.9</v>
      </c>
      <c r="M133" s="259">
        <f t="shared" si="8"/>
        <v>218</v>
      </c>
      <c r="N133" s="259">
        <f t="shared" si="9"/>
        <v>218</v>
      </c>
    </row>
    <row r="134" spans="5:14" ht="15">
      <c r="E134" s="249">
        <v>40179</v>
      </c>
      <c r="F134" s="323">
        <f t="shared" ref="F134:F197" si="10">EOMONTH(E134, 0)</f>
        <v>40209</v>
      </c>
      <c r="G134" s="159">
        <f t="shared" ref="G134:G197" si="11">IF(MONTH(E134)&gt;=4,YEAR(E134)+1,YEAR(E134))</f>
        <v>2010</v>
      </c>
      <c r="H134" s="290">
        <v>88.8</v>
      </c>
      <c r="I134" s="250">
        <v>217.9</v>
      </c>
      <c r="J134" s="258" t="str">
        <f>IF($E134&lt;DATE(2018,7,1),"-",INDEX('Annual Inflation'!$AM$53:$BA$53, MATCH(YEAR(EOMONTH($E134,6)), 'Annual Inflation'!$AM$6:$BA$6, 0))/100)</f>
        <v>-</v>
      </c>
      <c r="K134" s="258" t="str">
        <f>IF($E134&lt;DATE(2018,7,1),"-",INDEX('Annual Inflation'!$AM$50:$BA$50, MATCH(YEAR(EOMONTH($E134,6)), 'Annual Inflation'!$AM$6:$BA$6, 0))/100)</f>
        <v>-</v>
      </c>
      <c r="L134" s="259">
        <f t="shared" ref="L134:L197" si="12">IF(ISBLANK(H134),L133*((1+J134)^(1/12)),H134)</f>
        <v>88.8</v>
      </c>
      <c r="M134" s="259">
        <f t="shared" ref="M134:M197" si="13">IF(ISBLANK(I134),M133*((1+K134)^(1/12)),I134)</f>
        <v>217.9</v>
      </c>
      <c r="N134" s="259">
        <f t="shared" ref="N134:N197" si="14">IF($E134 &lt; DATE(2023,4,1),  M134,  IF($E134 = DATE(2023,4,1), N133 * ((0.5*L134/L133) + (0.5*M134/M133)), N133*(L134/L133)))</f>
        <v>217.9</v>
      </c>
    </row>
    <row r="135" spans="5:14" ht="15">
      <c r="E135" s="249">
        <v>40210</v>
      </c>
      <c r="F135" s="323">
        <f t="shared" si="10"/>
        <v>40237</v>
      </c>
      <c r="G135" s="159">
        <f t="shared" si="11"/>
        <v>2010</v>
      </c>
      <c r="H135" s="290">
        <v>89</v>
      </c>
      <c r="I135" s="250">
        <v>219.2</v>
      </c>
      <c r="J135" s="258" t="str">
        <f>IF($E135&lt;DATE(2018,7,1),"-",INDEX('Annual Inflation'!$AM$53:$BA$53, MATCH(YEAR(EOMONTH($E135,6)), 'Annual Inflation'!$AM$6:$BA$6, 0))/100)</f>
        <v>-</v>
      </c>
      <c r="K135" s="258" t="str">
        <f>IF($E135&lt;DATE(2018,7,1),"-",INDEX('Annual Inflation'!$AM$50:$BA$50, MATCH(YEAR(EOMONTH($E135,6)), 'Annual Inflation'!$AM$6:$BA$6, 0))/100)</f>
        <v>-</v>
      </c>
      <c r="L135" s="259">
        <f t="shared" si="12"/>
        <v>89</v>
      </c>
      <c r="M135" s="259">
        <f t="shared" si="13"/>
        <v>219.2</v>
      </c>
      <c r="N135" s="259">
        <f t="shared" si="14"/>
        <v>219.2</v>
      </c>
    </row>
    <row r="136" spans="5:14" ht="15">
      <c r="E136" s="249">
        <v>40238</v>
      </c>
      <c r="F136" s="323">
        <f t="shared" si="10"/>
        <v>40268</v>
      </c>
      <c r="G136" s="159">
        <f t="shared" si="11"/>
        <v>2010</v>
      </c>
      <c r="H136" s="290">
        <v>89.4</v>
      </c>
      <c r="I136" s="250">
        <v>220.7</v>
      </c>
      <c r="J136" s="258" t="str">
        <f>IF($E136&lt;DATE(2018,7,1),"-",INDEX('Annual Inflation'!$AM$53:$BA$53, MATCH(YEAR(EOMONTH($E136,6)), 'Annual Inflation'!$AM$6:$BA$6, 0))/100)</f>
        <v>-</v>
      </c>
      <c r="K136" s="258" t="str">
        <f>IF($E136&lt;DATE(2018,7,1),"-",INDEX('Annual Inflation'!$AM$50:$BA$50, MATCH(YEAR(EOMONTH($E136,6)), 'Annual Inflation'!$AM$6:$BA$6, 0))/100)</f>
        <v>-</v>
      </c>
      <c r="L136" s="259">
        <f t="shared" si="12"/>
        <v>89.4</v>
      </c>
      <c r="M136" s="259">
        <f t="shared" si="13"/>
        <v>220.7</v>
      </c>
      <c r="N136" s="259">
        <f t="shared" si="14"/>
        <v>220.7</v>
      </c>
    </row>
    <row r="137" spans="5:14" ht="15">
      <c r="E137" s="249">
        <v>40269</v>
      </c>
      <c r="F137" s="323">
        <f t="shared" si="10"/>
        <v>40298</v>
      </c>
      <c r="G137" s="159">
        <f t="shared" si="11"/>
        <v>2011</v>
      </c>
      <c r="H137" s="290">
        <v>89.9</v>
      </c>
      <c r="I137" s="250">
        <v>222.8</v>
      </c>
      <c r="J137" s="258" t="str">
        <f>IF($E137&lt;DATE(2018,7,1),"-",INDEX('Annual Inflation'!$AM$53:$BA$53, MATCH(YEAR(EOMONTH($E137,6)), 'Annual Inflation'!$AM$6:$BA$6, 0))/100)</f>
        <v>-</v>
      </c>
      <c r="K137" s="258" t="str">
        <f>IF($E137&lt;DATE(2018,7,1),"-",INDEX('Annual Inflation'!$AM$50:$BA$50, MATCH(YEAR(EOMONTH($E137,6)), 'Annual Inflation'!$AM$6:$BA$6, 0))/100)</f>
        <v>-</v>
      </c>
      <c r="L137" s="259">
        <f t="shared" si="12"/>
        <v>89.9</v>
      </c>
      <c r="M137" s="259">
        <f t="shared" si="13"/>
        <v>222.8</v>
      </c>
      <c r="N137" s="259">
        <f t="shared" si="14"/>
        <v>222.8</v>
      </c>
    </row>
    <row r="138" spans="5:14" ht="15">
      <c r="E138" s="249">
        <v>40299</v>
      </c>
      <c r="F138" s="323">
        <f t="shared" si="10"/>
        <v>40329</v>
      </c>
      <c r="G138" s="159">
        <f t="shared" si="11"/>
        <v>2011</v>
      </c>
      <c r="H138" s="290">
        <v>90.1</v>
      </c>
      <c r="I138" s="250">
        <v>223.6</v>
      </c>
      <c r="J138" s="258" t="str">
        <f>IF($E138&lt;DATE(2018,7,1),"-",INDEX('Annual Inflation'!$AM$53:$BA$53, MATCH(YEAR(EOMONTH($E138,6)), 'Annual Inflation'!$AM$6:$BA$6, 0))/100)</f>
        <v>-</v>
      </c>
      <c r="K138" s="258" t="str">
        <f>IF($E138&lt;DATE(2018,7,1),"-",INDEX('Annual Inflation'!$AM$50:$BA$50, MATCH(YEAR(EOMONTH($E138,6)), 'Annual Inflation'!$AM$6:$BA$6, 0))/100)</f>
        <v>-</v>
      </c>
      <c r="L138" s="259">
        <f t="shared" si="12"/>
        <v>90.1</v>
      </c>
      <c r="M138" s="259">
        <f t="shared" si="13"/>
        <v>223.6</v>
      </c>
      <c r="N138" s="259">
        <f t="shared" si="14"/>
        <v>223.6</v>
      </c>
    </row>
    <row r="139" spans="5:14" ht="15">
      <c r="E139" s="249">
        <v>40330</v>
      </c>
      <c r="F139" s="323">
        <f t="shared" si="10"/>
        <v>40359</v>
      </c>
      <c r="G139" s="159">
        <f t="shared" si="11"/>
        <v>2011</v>
      </c>
      <c r="H139" s="290">
        <v>90.2</v>
      </c>
      <c r="I139" s="250">
        <v>224.1</v>
      </c>
      <c r="J139" s="258" t="str">
        <f>IF($E139&lt;DATE(2018,7,1),"-",INDEX('Annual Inflation'!$AM$53:$BA$53, MATCH(YEAR(EOMONTH($E139,6)), 'Annual Inflation'!$AM$6:$BA$6, 0))/100)</f>
        <v>-</v>
      </c>
      <c r="K139" s="258" t="str">
        <f>IF($E139&lt;DATE(2018,7,1),"-",INDEX('Annual Inflation'!$AM$50:$BA$50, MATCH(YEAR(EOMONTH($E139,6)), 'Annual Inflation'!$AM$6:$BA$6, 0))/100)</f>
        <v>-</v>
      </c>
      <c r="L139" s="259">
        <f t="shared" si="12"/>
        <v>90.2</v>
      </c>
      <c r="M139" s="259">
        <f t="shared" si="13"/>
        <v>224.1</v>
      </c>
      <c r="N139" s="259">
        <f t="shared" si="14"/>
        <v>224.1</v>
      </c>
    </row>
    <row r="140" spans="5:14" ht="15">
      <c r="E140" s="249">
        <v>40360</v>
      </c>
      <c r="F140" s="323">
        <f t="shared" si="10"/>
        <v>40390</v>
      </c>
      <c r="G140" s="159">
        <f t="shared" si="11"/>
        <v>2011</v>
      </c>
      <c r="H140" s="290">
        <v>90</v>
      </c>
      <c r="I140" s="250">
        <v>223.6</v>
      </c>
      <c r="J140" s="258" t="str">
        <f>IF($E140&lt;DATE(2018,7,1),"-",INDEX('Annual Inflation'!$AM$53:$BA$53, MATCH(YEAR(EOMONTH($E140,6)), 'Annual Inflation'!$AM$6:$BA$6, 0))/100)</f>
        <v>-</v>
      </c>
      <c r="K140" s="258" t="str">
        <f>IF($E140&lt;DATE(2018,7,1),"-",INDEX('Annual Inflation'!$AM$50:$BA$50, MATCH(YEAR(EOMONTH($E140,6)), 'Annual Inflation'!$AM$6:$BA$6, 0))/100)</f>
        <v>-</v>
      </c>
      <c r="L140" s="259">
        <f t="shared" si="12"/>
        <v>90</v>
      </c>
      <c r="M140" s="259">
        <f t="shared" si="13"/>
        <v>223.6</v>
      </c>
      <c r="N140" s="259">
        <f t="shared" si="14"/>
        <v>223.6</v>
      </c>
    </row>
    <row r="141" spans="5:14" ht="15">
      <c r="E141" s="249">
        <v>40391</v>
      </c>
      <c r="F141" s="323">
        <f t="shared" si="10"/>
        <v>40421</v>
      </c>
      <c r="G141" s="159">
        <f t="shared" si="11"/>
        <v>2011</v>
      </c>
      <c r="H141" s="290">
        <v>90.4</v>
      </c>
      <c r="I141" s="250">
        <v>224.5</v>
      </c>
      <c r="J141" s="258" t="str">
        <f>IF($E141&lt;DATE(2018,7,1),"-",INDEX('Annual Inflation'!$AM$53:$BA$53, MATCH(YEAR(EOMONTH($E141,6)), 'Annual Inflation'!$AM$6:$BA$6, 0))/100)</f>
        <v>-</v>
      </c>
      <c r="K141" s="258" t="str">
        <f>IF($E141&lt;DATE(2018,7,1),"-",INDEX('Annual Inflation'!$AM$50:$BA$50, MATCH(YEAR(EOMONTH($E141,6)), 'Annual Inflation'!$AM$6:$BA$6, 0))/100)</f>
        <v>-</v>
      </c>
      <c r="L141" s="259">
        <f t="shared" si="12"/>
        <v>90.4</v>
      </c>
      <c r="M141" s="259">
        <f t="shared" si="13"/>
        <v>224.5</v>
      </c>
      <c r="N141" s="259">
        <f t="shared" si="14"/>
        <v>224.5</v>
      </c>
    </row>
    <row r="142" spans="5:14" ht="15">
      <c r="E142" s="249">
        <v>40422</v>
      </c>
      <c r="F142" s="323">
        <f t="shared" si="10"/>
        <v>40451</v>
      </c>
      <c r="G142" s="159">
        <f t="shared" si="11"/>
        <v>2011</v>
      </c>
      <c r="H142" s="290">
        <v>90.4</v>
      </c>
      <c r="I142" s="250">
        <v>225.3</v>
      </c>
      <c r="J142" s="258" t="str">
        <f>IF($E142&lt;DATE(2018,7,1),"-",INDEX('Annual Inflation'!$AM$53:$BA$53, MATCH(YEAR(EOMONTH($E142,6)), 'Annual Inflation'!$AM$6:$BA$6, 0))/100)</f>
        <v>-</v>
      </c>
      <c r="K142" s="258" t="str">
        <f>IF($E142&lt;DATE(2018,7,1),"-",INDEX('Annual Inflation'!$AM$50:$BA$50, MATCH(YEAR(EOMONTH($E142,6)), 'Annual Inflation'!$AM$6:$BA$6, 0))/100)</f>
        <v>-</v>
      </c>
      <c r="L142" s="259">
        <f t="shared" si="12"/>
        <v>90.4</v>
      </c>
      <c r="M142" s="259">
        <f t="shared" si="13"/>
        <v>225.3</v>
      </c>
      <c r="N142" s="259">
        <f t="shared" si="14"/>
        <v>225.3</v>
      </c>
    </row>
    <row r="143" spans="5:14" ht="15">
      <c r="E143" s="249">
        <v>40452</v>
      </c>
      <c r="F143" s="323">
        <f t="shared" si="10"/>
        <v>40482</v>
      </c>
      <c r="G143" s="159">
        <f t="shared" si="11"/>
        <v>2011</v>
      </c>
      <c r="H143" s="290">
        <v>90.6</v>
      </c>
      <c r="I143" s="250">
        <v>225.8</v>
      </c>
      <c r="J143" s="258" t="str">
        <f>IF($E143&lt;DATE(2018,7,1),"-",INDEX('Annual Inflation'!$AM$53:$BA$53, MATCH(YEAR(EOMONTH($E143,6)), 'Annual Inflation'!$AM$6:$BA$6, 0))/100)</f>
        <v>-</v>
      </c>
      <c r="K143" s="258" t="str">
        <f>IF($E143&lt;DATE(2018,7,1),"-",INDEX('Annual Inflation'!$AM$50:$BA$50, MATCH(YEAR(EOMONTH($E143,6)), 'Annual Inflation'!$AM$6:$BA$6, 0))/100)</f>
        <v>-</v>
      </c>
      <c r="L143" s="259">
        <f t="shared" si="12"/>
        <v>90.6</v>
      </c>
      <c r="M143" s="259">
        <f t="shared" si="13"/>
        <v>225.8</v>
      </c>
      <c r="N143" s="259">
        <f t="shared" si="14"/>
        <v>225.8</v>
      </c>
    </row>
    <row r="144" spans="5:14" ht="15">
      <c r="E144" s="249">
        <v>40483</v>
      </c>
      <c r="F144" s="323">
        <f t="shared" si="10"/>
        <v>40512</v>
      </c>
      <c r="G144" s="159">
        <f t="shared" si="11"/>
        <v>2011</v>
      </c>
      <c r="H144" s="290">
        <v>90.9</v>
      </c>
      <c r="I144" s="250">
        <v>226.8</v>
      </c>
      <c r="J144" s="258" t="str">
        <f>IF($E144&lt;DATE(2018,7,1),"-",INDEX('Annual Inflation'!$AM$53:$BA$53, MATCH(YEAR(EOMONTH($E144,6)), 'Annual Inflation'!$AM$6:$BA$6, 0))/100)</f>
        <v>-</v>
      </c>
      <c r="K144" s="258" t="str">
        <f>IF($E144&lt;DATE(2018,7,1),"-",INDEX('Annual Inflation'!$AM$50:$BA$50, MATCH(YEAR(EOMONTH($E144,6)), 'Annual Inflation'!$AM$6:$BA$6, 0))/100)</f>
        <v>-</v>
      </c>
      <c r="L144" s="259">
        <f t="shared" si="12"/>
        <v>90.9</v>
      </c>
      <c r="M144" s="259">
        <f t="shared" si="13"/>
        <v>226.8</v>
      </c>
      <c r="N144" s="259">
        <f t="shared" si="14"/>
        <v>226.8</v>
      </c>
    </row>
    <row r="145" spans="5:14" ht="15">
      <c r="E145" s="249">
        <v>40513</v>
      </c>
      <c r="F145" s="323">
        <f t="shared" si="10"/>
        <v>40543</v>
      </c>
      <c r="G145" s="159">
        <f t="shared" si="11"/>
        <v>2011</v>
      </c>
      <c r="H145" s="290">
        <v>91.7</v>
      </c>
      <c r="I145" s="250">
        <v>228.4</v>
      </c>
      <c r="J145" s="258" t="str">
        <f>IF($E145&lt;DATE(2018,7,1),"-",INDEX('Annual Inflation'!$AM$53:$BA$53, MATCH(YEAR(EOMONTH($E145,6)), 'Annual Inflation'!$AM$6:$BA$6, 0))/100)</f>
        <v>-</v>
      </c>
      <c r="K145" s="258" t="str">
        <f>IF($E145&lt;DATE(2018,7,1),"-",INDEX('Annual Inflation'!$AM$50:$BA$50, MATCH(YEAR(EOMONTH($E145,6)), 'Annual Inflation'!$AM$6:$BA$6, 0))/100)</f>
        <v>-</v>
      </c>
      <c r="L145" s="259">
        <f t="shared" si="12"/>
        <v>91.7</v>
      </c>
      <c r="M145" s="259">
        <f t="shared" si="13"/>
        <v>228.4</v>
      </c>
      <c r="N145" s="259">
        <f t="shared" si="14"/>
        <v>228.4</v>
      </c>
    </row>
    <row r="146" spans="5:14" ht="15">
      <c r="E146" s="249">
        <v>40544</v>
      </c>
      <c r="F146" s="323">
        <f t="shared" si="10"/>
        <v>40574</v>
      </c>
      <c r="G146" s="159">
        <f t="shared" si="11"/>
        <v>2011</v>
      </c>
      <c r="H146" s="290">
        <v>91.8</v>
      </c>
      <c r="I146" s="250">
        <v>229</v>
      </c>
      <c r="J146" s="258" t="str">
        <f>IF($E146&lt;DATE(2018,7,1),"-",INDEX('Annual Inflation'!$AM$53:$BA$53, MATCH(YEAR(EOMONTH($E146,6)), 'Annual Inflation'!$AM$6:$BA$6, 0))/100)</f>
        <v>-</v>
      </c>
      <c r="K146" s="258" t="str">
        <f>IF($E146&lt;DATE(2018,7,1),"-",INDEX('Annual Inflation'!$AM$50:$BA$50, MATCH(YEAR(EOMONTH($E146,6)), 'Annual Inflation'!$AM$6:$BA$6, 0))/100)</f>
        <v>-</v>
      </c>
      <c r="L146" s="259">
        <f t="shared" si="12"/>
        <v>91.8</v>
      </c>
      <c r="M146" s="259">
        <f t="shared" si="13"/>
        <v>229</v>
      </c>
      <c r="N146" s="259">
        <f t="shared" si="14"/>
        <v>229</v>
      </c>
    </row>
    <row r="147" spans="5:14" ht="15">
      <c r="E147" s="249">
        <v>40575</v>
      </c>
      <c r="F147" s="323">
        <f t="shared" si="10"/>
        <v>40602</v>
      </c>
      <c r="G147" s="159">
        <f t="shared" si="11"/>
        <v>2011</v>
      </c>
      <c r="H147" s="290">
        <v>92.3</v>
      </c>
      <c r="I147" s="250">
        <v>231.3</v>
      </c>
      <c r="J147" s="258" t="str">
        <f>IF($E147&lt;DATE(2018,7,1),"-",INDEX('Annual Inflation'!$AM$53:$BA$53, MATCH(YEAR(EOMONTH($E147,6)), 'Annual Inflation'!$AM$6:$BA$6, 0))/100)</f>
        <v>-</v>
      </c>
      <c r="K147" s="258" t="str">
        <f>IF($E147&lt;DATE(2018,7,1),"-",INDEX('Annual Inflation'!$AM$50:$BA$50, MATCH(YEAR(EOMONTH($E147,6)), 'Annual Inflation'!$AM$6:$BA$6, 0))/100)</f>
        <v>-</v>
      </c>
      <c r="L147" s="259">
        <f t="shared" si="12"/>
        <v>92.3</v>
      </c>
      <c r="M147" s="259">
        <f t="shared" si="13"/>
        <v>231.3</v>
      </c>
      <c r="N147" s="259">
        <f t="shared" si="14"/>
        <v>231.3</v>
      </c>
    </row>
    <row r="148" spans="5:14" ht="15">
      <c r="E148" s="249">
        <v>40603</v>
      </c>
      <c r="F148" s="323">
        <f t="shared" si="10"/>
        <v>40633</v>
      </c>
      <c r="G148" s="159">
        <f t="shared" si="11"/>
        <v>2011</v>
      </c>
      <c r="H148" s="290">
        <v>92.6</v>
      </c>
      <c r="I148" s="250">
        <v>232.5</v>
      </c>
      <c r="J148" s="258" t="str">
        <f>IF($E148&lt;DATE(2018,7,1),"-",INDEX('Annual Inflation'!$AM$53:$BA$53, MATCH(YEAR(EOMONTH($E148,6)), 'Annual Inflation'!$AM$6:$BA$6, 0))/100)</f>
        <v>-</v>
      </c>
      <c r="K148" s="258" t="str">
        <f>IF($E148&lt;DATE(2018,7,1),"-",INDEX('Annual Inflation'!$AM$50:$BA$50, MATCH(YEAR(EOMONTH($E148,6)), 'Annual Inflation'!$AM$6:$BA$6, 0))/100)</f>
        <v>-</v>
      </c>
      <c r="L148" s="259">
        <f t="shared" si="12"/>
        <v>92.6</v>
      </c>
      <c r="M148" s="259">
        <f t="shared" si="13"/>
        <v>232.5</v>
      </c>
      <c r="N148" s="259">
        <f t="shared" si="14"/>
        <v>232.5</v>
      </c>
    </row>
    <row r="149" spans="5:14" ht="15">
      <c r="E149" s="249">
        <v>40634</v>
      </c>
      <c r="F149" s="323">
        <f t="shared" si="10"/>
        <v>40663</v>
      </c>
      <c r="G149" s="159">
        <f t="shared" si="11"/>
        <v>2012</v>
      </c>
      <c r="H149" s="290">
        <v>93.3</v>
      </c>
      <c r="I149" s="250">
        <v>234.4</v>
      </c>
      <c r="J149" s="258" t="str">
        <f>IF($E149&lt;DATE(2018,7,1),"-",INDEX('Annual Inflation'!$AM$53:$BA$53, MATCH(YEAR(EOMONTH($E149,6)), 'Annual Inflation'!$AM$6:$BA$6, 0))/100)</f>
        <v>-</v>
      </c>
      <c r="K149" s="258" t="str">
        <f>IF($E149&lt;DATE(2018,7,1),"-",INDEX('Annual Inflation'!$AM$50:$BA$50, MATCH(YEAR(EOMONTH($E149,6)), 'Annual Inflation'!$AM$6:$BA$6, 0))/100)</f>
        <v>-</v>
      </c>
      <c r="L149" s="259">
        <f t="shared" si="12"/>
        <v>93.3</v>
      </c>
      <c r="M149" s="259">
        <f t="shared" si="13"/>
        <v>234.4</v>
      </c>
      <c r="N149" s="259">
        <f t="shared" si="14"/>
        <v>234.4</v>
      </c>
    </row>
    <row r="150" spans="5:14" ht="15">
      <c r="E150" s="249">
        <v>40664</v>
      </c>
      <c r="F150" s="323">
        <f t="shared" si="10"/>
        <v>40694</v>
      </c>
      <c r="G150" s="159">
        <f t="shared" si="11"/>
        <v>2012</v>
      </c>
      <c r="H150" s="290">
        <v>93.5</v>
      </c>
      <c r="I150" s="250">
        <v>235.2</v>
      </c>
      <c r="J150" s="258" t="str">
        <f>IF($E150&lt;DATE(2018,7,1),"-",INDEX('Annual Inflation'!$AM$53:$BA$53, MATCH(YEAR(EOMONTH($E150,6)), 'Annual Inflation'!$AM$6:$BA$6, 0))/100)</f>
        <v>-</v>
      </c>
      <c r="K150" s="258" t="str">
        <f>IF($E150&lt;DATE(2018,7,1),"-",INDEX('Annual Inflation'!$AM$50:$BA$50, MATCH(YEAR(EOMONTH($E150,6)), 'Annual Inflation'!$AM$6:$BA$6, 0))/100)</f>
        <v>-</v>
      </c>
      <c r="L150" s="259">
        <f t="shared" si="12"/>
        <v>93.5</v>
      </c>
      <c r="M150" s="259">
        <f t="shared" si="13"/>
        <v>235.2</v>
      </c>
      <c r="N150" s="259">
        <f t="shared" si="14"/>
        <v>235.2</v>
      </c>
    </row>
    <row r="151" spans="5:14" ht="15">
      <c r="E151" s="249">
        <v>40695</v>
      </c>
      <c r="F151" s="323">
        <f t="shared" si="10"/>
        <v>40724</v>
      </c>
      <c r="G151" s="159">
        <f t="shared" si="11"/>
        <v>2012</v>
      </c>
      <c r="H151" s="290">
        <v>93.5</v>
      </c>
      <c r="I151" s="250">
        <v>235.2</v>
      </c>
      <c r="J151" s="258" t="str">
        <f>IF($E151&lt;DATE(2018,7,1),"-",INDEX('Annual Inflation'!$AM$53:$BA$53, MATCH(YEAR(EOMONTH($E151,6)), 'Annual Inflation'!$AM$6:$BA$6, 0))/100)</f>
        <v>-</v>
      </c>
      <c r="K151" s="258" t="str">
        <f>IF($E151&lt;DATE(2018,7,1),"-",INDEX('Annual Inflation'!$AM$50:$BA$50, MATCH(YEAR(EOMONTH($E151,6)), 'Annual Inflation'!$AM$6:$BA$6, 0))/100)</f>
        <v>-</v>
      </c>
      <c r="L151" s="259">
        <f t="shared" si="12"/>
        <v>93.5</v>
      </c>
      <c r="M151" s="259">
        <f t="shared" si="13"/>
        <v>235.2</v>
      </c>
      <c r="N151" s="259">
        <f t="shared" si="14"/>
        <v>235.2</v>
      </c>
    </row>
    <row r="152" spans="5:14" ht="15">
      <c r="E152" s="249">
        <v>40725</v>
      </c>
      <c r="F152" s="323">
        <f t="shared" si="10"/>
        <v>40755</v>
      </c>
      <c r="G152" s="159">
        <f t="shared" si="11"/>
        <v>2012</v>
      </c>
      <c r="H152" s="290">
        <v>93.5</v>
      </c>
      <c r="I152" s="250">
        <v>234.7</v>
      </c>
      <c r="J152" s="258" t="str">
        <f>IF($E152&lt;DATE(2018,7,1),"-",INDEX('Annual Inflation'!$AM$53:$BA$53, MATCH(YEAR(EOMONTH($E152,6)), 'Annual Inflation'!$AM$6:$BA$6, 0))/100)</f>
        <v>-</v>
      </c>
      <c r="K152" s="258" t="str">
        <f>IF($E152&lt;DATE(2018,7,1),"-",INDEX('Annual Inflation'!$AM$50:$BA$50, MATCH(YEAR(EOMONTH($E152,6)), 'Annual Inflation'!$AM$6:$BA$6, 0))/100)</f>
        <v>-</v>
      </c>
      <c r="L152" s="259">
        <f t="shared" si="12"/>
        <v>93.5</v>
      </c>
      <c r="M152" s="259">
        <f t="shared" si="13"/>
        <v>234.7</v>
      </c>
      <c r="N152" s="259">
        <f t="shared" si="14"/>
        <v>234.7</v>
      </c>
    </row>
    <row r="153" spans="5:14" ht="15">
      <c r="E153" s="249">
        <v>40756</v>
      </c>
      <c r="F153" s="323">
        <f t="shared" si="10"/>
        <v>40786</v>
      </c>
      <c r="G153" s="159">
        <f t="shared" si="11"/>
        <v>2012</v>
      </c>
      <c r="H153" s="290">
        <v>93.9</v>
      </c>
      <c r="I153" s="250">
        <v>236.1</v>
      </c>
      <c r="J153" s="258" t="str">
        <f>IF($E153&lt;DATE(2018,7,1),"-",INDEX('Annual Inflation'!$AM$53:$BA$53, MATCH(YEAR(EOMONTH($E153,6)), 'Annual Inflation'!$AM$6:$BA$6, 0))/100)</f>
        <v>-</v>
      </c>
      <c r="K153" s="258" t="str">
        <f>IF($E153&lt;DATE(2018,7,1),"-",INDEX('Annual Inflation'!$AM$50:$BA$50, MATCH(YEAR(EOMONTH($E153,6)), 'Annual Inflation'!$AM$6:$BA$6, 0))/100)</f>
        <v>-</v>
      </c>
      <c r="L153" s="259">
        <f t="shared" si="12"/>
        <v>93.9</v>
      </c>
      <c r="M153" s="259">
        <f t="shared" si="13"/>
        <v>236.1</v>
      </c>
      <c r="N153" s="259">
        <f t="shared" si="14"/>
        <v>236.1</v>
      </c>
    </row>
    <row r="154" spans="5:14" ht="15">
      <c r="E154" s="249">
        <v>40787</v>
      </c>
      <c r="F154" s="323">
        <f t="shared" si="10"/>
        <v>40816</v>
      </c>
      <c r="G154" s="159">
        <f t="shared" si="11"/>
        <v>2012</v>
      </c>
      <c r="H154" s="290">
        <v>94.5</v>
      </c>
      <c r="I154" s="250">
        <v>237.9</v>
      </c>
      <c r="J154" s="258" t="str">
        <f>IF($E154&lt;DATE(2018,7,1),"-",INDEX('Annual Inflation'!$AM$53:$BA$53, MATCH(YEAR(EOMONTH($E154,6)), 'Annual Inflation'!$AM$6:$BA$6, 0))/100)</f>
        <v>-</v>
      </c>
      <c r="K154" s="258" t="str">
        <f>IF($E154&lt;DATE(2018,7,1),"-",INDEX('Annual Inflation'!$AM$50:$BA$50, MATCH(YEAR(EOMONTH($E154,6)), 'Annual Inflation'!$AM$6:$BA$6, 0))/100)</f>
        <v>-</v>
      </c>
      <c r="L154" s="259">
        <f t="shared" si="12"/>
        <v>94.5</v>
      </c>
      <c r="M154" s="259">
        <f t="shared" si="13"/>
        <v>237.9</v>
      </c>
      <c r="N154" s="259">
        <f t="shared" si="14"/>
        <v>237.9</v>
      </c>
    </row>
    <row r="155" spans="5:14" ht="15">
      <c r="E155" s="249">
        <v>40817</v>
      </c>
      <c r="F155" s="323">
        <f t="shared" si="10"/>
        <v>40847</v>
      </c>
      <c r="G155" s="159">
        <f t="shared" si="11"/>
        <v>2012</v>
      </c>
      <c r="H155" s="290">
        <v>94.5</v>
      </c>
      <c r="I155" s="250">
        <v>238</v>
      </c>
      <c r="J155" s="258" t="str">
        <f>IF($E155&lt;DATE(2018,7,1),"-",INDEX('Annual Inflation'!$AM$53:$BA$53, MATCH(YEAR(EOMONTH($E155,6)), 'Annual Inflation'!$AM$6:$BA$6, 0))/100)</f>
        <v>-</v>
      </c>
      <c r="K155" s="258" t="str">
        <f>IF($E155&lt;DATE(2018,7,1),"-",INDEX('Annual Inflation'!$AM$50:$BA$50, MATCH(YEAR(EOMONTH($E155,6)), 'Annual Inflation'!$AM$6:$BA$6, 0))/100)</f>
        <v>-</v>
      </c>
      <c r="L155" s="259">
        <f t="shared" si="12"/>
        <v>94.5</v>
      </c>
      <c r="M155" s="259">
        <f t="shared" si="13"/>
        <v>238</v>
      </c>
      <c r="N155" s="259">
        <f t="shared" si="14"/>
        <v>238</v>
      </c>
    </row>
    <row r="156" spans="5:14" ht="15">
      <c r="E156" s="249">
        <v>40848</v>
      </c>
      <c r="F156" s="323">
        <f t="shared" si="10"/>
        <v>40877</v>
      </c>
      <c r="G156" s="159">
        <f t="shared" si="11"/>
        <v>2012</v>
      </c>
      <c r="H156" s="290">
        <v>94.7</v>
      </c>
      <c r="I156" s="250">
        <v>238.5</v>
      </c>
      <c r="J156" s="258" t="str">
        <f>IF($E156&lt;DATE(2018,7,1),"-",INDEX('Annual Inflation'!$AM$53:$BA$53, MATCH(YEAR(EOMONTH($E156,6)), 'Annual Inflation'!$AM$6:$BA$6, 0))/100)</f>
        <v>-</v>
      </c>
      <c r="K156" s="258" t="str">
        <f>IF($E156&lt;DATE(2018,7,1),"-",INDEX('Annual Inflation'!$AM$50:$BA$50, MATCH(YEAR(EOMONTH($E156,6)), 'Annual Inflation'!$AM$6:$BA$6, 0))/100)</f>
        <v>-</v>
      </c>
      <c r="L156" s="259">
        <f t="shared" si="12"/>
        <v>94.7</v>
      </c>
      <c r="M156" s="259">
        <f t="shared" si="13"/>
        <v>238.5</v>
      </c>
      <c r="N156" s="259">
        <f t="shared" si="14"/>
        <v>238.5</v>
      </c>
    </row>
    <row r="157" spans="5:14" ht="15">
      <c r="E157" s="249">
        <v>40878</v>
      </c>
      <c r="F157" s="323">
        <f t="shared" si="10"/>
        <v>40908</v>
      </c>
      <c r="G157" s="159">
        <f t="shared" si="11"/>
        <v>2012</v>
      </c>
      <c r="H157" s="290">
        <v>95</v>
      </c>
      <c r="I157" s="250">
        <v>239.4</v>
      </c>
      <c r="J157" s="258" t="str">
        <f>IF($E157&lt;DATE(2018,7,1),"-",INDEX('Annual Inflation'!$AM$53:$BA$53, MATCH(YEAR(EOMONTH($E157,6)), 'Annual Inflation'!$AM$6:$BA$6, 0))/100)</f>
        <v>-</v>
      </c>
      <c r="K157" s="258" t="str">
        <f>IF($E157&lt;DATE(2018,7,1),"-",INDEX('Annual Inflation'!$AM$50:$BA$50, MATCH(YEAR(EOMONTH($E157,6)), 'Annual Inflation'!$AM$6:$BA$6, 0))/100)</f>
        <v>-</v>
      </c>
      <c r="L157" s="259">
        <f t="shared" si="12"/>
        <v>95</v>
      </c>
      <c r="M157" s="259">
        <f t="shared" si="13"/>
        <v>239.4</v>
      </c>
      <c r="N157" s="259">
        <f t="shared" si="14"/>
        <v>239.4</v>
      </c>
    </row>
    <row r="158" spans="5:14" ht="15">
      <c r="E158" s="249">
        <v>40909</v>
      </c>
      <c r="F158" s="323">
        <f t="shared" si="10"/>
        <v>40939</v>
      </c>
      <c r="G158" s="159">
        <f t="shared" si="11"/>
        <v>2012</v>
      </c>
      <c r="H158" s="290">
        <v>94.7</v>
      </c>
      <c r="I158" s="250">
        <v>238</v>
      </c>
      <c r="J158" s="258" t="str">
        <f>IF($E158&lt;DATE(2018,7,1),"-",INDEX('Annual Inflation'!$AM$53:$BA$53, MATCH(YEAR(EOMONTH($E158,6)), 'Annual Inflation'!$AM$6:$BA$6, 0))/100)</f>
        <v>-</v>
      </c>
      <c r="K158" s="258" t="str">
        <f>IF($E158&lt;DATE(2018,7,1),"-",INDEX('Annual Inflation'!$AM$50:$BA$50, MATCH(YEAR(EOMONTH($E158,6)), 'Annual Inflation'!$AM$6:$BA$6, 0))/100)</f>
        <v>-</v>
      </c>
      <c r="L158" s="259">
        <f t="shared" si="12"/>
        <v>94.7</v>
      </c>
      <c r="M158" s="259">
        <f t="shared" si="13"/>
        <v>238</v>
      </c>
      <c r="N158" s="259">
        <f t="shared" si="14"/>
        <v>238</v>
      </c>
    </row>
    <row r="159" spans="5:14" ht="15">
      <c r="E159" s="249">
        <v>40940</v>
      </c>
      <c r="F159" s="323">
        <f t="shared" si="10"/>
        <v>40968</v>
      </c>
      <c r="G159" s="159">
        <f t="shared" si="11"/>
        <v>2012</v>
      </c>
      <c r="H159" s="290">
        <v>95.2</v>
      </c>
      <c r="I159" s="250">
        <v>239.9</v>
      </c>
      <c r="J159" s="258" t="str">
        <f>IF($E159&lt;DATE(2018,7,1),"-",INDEX('Annual Inflation'!$AM$53:$BA$53, MATCH(YEAR(EOMONTH($E159,6)), 'Annual Inflation'!$AM$6:$BA$6, 0))/100)</f>
        <v>-</v>
      </c>
      <c r="K159" s="258" t="str">
        <f>IF($E159&lt;DATE(2018,7,1),"-",INDEX('Annual Inflation'!$AM$50:$BA$50, MATCH(YEAR(EOMONTH($E159,6)), 'Annual Inflation'!$AM$6:$BA$6, 0))/100)</f>
        <v>-</v>
      </c>
      <c r="L159" s="259">
        <f t="shared" si="12"/>
        <v>95.2</v>
      </c>
      <c r="M159" s="259">
        <f t="shared" si="13"/>
        <v>239.9</v>
      </c>
      <c r="N159" s="259">
        <f t="shared" si="14"/>
        <v>239.9</v>
      </c>
    </row>
    <row r="160" spans="5:14" ht="15">
      <c r="E160" s="249">
        <v>40969</v>
      </c>
      <c r="F160" s="323">
        <f t="shared" si="10"/>
        <v>40999</v>
      </c>
      <c r="G160" s="159">
        <f t="shared" si="11"/>
        <v>2012</v>
      </c>
      <c r="H160" s="290">
        <v>95.4</v>
      </c>
      <c r="I160" s="250">
        <v>240.8</v>
      </c>
      <c r="J160" s="258" t="str">
        <f>IF($E160&lt;DATE(2018,7,1),"-",INDEX('Annual Inflation'!$AM$53:$BA$53, MATCH(YEAR(EOMONTH($E160,6)), 'Annual Inflation'!$AM$6:$BA$6, 0))/100)</f>
        <v>-</v>
      </c>
      <c r="K160" s="258" t="str">
        <f>IF($E160&lt;DATE(2018,7,1),"-",INDEX('Annual Inflation'!$AM$50:$BA$50, MATCH(YEAR(EOMONTH($E160,6)), 'Annual Inflation'!$AM$6:$BA$6, 0))/100)</f>
        <v>-</v>
      </c>
      <c r="L160" s="259">
        <f t="shared" si="12"/>
        <v>95.4</v>
      </c>
      <c r="M160" s="259">
        <f t="shared" si="13"/>
        <v>240.8</v>
      </c>
      <c r="N160" s="259">
        <f t="shared" si="14"/>
        <v>240.8</v>
      </c>
    </row>
    <row r="161" spans="5:14" ht="15">
      <c r="E161" s="249">
        <v>41000</v>
      </c>
      <c r="F161" s="323">
        <f t="shared" si="10"/>
        <v>41029</v>
      </c>
      <c r="G161" s="159">
        <f t="shared" si="11"/>
        <v>2013</v>
      </c>
      <c r="H161" s="290">
        <v>95.9</v>
      </c>
      <c r="I161" s="250">
        <v>242.5</v>
      </c>
      <c r="J161" s="258" t="str">
        <f>IF($E161&lt;DATE(2018,7,1),"-",INDEX('Annual Inflation'!$AM$53:$BA$53, MATCH(YEAR(EOMONTH($E161,6)), 'Annual Inflation'!$AM$6:$BA$6, 0))/100)</f>
        <v>-</v>
      </c>
      <c r="K161" s="258" t="str">
        <f>IF($E161&lt;DATE(2018,7,1),"-",INDEX('Annual Inflation'!$AM$50:$BA$50, MATCH(YEAR(EOMONTH($E161,6)), 'Annual Inflation'!$AM$6:$BA$6, 0))/100)</f>
        <v>-</v>
      </c>
      <c r="L161" s="259">
        <f t="shared" si="12"/>
        <v>95.9</v>
      </c>
      <c r="M161" s="259">
        <f t="shared" si="13"/>
        <v>242.5</v>
      </c>
      <c r="N161" s="259">
        <f t="shared" si="14"/>
        <v>242.5</v>
      </c>
    </row>
    <row r="162" spans="5:14" ht="15">
      <c r="E162" s="249">
        <v>41030</v>
      </c>
      <c r="F162" s="323">
        <f t="shared" si="10"/>
        <v>41060</v>
      </c>
      <c r="G162" s="159">
        <f t="shared" si="11"/>
        <v>2013</v>
      </c>
      <c r="H162" s="290">
        <v>95.9</v>
      </c>
      <c r="I162" s="250">
        <v>242.4</v>
      </c>
      <c r="J162" s="258" t="str">
        <f>IF($E162&lt;DATE(2018,7,1),"-",INDEX('Annual Inflation'!$AM$53:$BA$53, MATCH(YEAR(EOMONTH($E162,6)), 'Annual Inflation'!$AM$6:$BA$6, 0))/100)</f>
        <v>-</v>
      </c>
      <c r="K162" s="258" t="str">
        <f>IF($E162&lt;DATE(2018,7,1),"-",INDEX('Annual Inflation'!$AM$50:$BA$50, MATCH(YEAR(EOMONTH($E162,6)), 'Annual Inflation'!$AM$6:$BA$6, 0))/100)</f>
        <v>-</v>
      </c>
      <c r="L162" s="259">
        <f t="shared" si="12"/>
        <v>95.9</v>
      </c>
      <c r="M162" s="259">
        <f t="shared" si="13"/>
        <v>242.4</v>
      </c>
      <c r="N162" s="259">
        <f t="shared" si="14"/>
        <v>242.4</v>
      </c>
    </row>
    <row r="163" spans="5:14" ht="15">
      <c r="E163" s="249">
        <v>41061</v>
      </c>
      <c r="F163" s="323">
        <f t="shared" si="10"/>
        <v>41090</v>
      </c>
      <c r="G163" s="159">
        <f t="shared" si="11"/>
        <v>2013</v>
      </c>
      <c r="H163" s="290">
        <v>95.6</v>
      </c>
      <c r="I163" s="250">
        <v>241.8</v>
      </c>
      <c r="J163" s="258" t="str">
        <f>IF($E163&lt;DATE(2018,7,1),"-",INDEX('Annual Inflation'!$AM$53:$BA$53, MATCH(YEAR(EOMONTH($E163,6)), 'Annual Inflation'!$AM$6:$BA$6, 0))/100)</f>
        <v>-</v>
      </c>
      <c r="K163" s="258" t="str">
        <f>IF($E163&lt;DATE(2018,7,1),"-",INDEX('Annual Inflation'!$AM$50:$BA$50, MATCH(YEAR(EOMONTH($E163,6)), 'Annual Inflation'!$AM$6:$BA$6, 0))/100)</f>
        <v>-</v>
      </c>
      <c r="L163" s="259">
        <f t="shared" si="12"/>
        <v>95.6</v>
      </c>
      <c r="M163" s="259">
        <f t="shared" si="13"/>
        <v>241.8</v>
      </c>
      <c r="N163" s="259">
        <f t="shared" si="14"/>
        <v>241.8</v>
      </c>
    </row>
    <row r="164" spans="5:14" ht="15">
      <c r="E164" s="249">
        <v>41091</v>
      </c>
      <c r="F164" s="323">
        <f t="shared" si="10"/>
        <v>41121</v>
      </c>
      <c r="G164" s="159">
        <f t="shared" si="11"/>
        <v>2013</v>
      </c>
      <c r="H164" s="290">
        <v>95.7</v>
      </c>
      <c r="I164" s="250">
        <v>242.1</v>
      </c>
      <c r="J164" s="258" t="str">
        <f>IF($E164&lt;DATE(2018,7,1),"-",INDEX('Annual Inflation'!$AM$53:$BA$53, MATCH(YEAR(EOMONTH($E164,6)), 'Annual Inflation'!$AM$6:$BA$6, 0))/100)</f>
        <v>-</v>
      </c>
      <c r="K164" s="258" t="str">
        <f>IF($E164&lt;DATE(2018,7,1),"-",INDEX('Annual Inflation'!$AM$50:$BA$50, MATCH(YEAR(EOMONTH($E164,6)), 'Annual Inflation'!$AM$6:$BA$6, 0))/100)</f>
        <v>-</v>
      </c>
      <c r="L164" s="259">
        <f t="shared" si="12"/>
        <v>95.7</v>
      </c>
      <c r="M164" s="259">
        <f t="shared" si="13"/>
        <v>242.1</v>
      </c>
      <c r="N164" s="259">
        <f t="shared" si="14"/>
        <v>242.1</v>
      </c>
    </row>
    <row r="165" spans="5:14" ht="15">
      <c r="E165" s="249">
        <v>41122</v>
      </c>
      <c r="F165" s="323">
        <f t="shared" si="10"/>
        <v>41152</v>
      </c>
      <c r="G165" s="159">
        <f t="shared" si="11"/>
        <v>2013</v>
      </c>
      <c r="H165" s="290">
        <v>96.1</v>
      </c>
      <c r="I165" s="250">
        <v>243</v>
      </c>
      <c r="J165" s="258" t="str">
        <f>IF($E165&lt;DATE(2018,7,1),"-",INDEX('Annual Inflation'!$AM$53:$BA$53, MATCH(YEAR(EOMONTH($E165,6)), 'Annual Inflation'!$AM$6:$BA$6, 0))/100)</f>
        <v>-</v>
      </c>
      <c r="K165" s="258" t="str">
        <f>IF($E165&lt;DATE(2018,7,1),"-",INDEX('Annual Inflation'!$AM$50:$BA$50, MATCH(YEAR(EOMONTH($E165,6)), 'Annual Inflation'!$AM$6:$BA$6, 0))/100)</f>
        <v>-</v>
      </c>
      <c r="L165" s="259">
        <f t="shared" si="12"/>
        <v>96.1</v>
      </c>
      <c r="M165" s="259">
        <f t="shared" si="13"/>
        <v>243</v>
      </c>
      <c r="N165" s="259">
        <f t="shared" si="14"/>
        <v>243</v>
      </c>
    </row>
    <row r="166" spans="5:14" ht="15">
      <c r="E166" s="249">
        <v>41153</v>
      </c>
      <c r="F166" s="323">
        <f t="shared" si="10"/>
        <v>41182</v>
      </c>
      <c r="G166" s="159">
        <f t="shared" si="11"/>
        <v>2013</v>
      </c>
      <c r="H166" s="290">
        <v>96.4</v>
      </c>
      <c r="I166" s="250">
        <v>244.2</v>
      </c>
      <c r="J166" s="258" t="str">
        <f>IF($E166&lt;DATE(2018,7,1),"-",INDEX('Annual Inflation'!$AM$53:$BA$53, MATCH(YEAR(EOMONTH($E166,6)), 'Annual Inflation'!$AM$6:$BA$6, 0))/100)</f>
        <v>-</v>
      </c>
      <c r="K166" s="258" t="str">
        <f>IF($E166&lt;DATE(2018,7,1),"-",INDEX('Annual Inflation'!$AM$50:$BA$50, MATCH(YEAR(EOMONTH($E166,6)), 'Annual Inflation'!$AM$6:$BA$6, 0))/100)</f>
        <v>-</v>
      </c>
      <c r="L166" s="259">
        <f t="shared" si="12"/>
        <v>96.4</v>
      </c>
      <c r="M166" s="259">
        <f t="shared" si="13"/>
        <v>244.2</v>
      </c>
      <c r="N166" s="259">
        <f t="shared" si="14"/>
        <v>244.2</v>
      </c>
    </row>
    <row r="167" spans="5:14" ht="15">
      <c r="E167" s="249">
        <v>41183</v>
      </c>
      <c r="F167" s="323">
        <f t="shared" si="10"/>
        <v>41213</v>
      </c>
      <c r="G167" s="159">
        <f t="shared" si="11"/>
        <v>2013</v>
      </c>
      <c r="H167" s="290">
        <v>96.8</v>
      </c>
      <c r="I167" s="250">
        <v>245.6</v>
      </c>
      <c r="J167" s="258" t="str">
        <f>IF($E167&lt;DATE(2018,7,1),"-",INDEX('Annual Inflation'!$AM$53:$BA$53, MATCH(YEAR(EOMONTH($E167,6)), 'Annual Inflation'!$AM$6:$BA$6, 0))/100)</f>
        <v>-</v>
      </c>
      <c r="K167" s="258" t="str">
        <f>IF($E167&lt;DATE(2018,7,1),"-",INDEX('Annual Inflation'!$AM$50:$BA$50, MATCH(YEAR(EOMONTH($E167,6)), 'Annual Inflation'!$AM$6:$BA$6, 0))/100)</f>
        <v>-</v>
      </c>
      <c r="L167" s="259">
        <f t="shared" si="12"/>
        <v>96.8</v>
      </c>
      <c r="M167" s="259">
        <f t="shared" si="13"/>
        <v>245.6</v>
      </c>
      <c r="N167" s="259">
        <f t="shared" si="14"/>
        <v>245.6</v>
      </c>
    </row>
    <row r="168" spans="5:14" ht="15">
      <c r="E168" s="249">
        <v>41214</v>
      </c>
      <c r="F168" s="323">
        <f t="shared" si="10"/>
        <v>41243</v>
      </c>
      <c r="G168" s="159">
        <f t="shared" si="11"/>
        <v>2013</v>
      </c>
      <c r="H168" s="290">
        <v>97</v>
      </c>
      <c r="I168" s="250">
        <v>245.6</v>
      </c>
      <c r="J168" s="258" t="str">
        <f>IF($E168&lt;DATE(2018,7,1),"-",INDEX('Annual Inflation'!$AM$53:$BA$53, MATCH(YEAR(EOMONTH($E168,6)), 'Annual Inflation'!$AM$6:$BA$6, 0))/100)</f>
        <v>-</v>
      </c>
      <c r="K168" s="258" t="str">
        <f>IF($E168&lt;DATE(2018,7,1),"-",INDEX('Annual Inflation'!$AM$50:$BA$50, MATCH(YEAR(EOMONTH($E168,6)), 'Annual Inflation'!$AM$6:$BA$6, 0))/100)</f>
        <v>-</v>
      </c>
      <c r="L168" s="259">
        <f t="shared" si="12"/>
        <v>97</v>
      </c>
      <c r="M168" s="259">
        <f t="shared" si="13"/>
        <v>245.6</v>
      </c>
      <c r="N168" s="259">
        <f t="shared" si="14"/>
        <v>245.6</v>
      </c>
    </row>
    <row r="169" spans="5:14" ht="15">
      <c r="E169" s="249">
        <v>41244</v>
      </c>
      <c r="F169" s="323">
        <f t="shared" si="10"/>
        <v>41274</v>
      </c>
      <c r="G169" s="159">
        <f t="shared" si="11"/>
        <v>2013</v>
      </c>
      <c r="H169" s="290">
        <v>97.3</v>
      </c>
      <c r="I169" s="250">
        <v>246.8</v>
      </c>
      <c r="J169" s="258" t="str">
        <f>IF($E169&lt;DATE(2018,7,1),"-",INDEX('Annual Inflation'!$AM$53:$BA$53, MATCH(YEAR(EOMONTH($E169,6)), 'Annual Inflation'!$AM$6:$BA$6, 0))/100)</f>
        <v>-</v>
      </c>
      <c r="K169" s="258" t="str">
        <f>IF($E169&lt;DATE(2018,7,1),"-",INDEX('Annual Inflation'!$AM$50:$BA$50, MATCH(YEAR(EOMONTH($E169,6)), 'Annual Inflation'!$AM$6:$BA$6, 0))/100)</f>
        <v>-</v>
      </c>
      <c r="L169" s="259">
        <f t="shared" si="12"/>
        <v>97.3</v>
      </c>
      <c r="M169" s="259">
        <f t="shared" si="13"/>
        <v>246.8</v>
      </c>
      <c r="N169" s="259">
        <f t="shared" si="14"/>
        <v>246.8</v>
      </c>
    </row>
    <row r="170" spans="5:14" ht="15">
      <c r="E170" s="249">
        <v>41275</v>
      </c>
      <c r="F170" s="323">
        <f t="shared" si="10"/>
        <v>41305</v>
      </c>
      <c r="G170" s="159">
        <f t="shared" si="11"/>
        <v>2013</v>
      </c>
      <c r="H170" s="290">
        <v>97</v>
      </c>
      <c r="I170" s="250">
        <v>245.8</v>
      </c>
      <c r="J170" s="258" t="str">
        <f>IF($E170&lt;DATE(2018,7,1),"-",INDEX('Annual Inflation'!$AM$53:$BA$53, MATCH(YEAR(EOMONTH($E170,6)), 'Annual Inflation'!$AM$6:$BA$6, 0))/100)</f>
        <v>-</v>
      </c>
      <c r="K170" s="258" t="str">
        <f>IF($E170&lt;DATE(2018,7,1),"-",INDEX('Annual Inflation'!$AM$50:$BA$50, MATCH(YEAR(EOMONTH($E170,6)), 'Annual Inflation'!$AM$6:$BA$6, 0))/100)</f>
        <v>-</v>
      </c>
      <c r="L170" s="259">
        <f t="shared" si="12"/>
        <v>97</v>
      </c>
      <c r="M170" s="259">
        <f t="shared" si="13"/>
        <v>245.8</v>
      </c>
      <c r="N170" s="259">
        <f t="shared" si="14"/>
        <v>245.8</v>
      </c>
    </row>
    <row r="171" spans="5:14" ht="15">
      <c r="E171" s="249">
        <v>41306</v>
      </c>
      <c r="F171" s="323">
        <f t="shared" si="10"/>
        <v>41333</v>
      </c>
      <c r="G171" s="159">
        <f t="shared" si="11"/>
        <v>2013</v>
      </c>
      <c r="H171" s="290">
        <v>97.5</v>
      </c>
      <c r="I171" s="250">
        <v>247.6</v>
      </c>
      <c r="J171" s="258" t="str">
        <f>IF($E171&lt;DATE(2018,7,1),"-",INDEX('Annual Inflation'!$AM$53:$BA$53, MATCH(YEAR(EOMONTH($E171,6)), 'Annual Inflation'!$AM$6:$BA$6, 0))/100)</f>
        <v>-</v>
      </c>
      <c r="K171" s="258" t="str">
        <f>IF($E171&lt;DATE(2018,7,1),"-",INDEX('Annual Inflation'!$AM$50:$BA$50, MATCH(YEAR(EOMONTH($E171,6)), 'Annual Inflation'!$AM$6:$BA$6, 0))/100)</f>
        <v>-</v>
      </c>
      <c r="L171" s="259">
        <f t="shared" si="12"/>
        <v>97.5</v>
      </c>
      <c r="M171" s="259">
        <f t="shared" si="13"/>
        <v>247.6</v>
      </c>
      <c r="N171" s="259">
        <f t="shared" si="14"/>
        <v>247.6</v>
      </c>
    </row>
    <row r="172" spans="5:14" ht="15">
      <c r="E172" s="249">
        <v>41334</v>
      </c>
      <c r="F172" s="323">
        <f t="shared" si="10"/>
        <v>41364</v>
      </c>
      <c r="G172" s="159">
        <f t="shared" si="11"/>
        <v>2013</v>
      </c>
      <c r="H172" s="290">
        <v>97.8</v>
      </c>
      <c r="I172" s="250">
        <v>248.7</v>
      </c>
      <c r="J172" s="258" t="str">
        <f>IF($E172&lt;DATE(2018,7,1),"-",INDEX('Annual Inflation'!$AM$53:$BA$53, MATCH(YEAR(EOMONTH($E172,6)), 'Annual Inflation'!$AM$6:$BA$6, 0))/100)</f>
        <v>-</v>
      </c>
      <c r="K172" s="258" t="str">
        <f>IF($E172&lt;DATE(2018,7,1),"-",INDEX('Annual Inflation'!$AM$50:$BA$50, MATCH(YEAR(EOMONTH($E172,6)), 'Annual Inflation'!$AM$6:$BA$6, 0))/100)</f>
        <v>-</v>
      </c>
      <c r="L172" s="259">
        <f t="shared" si="12"/>
        <v>97.8</v>
      </c>
      <c r="M172" s="259">
        <f t="shared" si="13"/>
        <v>248.7</v>
      </c>
      <c r="N172" s="259">
        <f t="shared" si="14"/>
        <v>248.7</v>
      </c>
    </row>
    <row r="173" spans="5:14" ht="15">
      <c r="E173" s="249">
        <v>41365</v>
      </c>
      <c r="F173" s="323">
        <f t="shared" si="10"/>
        <v>41394</v>
      </c>
      <c r="G173" s="159">
        <f t="shared" si="11"/>
        <v>2014</v>
      </c>
      <c r="H173" s="290">
        <v>98</v>
      </c>
      <c r="I173" s="250">
        <v>249.5</v>
      </c>
      <c r="J173" s="258" t="str">
        <f>IF($E173&lt;DATE(2018,7,1),"-",INDEX('Annual Inflation'!$AM$53:$BA$53, MATCH(YEAR(EOMONTH($E173,6)), 'Annual Inflation'!$AM$6:$BA$6, 0))/100)</f>
        <v>-</v>
      </c>
      <c r="K173" s="258" t="str">
        <f>IF($E173&lt;DATE(2018,7,1),"-",INDEX('Annual Inflation'!$AM$50:$BA$50, MATCH(YEAR(EOMONTH($E173,6)), 'Annual Inflation'!$AM$6:$BA$6, 0))/100)</f>
        <v>-</v>
      </c>
      <c r="L173" s="259">
        <f t="shared" si="12"/>
        <v>98</v>
      </c>
      <c r="M173" s="259">
        <f t="shared" si="13"/>
        <v>249.5</v>
      </c>
      <c r="N173" s="259">
        <f t="shared" si="14"/>
        <v>249.5</v>
      </c>
    </row>
    <row r="174" spans="5:14" ht="15">
      <c r="E174" s="249">
        <v>41395</v>
      </c>
      <c r="F174" s="323">
        <f t="shared" si="10"/>
        <v>41425</v>
      </c>
      <c r="G174" s="159">
        <f t="shared" si="11"/>
        <v>2014</v>
      </c>
      <c r="H174" s="290">
        <v>98.2</v>
      </c>
      <c r="I174" s="250">
        <v>250</v>
      </c>
      <c r="J174" s="258" t="str">
        <f>IF($E174&lt;DATE(2018,7,1),"-",INDEX('Annual Inflation'!$AM$53:$BA$53, MATCH(YEAR(EOMONTH($E174,6)), 'Annual Inflation'!$AM$6:$BA$6, 0))/100)</f>
        <v>-</v>
      </c>
      <c r="K174" s="258" t="str">
        <f>IF($E174&lt;DATE(2018,7,1),"-",INDEX('Annual Inflation'!$AM$50:$BA$50, MATCH(YEAR(EOMONTH($E174,6)), 'Annual Inflation'!$AM$6:$BA$6, 0))/100)</f>
        <v>-</v>
      </c>
      <c r="L174" s="259">
        <f t="shared" si="12"/>
        <v>98.2</v>
      </c>
      <c r="M174" s="259">
        <f t="shared" si="13"/>
        <v>250</v>
      </c>
      <c r="N174" s="259">
        <f t="shared" si="14"/>
        <v>250</v>
      </c>
    </row>
    <row r="175" spans="5:14" ht="15">
      <c r="E175" s="249">
        <v>41426</v>
      </c>
      <c r="F175" s="323">
        <f t="shared" si="10"/>
        <v>41455</v>
      </c>
      <c r="G175" s="159">
        <f t="shared" si="11"/>
        <v>2014</v>
      </c>
      <c r="H175" s="290">
        <v>98</v>
      </c>
      <c r="I175" s="250">
        <v>249.7</v>
      </c>
      <c r="J175" s="258" t="str">
        <f>IF($E175&lt;DATE(2018,7,1),"-",INDEX('Annual Inflation'!$AM$53:$BA$53, MATCH(YEAR(EOMONTH($E175,6)), 'Annual Inflation'!$AM$6:$BA$6, 0))/100)</f>
        <v>-</v>
      </c>
      <c r="K175" s="258" t="str">
        <f>IF($E175&lt;DATE(2018,7,1),"-",INDEX('Annual Inflation'!$AM$50:$BA$50, MATCH(YEAR(EOMONTH($E175,6)), 'Annual Inflation'!$AM$6:$BA$6, 0))/100)</f>
        <v>-</v>
      </c>
      <c r="L175" s="259">
        <f t="shared" si="12"/>
        <v>98</v>
      </c>
      <c r="M175" s="259">
        <f t="shared" si="13"/>
        <v>249.7</v>
      </c>
      <c r="N175" s="259">
        <f t="shared" si="14"/>
        <v>249.7</v>
      </c>
    </row>
    <row r="176" spans="5:14" ht="15">
      <c r="E176" s="249">
        <v>41456</v>
      </c>
      <c r="F176" s="323">
        <f t="shared" si="10"/>
        <v>41486</v>
      </c>
      <c r="G176" s="159">
        <f t="shared" si="11"/>
        <v>2014</v>
      </c>
      <c r="H176" s="290">
        <v>98</v>
      </c>
      <c r="I176" s="250">
        <v>249.7</v>
      </c>
      <c r="J176" s="258" t="str">
        <f>IF($E176&lt;DATE(2018,7,1),"-",INDEX('Annual Inflation'!$AM$53:$BA$53, MATCH(YEAR(EOMONTH($E176,6)), 'Annual Inflation'!$AM$6:$BA$6, 0))/100)</f>
        <v>-</v>
      </c>
      <c r="K176" s="258" t="str">
        <f>IF($E176&lt;DATE(2018,7,1),"-",INDEX('Annual Inflation'!$AM$50:$BA$50, MATCH(YEAR(EOMONTH($E176,6)), 'Annual Inflation'!$AM$6:$BA$6, 0))/100)</f>
        <v>-</v>
      </c>
      <c r="L176" s="259">
        <f t="shared" si="12"/>
        <v>98</v>
      </c>
      <c r="M176" s="259">
        <f t="shared" si="13"/>
        <v>249.7</v>
      </c>
      <c r="N176" s="259">
        <f t="shared" si="14"/>
        <v>249.7</v>
      </c>
    </row>
    <row r="177" spans="5:14" ht="15">
      <c r="E177" s="249">
        <v>41487</v>
      </c>
      <c r="F177" s="323">
        <f t="shared" si="10"/>
        <v>41517</v>
      </c>
      <c r="G177" s="159">
        <f t="shared" si="11"/>
        <v>2014</v>
      </c>
      <c r="H177" s="290">
        <v>98.4</v>
      </c>
      <c r="I177" s="250">
        <v>251</v>
      </c>
      <c r="J177" s="258" t="str">
        <f>IF($E177&lt;DATE(2018,7,1),"-",INDEX('Annual Inflation'!$AM$53:$BA$53, MATCH(YEAR(EOMONTH($E177,6)), 'Annual Inflation'!$AM$6:$BA$6, 0))/100)</f>
        <v>-</v>
      </c>
      <c r="K177" s="258" t="str">
        <f>IF($E177&lt;DATE(2018,7,1),"-",INDEX('Annual Inflation'!$AM$50:$BA$50, MATCH(YEAR(EOMONTH($E177,6)), 'Annual Inflation'!$AM$6:$BA$6, 0))/100)</f>
        <v>-</v>
      </c>
      <c r="L177" s="259">
        <f t="shared" si="12"/>
        <v>98.4</v>
      </c>
      <c r="M177" s="259">
        <f t="shared" si="13"/>
        <v>251</v>
      </c>
      <c r="N177" s="259">
        <f t="shared" si="14"/>
        <v>251</v>
      </c>
    </row>
    <row r="178" spans="5:14" ht="15">
      <c r="E178" s="249">
        <v>41518</v>
      </c>
      <c r="F178" s="323">
        <f t="shared" si="10"/>
        <v>41547</v>
      </c>
      <c r="G178" s="159">
        <f t="shared" si="11"/>
        <v>2014</v>
      </c>
      <c r="H178" s="290">
        <v>98.7</v>
      </c>
      <c r="I178" s="250">
        <v>251.9</v>
      </c>
      <c r="J178" s="258" t="str">
        <f>IF($E178&lt;DATE(2018,7,1),"-",INDEX('Annual Inflation'!$AM$53:$BA$53, MATCH(YEAR(EOMONTH($E178,6)), 'Annual Inflation'!$AM$6:$BA$6, 0))/100)</f>
        <v>-</v>
      </c>
      <c r="K178" s="258" t="str">
        <f>IF($E178&lt;DATE(2018,7,1),"-",INDEX('Annual Inflation'!$AM$50:$BA$50, MATCH(YEAR(EOMONTH($E178,6)), 'Annual Inflation'!$AM$6:$BA$6, 0))/100)</f>
        <v>-</v>
      </c>
      <c r="L178" s="259">
        <f t="shared" si="12"/>
        <v>98.7</v>
      </c>
      <c r="M178" s="259">
        <f t="shared" si="13"/>
        <v>251.9</v>
      </c>
      <c r="N178" s="259">
        <f t="shared" si="14"/>
        <v>251.9</v>
      </c>
    </row>
    <row r="179" spans="5:14" ht="15">
      <c r="E179" s="249">
        <v>41548</v>
      </c>
      <c r="F179" s="323">
        <f t="shared" si="10"/>
        <v>41578</v>
      </c>
      <c r="G179" s="159">
        <f t="shared" si="11"/>
        <v>2014</v>
      </c>
      <c r="H179" s="290">
        <v>98.8</v>
      </c>
      <c r="I179" s="250">
        <v>251.9</v>
      </c>
      <c r="J179" s="258" t="str">
        <f>IF($E179&lt;DATE(2018,7,1),"-",INDEX('Annual Inflation'!$AM$53:$BA$53, MATCH(YEAR(EOMONTH($E179,6)), 'Annual Inflation'!$AM$6:$BA$6, 0))/100)</f>
        <v>-</v>
      </c>
      <c r="K179" s="258" t="str">
        <f>IF($E179&lt;DATE(2018,7,1),"-",INDEX('Annual Inflation'!$AM$50:$BA$50, MATCH(YEAR(EOMONTH($E179,6)), 'Annual Inflation'!$AM$6:$BA$6, 0))/100)</f>
        <v>-</v>
      </c>
      <c r="L179" s="259">
        <f t="shared" si="12"/>
        <v>98.8</v>
      </c>
      <c r="M179" s="259">
        <f t="shared" si="13"/>
        <v>251.9</v>
      </c>
      <c r="N179" s="259">
        <f t="shared" si="14"/>
        <v>251.9</v>
      </c>
    </row>
    <row r="180" spans="5:14" ht="15">
      <c r="E180" s="249">
        <v>41579</v>
      </c>
      <c r="F180" s="323">
        <f t="shared" si="10"/>
        <v>41608</v>
      </c>
      <c r="G180" s="159">
        <f t="shared" si="11"/>
        <v>2014</v>
      </c>
      <c r="H180" s="290">
        <v>98.8</v>
      </c>
      <c r="I180" s="250">
        <v>252.1</v>
      </c>
      <c r="J180" s="258" t="str">
        <f>IF($E180&lt;DATE(2018,7,1),"-",INDEX('Annual Inflation'!$AM$53:$BA$53, MATCH(YEAR(EOMONTH($E180,6)), 'Annual Inflation'!$AM$6:$BA$6, 0))/100)</f>
        <v>-</v>
      </c>
      <c r="K180" s="258" t="str">
        <f>IF($E180&lt;DATE(2018,7,1),"-",INDEX('Annual Inflation'!$AM$50:$BA$50, MATCH(YEAR(EOMONTH($E180,6)), 'Annual Inflation'!$AM$6:$BA$6, 0))/100)</f>
        <v>-</v>
      </c>
      <c r="L180" s="259">
        <f t="shared" si="12"/>
        <v>98.8</v>
      </c>
      <c r="M180" s="259">
        <f t="shared" si="13"/>
        <v>252.1</v>
      </c>
      <c r="N180" s="259">
        <f t="shared" si="14"/>
        <v>252.1</v>
      </c>
    </row>
    <row r="181" spans="5:14" ht="15">
      <c r="E181" s="249">
        <v>41609</v>
      </c>
      <c r="F181" s="323">
        <f t="shared" si="10"/>
        <v>41639</v>
      </c>
      <c r="G181" s="159">
        <f t="shared" si="11"/>
        <v>2014</v>
      </c>
      <c r="H181" s="290">
        <v>99.2</v>
      </c>
      <c r="I181" s="250">
        <v>253.4</v>
      </c>
      <c r="J181" s="258" t="str">
        <f>IF($E181&lt;DATE(2018,7,1),"-",INDEX('Annual Inflation'!$AM$53:$BA$53, MATCH(YEAR(EOMONTH($E181,6)), 'Annual Inflation'!$AM$6:$BA$6, 0))/100)</f>
        <v>-</v>
      </c>
      <c r="K181" s="258" t="str">
        <f>IF($E181&lt;DATE(2018,7,1),"-",INDEX('Annual Inflation'!$AM$50:$BA$50, MATCH(YEAR(EOMONTH($E181,6)), 'Annual Inflation'!$AM$6:$BA$6, 0))/100)</f>
        <v>-</v>
      </c>
      <c r="L181" s="259">
        <f t="shared" si="12"/>
        <v>99.2</v>
      </c>
      <c r="M181" s="259">
        <f t="shared" si="13"/>
        <v>253.4</v>
      </c>
      <c r="N181" s="259">
        <f t="shared" si="14"/>
        <v>253.4</v>
      </c>
    </row>
    <row r="182" spans="5:14" ht="15">
      <c r="E182" s="249">
        <v>41640</v>
      </c>
      <c r="F182" s="323">
        <f t="shared" si="10"/>
        <v>41670</v>
      </c>
      <c r="G182" s="159">
        <f t="shared" si="11"/>
        <v>2014</v>
      </c>
      <c r="H182" s="290">
        <v>98.7</v>
      </c>
      <c r="I182" s="250">
        <v>252.6</v>
      </c>
      <c r="J182" s="258" t="str">
        <f>IF($E182&lt;DATE(2018,7,1),"-",INDEX('Annual Inflation'!$AM$53:$BA$53, MATCH(YEAR(EOMONTH($E182,6)), 'Annual Inflation'!$AM$6:$BA$6, 0))/100)</f>
        <v>-</v>
      </c>
      <c r="K182" s="258" t="str">
        <f>IF($E182&lt;DATE(2018,7,1),"-",INDEX('Annual Inflation'!$AM$50:$BA$50, MATCH(YEAR(EOMONTH($E182,6)), 'Annual Inflation'!$AM$6:$BA$6, 0))/100)</f>
        <v>-</v>
      </c>
      <c r="L182" s="259">
        <f t="shared" si="12"/>
        <v>98.7</v>
      </c>
      <c r="M182" s="259">
        <f t="shared" si="13"/>
        <v>252.6</v>
      </c>
      <c r="N182" s="259">
        <f t="shared" si="14"/>
        <v>252.6</v>
      </c>
    </row>
    <row r="183" spans="5:14" ht="15">
      <c r="E183" s="249">
        <v>41671</v>
      </c>
      <c r="F183" s="323">
        <f t="shared" si="10"/>
        <v>41698</v>
      </c>
      <c r="G183" s="159">
        <f t="shared" si="11"/>
        <v>2014</v>
      </c>
      <c r="H183" s="290">
        <v>99.1</v>
      </c>
      <c r="I183" s="250">
        <v>254.2</v>
      </c>
      <c r="J183" s="258" t="str">
        <f>IF($E183&lt;DATE(2018,7,1),"-",INDEX('Annual Inflation'!$AM$53:$BA$53, MATCH(YEAR(EOMONTH($E183,6)), 'Annual Inflation'!$AM$6:$BA$6, 0))/100)</f>
        <v>-</v>
      </c>
      <c r="K183" s="258" t="str">
        <f>IF($E183&lt;DATE(2018,7,1),"-",INDEX('Annual Inflation'!$AM$50:$BA$50, MATCH(YEAR(EOMONTH($E183,6)), 'Annual Inflation'!$AM$6:$BA$6, 0))/100)</f>
        <v>-</v>
      </c>
      <c r="L183" s="259">
        <f t="shared" si="12"/>
        <v>99.1</v>
      </c>
      <c r="M183" s="259">
        <f t="shared" si="13"/>
        <v>254.2</v>
      </c>
      <c r="N183" s="259">
        <f t="shared" si="14"/>
        <v>254.2</v>
      </c>
    </row>
    <row r="184" spans="5:14" ht="15">
      <c r="E184" s="249">
        <v>41699</v>
      </c>
      <c r="F184" s="323">
        <f t="shared" si="10"/>
        <v>41729</v>
      </c>
      <c r="G184" s="159">
        <f t="shared" si="11"/>
        <v>2014</v>
      </c>
      <c r="H184" s="290">
        <v>99.3</v>
      </c>
      <c r="I184" s="250">
        <v>254.8</v>
      </c>
      <c r="J184" s="258" t="str">
        <f>IF($E184&lt;DATE(2018,7,1),"-",INDEX('Annual Inflation'!$AM$53:$BA$53, MATCH(YEAR(EOMONTH($E184,6)), 'Annual Inflation'!$AM$6:$BA$6, 0))/100)</f>
        <v>-</v>
      </c>
      <c r="K184" s="258" t="str">
        <f>IF($E184&lt;DATE(2018,7,1),"-",INDEX('Annual Inflation'!$AM$50:$BA$50, MATCH(YEAR(EOMONTH($E184,6)), 'Annual Inflation'!$AM$6:$BA$6, 0))/100)</f>
        <v>-</v>
      </c>
      <c r="L184" s="259">
        <f t="shared" si="12"/>
        <v>99.3</v>
      </c>
      <c r="M184" s="259">
        <f t="shared" si="13"/>
        <v>254.8</v>
      </c>
      <c r="N184" s="259">
        <f t="shared" si="14"/>
        <v>254.8</v>
      </c>
    </row>
    <row r="185" spans="5:14" ht="15">
      <c r="E185" s="249">
        <v>41730</v>
      </c>
      <c r="F185" s="323">
        <f t="shared" si="10"/>
        <v>41759</v>
      </c>
      <c r="G185" s="159">
        <f t="shared" si="11"/>
        <v>2015</v>
      </c>
      <c r="H185" s="290">
        <v>99.6</v>
      </c>
      <c r="I185" s="250">
        <v>255.7</v>
      </c>
      <c r="J185" s="258" t="str">
        <f>IF($E185&lt;DATE(2018,7,1),"-",INDEX('Annual Inflation'!$AM$53:$BA$53, MATCH(YEAR(EOMONTH($E185,6)), 'Annual Inflation'!$AM$6:$BA$6, 0))/100)</f>
        <v>-</v>
      </c>
      <c r="K185" s="258" t="str">
        <f>IF($E185&lt;DATE(2018,7,1),"-",INDEX('Annual Inflation'!$AM$50:$BA$50, MATCH(YEAR(EOMONTH($E185,6)), 'Annual Inflation'!$AM$6:$BA$6, 0))/100)</f>
        <v>-</v>
      </c>
      <c r="L185" s="259">
        <f t="shared" si="12"/>
        <v>99.6</v>
      </c>
      <c r="M185" s="259">
        <f t="shared" si="13"/>
        <v>255.7</v>
      </c>
      <c r="N185" s="259">
        <f t="shared" si="14"/>
        <v>255.7</v>
      </c>
    </row>
    <row r="186" spans="5:14" ht="15">
      <c r="E186" s="249">
        <v>41760</v>
      </c>
      <c r="F186" s="323">
        <f t="shared" si="10"/>
        <v>41790</v>
      </c>
      <c r="G186" s="159">
        <f t="shared" si="11"/>
        <v>2015</v>
      </c>
      <c r="H186" s="290">
        <v>99.6</v>
      </c>
      <c r="I186" s="250">
        <v>255.9</v>
      </c>
      <c r="J186" s="258" t="str">
        <f>IF($E186&lt;DATE(2018,7,1),"-",INDEX('Annual Inflation'!$AM$53:$BA$53, MATCH(YEAR(EOMONTH($E186,6)), 'Annual Inflation'!$AM$6:$BA$6, 0))/100)</f>
        <v>-</v>
      </c>
      <c r="K186" s="258" t="str">
        <f>IF($E186&lt;DATE(2018,7,1),"-",INDEX('Annual Inflation'!$AM$50:$BA$50, MATCH(YEAR(EOMONTH($E186,6)), 'Annual Inflation'!$AM$6:$BA$6, 0))/100)</f>
        <v>-</v>
      </c>
      <c r="L186" s="259">
        <f t="shared" si="12"/>
        <v>99.6</v>
      </c>
      <c r="M186" s="259">
        <f t="shared" si="13"/>
        <v>255.9</v>
      </c>
      <c r="N186" s="259">
        <f t="shared" si="14"/>
        <v>255.9</v>
      </c>
    </row>
    <row r="187" spans="5:14" ht="15">
      <c r="E187" s="249">
        <v>41791</v>
      </c>
      <c r="F187" s="323">
        <f t="shared" si="10"/>
        <v>41820</v>
      </c>
      <c r="G187" s="159">
        <f t="shared" si="11"/>
        <v>2015</v>
      </c>
      <c r="H187" s="290">
        <v>99.8</v>
      </c>
      <c r="I187" s="250">
        <v>256.3</v>
      </c>
      <c r="J187" s="258" t="str">
        <f>IF($E187&lt;DATE(2018,7,1),"-",INDEX('Annual Inflation'!$AM$53:$BA$53, MATCH(YEAR(EOMONTH($E187,6)), 'Annual Inflation'!$AM$6:$BA$6, 0))/100)</f>
        <v>-</v>
      </c>
      <c r="K187" s="258" t="str">
        <f>IF($E187&lt;DATE(2018,7,1),"-",INDEX('Annual Inflation'!$AM$50:$BA$50, MATCH(YEAR(EOMONTH($E187,6)), 'Annual Inflation'!$AM$6:$BA$6, 0))/100)</f>
        <v>-</v>
      </c>
      <c r="L187" s="259">
        <f t="shared" si="12"/>
        <v>99.8</v>
      </c>
      <c r="M187" s="259">
        <f t="shared" si="13"/>
        <v>256.3</v>
      </c>
      <c r="N187" s="259">
        <f t="shared" si="14"/>
        <v>256.3</v>
      </c>
    </row>
    <row r="188" spans="5:14" ht="15">
      <c r="E188" s="249">
        <v>41821</v>
      </c>
      <c r="F188" s="323">
        <f t="shared" si="10"/>
        <v>41851</v>
      </c>
      <c r="G188" s="159">
        <f t="shared" si="11"/>
        <v>2015</v>
      </c>
      <c r="H188" s="290">
        <v>99.6</v>
      </c>
      <c r="I188" s="250">
        <v>256</v>
      </c>
      <c r="J188" s="258" t="str">
        <f>IF($E188&lt;DATE(2018,7,1),"-",INDEX('Annual Inflation'!$AM$53:$BA$53, MATCH(YEAR(EOMONTH($E188,6)), 'Annual Inflation'!$AM$6:$BA$6, 0))/100)</f>
        <v>-</v>
      </c>
      <c r="K188" s="258" t="str">
        <f>IF($E188&lt;DATE(2018,7,1),"-",INDEX('Annual Inflation'!$AM$50:$BA$50, MATCH(YEAR(EOMONTH($E188,6)), 'Annual Inflation'!$AM$6:$BA$6, 0))/100)</f>
        <v>-</v>
      </c>
      <c r="L188" s="259">
        <f t="shared" si="12"/>
        <v>99.6</v>
      </c>
      <c r="M188" s="259">
        <f t="shared" si="13"/>
        <v>256</v>
      </c>
      <c r="N188" s="259">
        <f t="shared" si="14"/>
        <v>256</v>
      </c>
    </row>
    <row r="189" spans="5:14" ht="15">
      <c r="E189" s="249">
        <v>41852</v>
      </c>
      <c r="F189" s="323">
        <f t="shared" si="10"/>
        <v>41882</v>
      </c>
      <c r="G189" s="159">
        <f t="shared" si="11"/>
        <v>2015</v>
      </c>
      <c r="H189" s="290">
        <v>99.9</v>
      </c>
      <c r="I189" s="250">
        <v>257</v>
      </c>
      <c r="J189" s="258" t="str">
        <f>IF($E189&lt;DATE(2018,7,1),"-",INDEX('Annual Inflation'!$AM$53:$BA$53, MATCH(YEAR(EOMONTH($E189,6)), 'Annual Inflation'!$AM$6:$BA$6, 0))/100)</f>
        <v>-</v>
      </c>
      <c r="K189" s="258" t="str">
        <f>IF($E189&lt;DATE(2018,7,1),"-",INDEX('Annual Inflation'!$AM$50:$BA$50, MATCH(YEAR(EOMONTH($E189,6)), 'Annual Inflation'!$AM$6:$BA$6, 0))/100)</f>
        <v>-</v>
      </c>
      <c r="L189" s="259">
        <f t="shared" si="12"/>
        <v>99.9</v>
      </c>
      <c r="M189" s="259">
        <f t="shared" si="13"/>
        <v>257</v>
      </c>
      <c r="N189" s="259">
        <f t="shared" si="14"/>
        <v>257</v>
      </c>
    </row>
    <row r="190" spans="5:14" ht="15">
      <c r="E190" s="249">
        <v>41883</v>
      </c>
      <c r="F190" s="323">
        <f t="shared" si="10"/>
        <v>41912</v>
      </c>
      <c r="G190" s="159">
        <f t="shared" si="11"/>
        <v>2015</v>
      </c>
      <c r="H190" s="290">
        <v>100</v>
      </c>
      <c r="I190" s="250">
        <v>257.60000000000002</v>
      </c>
      <c r="J190" s="258" t="str">
        <f>IF($E190&lt;DATE(2018,7,1),"-",INDEX('Annual Inflation'!$AM$53:$BA$53, MATCH(YEAR(EOMONTH($E190,6)), 'Annual Inflation'!$AM$6:$BA$6, 0))/100)</f>
        <v>-</v>
      </c>
      <c r="K190" s="258" t="str">
        <f>IF($E190&lt;DATE(2018,7,1),"-",INDEX('Annual Inflation'!$AM$50:$BA$50, MATCH(YEAR(EOMONTH($E190,6)), 'Annual Inflation'!$AM$6:$BA$6, 0))/100)</f>
        <v>-</v>
      </c>
      <c r="L190" s="259">
        <f t="shared" si="12"/>
        <v>100</v>
      </c>
      <c r="M190" s="259">
        <f t="shared" si="13"/>
        <v>257.60000000000002</v>
      </c>
      <c r="N190" s="259">
        <f t="shared" si="14"/>
        <v>257.60000000000002</v>
      </c>
    </row>
    <row r="191" spans="5:14" ht="15">
      <c r="E191" s="249">
        <v>41913</v>
      </c>
      <c r="F191" s="323">
        <f t="shared" si="10"/>
        <v>41943</v>
      </c>
      <c r="G191" s="159">
        <f t="shared" si="11"/>
        <v>2015</v>
      </c>
      <c r="H191" s="290">
        <v>100.1</v>
      </c>
      <c r="I191" s="250">
        <v>257.7</v>
      </c>
      <c r="J191" s="258" t="str">
        <f>IF($E191&lt;DATE(2018,7,1),"-",INDEX('Annual Inflation'!$AM$53:$BA$53, MATCH(YEAR(EOMONTH($E191,6)), 'Annual Inflation'!$AM$6:$BA$6, 0))/100)</f>
        <v>-</v>
      </c>
      <c r="K191" s="258" t="str">
        <f>IF($E191&lt;DATE(2018,7,1),"-",INDEX('Annual Inflation'!$AM$50:$BA$50, MATCH(YEAR(EOMONTH($E191,6)), 'Annual Inflation'!$AM$6:$BA$6, 0))/100)</f>
        <v>-</v>
      </c>
      <c r="L191" s="259">
        <f t="shared" si="12"/>
        <v>100.1</v>
      </c>
      <c r="M191" s="259">
        <f t="shared" si="13"/>
        <v>257.7</v>
      </c>
      <c r="N191" s="259">
        <f t="shared" si="14"/>
        <v>257.7</v>
      </c>
    </row>
    <row r="192" spans="5:14" ht="15">
      <c r="E192" s="249">
        <v>41944</v>
      </c>
      <c r="F192" s="323">
        <f t="shared" si="10"/>
        <v>41973</v>
      </c>
      <c r="G192" s="159">
        <f t="shared" si="11"/>
        <v>2015</v>
      </c>
      <c r="H192" s="290">
        <v>99.9</v>
      </c>
      <c r="I192" s="250">
        <v>257.10000000000002</v>
      </c>
      <c r="J192" s="258" t="str">
        <f>IF($E192&lt;DATE(2018,7,1),"-",INDEX('Annual Inflation'!$AM$53:$BA$53, MATCH(YEAR(EOMONTH($E192,6)), 'Annual Inflation'!$AM$6:$BA$6, 0))/100)</f>
        <v>-</v>
      </c>
      <c r="K192" s="258" t="str">
        <f>IF($E192&lt;DATE(2018,7,1),"-",INDEX('Annual Inflation'!$AM$50:$BA$50, MATCH(YEAR(EOMONTH($E192,6)), 'Annual Inflation'!$AM$6:$BA$6, 0))/100)</f>
        <v>-</v>
      </c>
      <c r="L192" s="259">
        <f t="shared" si="12"/>
        <v>99.9</v>
      </c>
      <c r="M192" s="259">
        <f t="shared" si="13"/>
        <v>257.10000000000002</v>
      </c>
      <c r="N192" s="259">
        <f t="shared" si="14"/>
        <v>257.10000000000002</v>
      </c>
    </row>
    <row r="193" spans="5:14" ht="15">
      <c r="E193" s="249">
        <v>41974</v>
      </c>
      <c r="F193" s="323">
        <f t="shared" si="10"/>
        <v>42004</v>
      </c>
      <c r="G193" s="159">
        <f t="shared" si="11"/>
        <v>2015</v>
      </c>
      <c r="H193" s="290">
        <v>99.9</v>
      </c>
      <c r="I193" s="250">
        <v>257.5</v>
      </c>
      <c r="J193" s="258" t="str">
        <f>IF($E193&lt;DATE(2018,7,1),"-",INDEX('Annual Inflation'!$AM$53:$BA$53, MATCH(YEAR(EOMONTH($E193,6)), 'Annual Inflation'!$AM$6:$BA$6, 0))/100)</f>
        <v>-</v>
      </c>
      <c r="K193" s="258" t="str">
        <f>IF($E193&lt;DATE(2018,7,1),"-",INDEX('Annual Inflation'!$AM$50:$BA$50, MATCH(YEAR(EOMONTH($E193,6)), 'Annual Inflation'!$AM$6:$BA$6, 0))/100)</f>
        <v>-</v>
      </c>
      <c r="L193" s="259">
        <f t="shared" si="12"/>
        <v>99.9</v>
      </c>
      <c r="M193" s="259">
        <f t="shared" si="13"/>
        <v>257.5</v>
      </c>
      <c r="N193" s="259">
        <f t="shared" si="14"/>
        <v>257.5</v>
      </c>
    </row>
    <row r="194" spans="5:14" ht="15">
      <c r="E194" s="249">
        <v>42005</v>
      </c>
      <c r="F194" s="323">
        <f t="shared" si="10"/>
        <v>42035</v>
      </c>
      <c r="G194" s="159">
        <f t="shared" si="11"/>
        <v>2015</v>
      </c>
      <c r="H194" s="290">
        <v>99.2</v>
      </c>
      <c r="I194" s="250">
        <v>255.4</v>
      </c>
      <c r="J194" s="258" t="str">
        <f>IF($E194&lt;DATE(2018,7,1),"-",INDEX('Annual Inflation'!$AM$53:$BA$53, MATCH(YEAR(EOMONTH($E194,6)), 'Annual Inflation'!$AM$6:$BA$6, 0))/100)</f>
        <v>-</v>
      </c>
      <c r="K194" s="258" t="str">
        <f>IF($E194&lt;DATE(2018,7,1),"-",INDEX('Annual Inflation'!$AM$50:$BA$50, MATCH(YEAR(EOMONTH($E194,6)), 'Annual Inflation'!$AM$6:$BA$6, 0))/100)</f>
        <v>-</v>
      </c>
      <c r="L194" s="259">
        <f t="shared" si="12"/>
        <v>99.2</v>
      </c>
      <c r="M194" s="259">
        <f t="shared" si="13"/>
        <v>255.4</v>
      </c>
      <c r="N194" s="259">
        <f t="shared" si="14"/>
        <v>255.4</v>
      </c>
    </row>
    <row r="195" spans="5:14" ht="15">
      <c r="E195" s="249">
        <v>42036</v>
      </c>
      <c r="F195" s="323">
        <f t="shared" si="10"/>
        <v>42063</v>
      </c>
      <c r="G195" s="159">
        <f t="shared" si="11"/>
        <v>2015</v>
      </c>
      <c r="H195" s="290">
        <v>99.5</v>
      </c>
      <c r="I195" s="250">
        <v>256.7</v>
      </c>
      <c r="J195" s="258" t="str">
        <f>IF($E195&lt;DATE(2018,7,1),"-",INDEX('Annual Inflation'!$AM$53:$BA$53, MATCH(YEAR(EOMONTH($E195,6)), 'Annual Inflation'!$AM$6:$BA$6, 0))/100)</f>
        <v>-</v>
      </c>
      <c r="K195" s="258" t="str">
        <f>IF($E195&lt;DATE(2018,7,1),"-",INDEX('Annual Inflation'!$AM$50:$BA$50, MATCH(YEAR(EOMONTH($E195,6)), 'Annual Inflation'!$AM$6:$BA$6, 0))/100)</f>
        <v>-</v>
      </c>
      <c r="L195" s="259">
        <f t="shared" si="12"/>
        <v>99.5</v>
      </c>
      <c r="M195" s="259">
        <f t="shared" si="13"/>
        <v>256.7</v>
      </c>
      <c r="N195" s="259">
        <f t="shared" si="14"/>
        <v>256.7</v>
      </c>
    </row>
    <row r="196" spans="5:14" ht="15">
      <c r="E196" s="249">
        <v>42064</v>
      </c>
      <c r="F196" s="323">
        <f t="shared" si="10"/>
        <v>42094</v>
      </c>
      <c r="G196" s="159">
        <f t="shared" si="11"/>
        <v>2015</v>
      </c>
      <c r="H196" s="290">
        <v>99.6</v>
      </c>
      <c r="I196" s="250">
        <v>257.10000000000002</v>
      </c>
      <c r="J196" s="258" t="str">
        <f>IF($E196&lt;DATE(2018,7,1),"-",INDEX('Annual Inflation'!$AM$53:$BA$53, MATCH(YEAR(EOMONTH($E196,6)), 'Annual Inflation'!$AM$6:$BA$6, 0))/100)</f>
        <v>-</v>
      </c>
      <c r="K196" s="258" t="str">
        <f>IF($E196&lt;DATE(2018,7,1),"-",INDEX('Annual Inflation'!$AM$50:$BA$50, MATCH(YEAR(EOMONTH($E196,6)), 'Annual Inflation'!$AM$6:$BA$6, 0))/100)</f>
        <v>-</v>
      </c>
      <c r="L196" s="259">
        <f t="shared" si="12"/>
        <v>99.6</v>
      </c>
      <c r="M196" s="259">
        <f t="shared" si="13"/>
        <v>257.10000000000002</v>
      </c>
      <c r="N196" s="259">
        <f t="shared" si="14"/>
        <v>257.10000000000002</v>
      </c>
    </row>
    <row r="197" spans="5:14" ht="15">
      <c r="E197" s="249">
        <v>42095</v>
      </c>
      <c r="F197" s="323">
        <f t="shared" si="10"/>
        <v>42124</v>
      </c>
      <c r="G197" s="159">
        <f t="shared" si="11"/>
        <v>2016</v>
      </c>
      <c r="H197" s="290">
        <v>99.9</v>
      </c>
      <c r="I197" s="250">
        <v>258</v>
      </c>
      <c r="J197" s="258" t="str">
        <f>IF($E197&lt;DATE(2018,7,1),"-",INDEX('Annual Inflation'!$AM$53:$BA$53, MATCH(YEAR(EOMONTH($E197,6)), 'Annual Inflation'!$AM$6:$BA$6, 0))/100)</f>
        <v>-</v>
      </c>
      <c r="K197" s="258" t="str">
        <f>IF($E197&lt;DATE(2018,7,1),"-",INDEX('Annual Inflation'!$AM$50:$BA$50, MATCH(YEAR(EOMONTH($E197,6)), 'Annual Inflation'!$AM$6:$BA$6, 0))/100)</f>
        <v>-</v>
      </c>
      <c r="L197" s="259">
        <f t="shared" si="12"/>
        <v>99.9</v>
      </c>
      <c r="M197" s="259">
        <f t="shared" si="13"/>
        <v>258</v>
      </c>
      <c r="N197" s="259">
        <f t="shared" si="14"/>
        <v>258</v>
      </c>
    </row>
    <row r="198" spans="5:14" ht="15">
      <c r="E198" s="249">
        <v>42125</v>
      </c>
      <c r="F198" s="323">
        <f t="shared" ref="F198:F261" si="15">EOMONTH(E198, 0)</f>
        <v>42155</v>
      </c>
      <c r="G198" s="159">
        <f t="shared" ref="G198:G261" si="16">IF(MONTH(E198)&gt;=4,YEAR(E198)+1,YEAR(E198))</f>
        <v>2016</v>
      </c>
      <c r="H198" s="290">
        <v>100.1</v>
      </c>
      <c r="I198" s="250">
        <v>258.5</v>
      </c>
      <c r="J198" s="258" t="str">
        <f>IF($E198&lt;DATE(2018,7,1),"-",INDEX('Annual Inflation'!$AM$53:$BA$53, MATCH(YEAR(EOMONTH($E198,6)), 'Annual Inflation'!$AM$6:$BA$6, 0))/100)</f>
        <v>-</v>
      </c>
      <c r="K198" s="258" t="str">
        <f>IF($E198&lt;DATE(2018,7,1),"-",INDEX('Annual Inflation'!$AM$50:$BA$50, MATCH(YEAR(EOMONTH($E198,6)), 'Annual Inflation'!$AM$6:$BA$6, 0))/100)</f>
        <v>-</v>
      </c>
      <c r="L198" s="259">
        <f t="shared" ref="L198:L261" si="17">IF(ISBLANK(H198),L197*((1+J198)^(1/12)),H198)</f>
        <v>100.1</v>
      </c>
      <c r="M198" s="259">
        <f t="shared" ref="M198:M261" si="18">IF(ISBLANK(I198),M197*((1+K198)^(1/12)),I198)</f>
        <v>258.5</v>
      </c>
      <c r="N198" s="259">
        <f t="shared" ref="N198:N261" si="19">IF($E198 &lt; DATE(2023,4,1),  M198,  IF($E198 = DATE(2023,4,1), N197 * ((0.5*L198/L197) + (0.5*M198/M197)), N197*(L198/L197)))</f>
        <v>258.5</v>
      </c>
    </row>
    <row r="199" spans="5:14" ht="15">
      <c r="E199" s="249">
        <v>42156</v>
      </c>
      <c r="F199" s="323">
        <f t="shared" si="15"/>
        <v>42185</v>
      </c>
      <c r="G199" s="159">
        <f t="shared" si="16"/>
        <v>2016</v>
      </c>
      <c r="H199" s="290">
        <v>100.1</v>
      </c>
      <c r="I199" s="250">
        <v>258.89999999999998</v>
      </c>
      <c r="J199" s="258" t="str">
        <f>IF($E199&lt;DATE(2018,7,1),"-",INDEX('Annual Inflation'!$AM$53:$BA$53, MATCH(YEAR(EOMONTH($E199,6)), 'Annual Inflation'!$AM$6:$BA$6, 0))/100)</f>
        <v>-</v>
      </c>
      <c r="K199" s="258" t="str">
        <f>IF($E199&lt;DATE(2018,7,1),"-",INDEX('Annual Inflation'!$AM$50:$BA$50, MATCH(YEAR(EOMONTH($E199,6)), 'Annual Inflation'!$AM$6:$BA$6, 0))/100)</f>
        <v>-</v>
      </c>
      <c r="L199" s="259">
        <f t="shared" si="17"/>
        <v>100.1</v>
      </c>
      <c r="M199" s="259">
        <f t="shared" si="18"/>
        <v>258.89999999999998</v>
      </c>
      <c r="N199" s="259">
        <f t="shared" si="19"/>
        <v>258.89999999999998</v>
      </c>
    </row>
    <row r="200" spans="5:14" ht="15">
      <c r="E200" s="249">
        <v>42186</v>
      </c>
      <c r="F200" s="323">
        <f t="shared" si="15"/>
        <v>42216</v>
      </c>
      <c r="G200" s="159">
        <f t="shared" si="16"/>
        <v>2016</v>
      </c>
      <c r="H200" s="290">
        <v>100</v>
      </c>
      <c r="I200" s="250">
        <v>258.60000000000002</v>
      </c>
      <c r="J200" s="258" t="str">
        <f>IF($E200&lt;DATE(2018,7,1),"-",INDEX('Annual Inflation'!$AM$53:$BA$53, MATCH(YEAR(EOMONTH($E200,6)), 'Annual Inflation'!$AM$6:$BA$6, 0))/100)</f>
        <v>-</v>
      </c>
      <c r="K200" s="258" t="str">
        <f>IF($E200&lt;DATE(2018,7,1),"-",INDEX('Annual Inflation'!$AM$50:$BA$50, MATCH(YEAR(EOMONTH($E200,6)), 'Annual Inflation'!$AM$6:$BA$6, 0))/100)</f>
        <v>-</v>
      </c>
      <c r="L200" s="259">
        <f t="shared" si="17"/>
        <v>100</v>
      </c>
      <c r="M200" s="259">
        <f t="shared" si="18"/>
        <v>258.60000000000002</v>
      </c>
      <c r="N200" s="259">
        <f t="shared" si="19"/>
        <v>258.60000000000002</v>
      </c>
    </row>
    <row r="201" spans="5:14" ht="15">
      <c r="E201" s="249">
        <v>42217</v>
      </c>
      <c r="F201" s="323">
        <f t="shared" si="15"/>
        <v>42247</v>
      </c>
      <c r="G201" s="159">
        <f t="shared" si="16"/>
        <v>2016</v>
      </c>
      <c r="H201" s="290">
        <v>100.3</v>
      </c>
      <c r="I201" s="250">
        <v>259.8</v>
      </c>
      <c r="J201" s="258" t="str">
        <f>IF($E201&lt;DATE(2018,7,1),"-",INDEX('Annual Inflation'!$AM$53:$BA$53, MATCH(YEAR(EOMONTH($E201,6)), 'Annual Inflation'!$AM$6:$BA$6, 0))/100)</f>
        <v>-</v>
      </c>
      <c r="K201" s="258" t="str">
        <f>IF($E201&lt;DATE(2018,7,1),"-",INDEX('Annual Inflation'!$AM$50:$BA$50, MATCH(YEAR(EOMONTH($E201,6)), 'Annual Inflation'!$AM$6:$BA$6, 0))/100)</f>
        <v>-</v>
      </c>
      <c r="L201" s="259">
        <f t="shared" si="17"/>
        <v>100.3</v>
      </c>
      <c r="M201" s="259">
        <f t="shared" si="18"/>
        <v>259.8</v>
      </c>
      <c r="N201" s="259">
        <f t="shared" si="19"/>
        <v>259.8</v>
      </c>
    </row>
    <row r="202" spans="5:14" ht="15">
      <c r="E202" s="249">
        <v>42248</v>
      </c>
      <c r="F202" s="323">
        <f t="shared" si="15"/>
        <v>42277</v>
      </c>
      <c r="G202" s="159">
        <f t="shared" si="16"/>
        <v>2016</v>
      </c>
      <c r="H202" s="290">
        <v>100.2</v>
      </c>
      <c r="I202" s="250">
        <v>259.60000000000002</v>
      </c>
      <c r="J202" s="258" t="str">
        <f>IF($E202&lt;DATE(2018,7,1),"-",INDEX('Annual Inflation'!$AM$53:$BA$53, MATCH(YEAR(EOMONTH($E202,6)), 'Annual Inflation'!$AM$6:$BA$6, 0))/100)</f>
        <v>-</v>
      </c>
      <c r="K202" s="258" t="str">
        <f>IF($E202&lt;DATE(2018,7,1),"-",INDEX('Annual Inflation'!$AM$50:$BA$50, MATCH(YEAR(EOMONTH($E202,6)), 'Annual Inflation'!$AM$6:$BA$6, 0))/100)</f>
        <v>-</v>
      </c>
      <c r="L202" s="259">
        <f t="shared" si="17"/>
        <v>100.2</v>
      </c>
      <c r="M202" s="259">
        <f t="shared" si="18"/>
        <v>259.60000000000002</v>
      </c>
      <c r="N202" s="259">
        <f t="shared" si="19"/>
        <v>259.60000000000002</v>
      </c>
    </row>
    <row r="203" spans="5:14" ht="15">
      <c r="E203" s="249">
        <v>42278</v>
      </c>
      <c r="F203" s="323">
        <f t="shared" si="15"/>
        <v>42308</v>
      </c>
      <c r="G203" s="159">
        <f t="shared" si="16"/>
        <v>2016</v>
      </c>
      <c r="H203" s="290">
        <v>100.3</v>
      </c>
      <c r="I203" s="250">
        <v>259.5</v>
      </c>
      <c r="J203" s="258" t="str">
        <f>IF($E203&lt;DATE(2018,7,1),"-",INDEX('Annual Inflation'!$AM$53:$BA$53, MATCH(YEAR(EOMONTH($E203,6)), 'Annual Inflation'!$AM$6:$BA$6, 0))/100)</f>
        <v>-</v>
      </c>
      <c r="K203" s="258" t="str">
        <f>IF($E203&lt;DATE(2018,7,1),"-",INDEX('Annual Inflation'!$AM$50:$BA$50, MATCH(YEAR(EOMONTH($E203,6)), 'Annual Inflation'!$AM$6:$BA$6, 0))/100)</f>
        <v>-</v>
      </c>
      <c r="L203" s="259">
        <f t="shared" si="17"/>
        <v>100.3</v>
      </c>
      <c r="M203" s="259">
        <f t="shared" si="18"/>
        <v>259.5</v>
      </c>
      <c r="N203" s="259">
        <f t="shared" si="19"/>
        <v>259.5</v>
      </c>
    </row>
    <row r="204" spans="5:14" ht="15">
      <c r="E204" s="249">
        <v>42309</v>
      </c>
      <c r="F204" s="323">
        <f t="shared" si="15"/>
        <v>42338</v>
      </c>
      <c r="G204" s="159">
        <f t="shared" si="16"/>
        <v>2016</v>
      </c>
      <c r="H204" s="290">
        <v>100.3</v>
      </c>
      <c r="I204" s="250">
        <v>259.8</v>
      </c>
      <c r="J204" s="258" t="str">
        <f>IF($E204&lt;DATE(2018,7,1),"-",INDEX('Annual Inflation'!$AM$53:$BA$53, MATCH(YEAR(EOMONTH($E204,6)), 'Annual Inflation'!$AM$6:$BA$6, 0))/100)</f>
        <v>-</v>
      </c>
      <c r="K204" s="258" t="str">
        <f>IF($E204&lt;DATE(2018,7,1),"-",INDEX('Annual Inflation'!$AM$50:$BA$50, MATCH(YEAR(EOMONTH($E204,6)), 'Annual Inflation'!$AM$6:$BA$6, 0))/100)</f>
        <v>-</v>
      </c>
      <c r="L204" s="259">
        <f t="shared" si="17"/>
        <v>100.3</v>
      </c>
      <c r="M204" s="259">
        <f t="shared" si="18"/>
        <v>259.8</v>
      </c>
      <c r="N204" s="259">
        <f t="shared" si="19"/>
        <v>259.8</v>
      </c>
    </row>
    <row r="205" spans="5:14" ht="15">
      <c r="E205" s="249">
        <v>42339</v>
      </c>
      <c r="F205" s="323">
        <f t="shared" si="15"/>
        <v>42369</v>
      </c>
      <c r="G205" s="159">
        <f t="shared" si="16"/>
        <v>2016</v>
      </c>
      <c r="H205" s="290">
        <v>100.4</v>
      </c>
      <c r="I205" s="250">
        <v>260.60000000000002</v>
      </c>
      <c r="J205" s="258" t="str">
        <f>IF($E205&lt;DATE(2018,7,1),"-",INDEX('Annual Inflation'!$AM$53:$BA$53, MATCH(YEAR(EOMONTH($E205,6)), 'Annual Inflation'!$AM$6:$BA$6, 0))/100)</f>
        <v>-</v>
      </c>
      <c r="K205" s="258" t="str">
        <f>IF($E205&lt;DATE(2018,7,1),"-",INDEX('Annual Inflation'!$AM$50:$BA$50, MATCH(YEAR(EOMONTH($E205,6)), 'Annual Inflation'!$AM$6:$BA$6, 0))/100)</f>
        <v>-</v>
      </c>
      <c r="L205" s="259">
        <f t="shared" si="17"/>
        <v>100.4</v>
      </c>
      <c r="M205" s="259">
        <f t="shared" si="18"/>
        <v>260.60000000000002</v>
      </c>
      <c r="N205" s="259">
        <f t="shared" si="19"/>
        <v>260.60000000000002</v>
      </c>
    </row>
    <row r="206" spans="5:14" ht="15">
      <c r="E206" s="249">
        <v>42370</v>
      </c>
      <c r="F206" s="323">
        <f t="shared" si="15"/>
        <v>42400</v>
      </c>
      <c r="G206" s="159">
        <f t="shared" si="16"/>
        <v>2016</v>
      </c>
      <c r="H206" s="290">
        <v>99.9</v>
      </c>
      <c r="I206" s="250">
        <v>258.8</v>
      </c>
      <c r="J206" s="258" t="str">
        <f>IF($E206&lt;DATE(2018,7,1),"-",INDEX('Annual Inflation'!$AM$53:$BA$53, MATCH(YEAR(EOMONTH($E206,6)), 'Annual Inflation'!$AM$6:$BA$6, 0))/100)</f>
        <v>-</v>
      </c>
      <c r="K206" s="258" t="str">
        <f>IF($E206&lt;DATE(2018,7,1),"-",INDEX('Annual Inflation'!$AM$50:$BA$50, MATCH(YEAR(EOMONTH($E206,6)), 'Annual Inflation'!$AM$6:$BA$6, 0))/100)</f>
        <v>-</v>
      </c>
      <c r="L206" s="259">
        <f t="shared" si="17"/>
        <v>99.9</v>
      </c>
      <c r="M206" s="259">
        <f t="shared" si="18"/>
        <v>258.8</v>
      </c>
      <c r="N206" s="259">
        <f t="shared" si="19"/>
        <v>258.8</v>
      </c>
    </row>
    <row r="207" spans="5:14" ht="15">
      <c r="E207" s="249">
        <v>42401</v>
      </c>
      <c r="F207" s="323">
        <f t="shared" si="15"/>
        <v>42429</v>
      </c>
      <c r="G207" s="159">
        <f t="shared" si="16"/>
        <v>2016</v>
      </c>
      <c r="H207" s="290">
        <v>100.1</v>
      </c>
      <c r="I207" s="250">
        <v>260</v>
      </c>
      <c r="J207" s="258" t="str">
        <f>IF($E207&lt;DATE(2018,7,1),"-",INDEX('Annual Inflation'!$AM$53:$BA$53, MATCH(YEAR(EOMONTH($E207,6)), 'Annual Inflation'!$AM$6:$BA$6, 0))/100)</f>
        <v>-</v>
      </c>
      <c r="K207" s="258" t="str">
        <f>IF($E207&lt;DATE(2018,7,1),"-",INDEX('Annual Inflation'!$AM$50:$BA$50, MATCH(YEAR(EOMONTH($E207,6)), 'Annual Inflation'!$AM$6:$BA$6, 0))/100)</f>
        <v>-</v>
      </c>
      <c r="L207" s="259">
        <f t="shared" si="17"/>
        <v>100.1</v>
      </c>
      <c r="M207" s="259">
        <f t="shared" si="18"/>
        <v>260</v>
      </c>
      <c r="N207" s="259">
        <f t="shared" si="19"/>
        <v>260</v>
      </c>
    </row>
    <row r="208" spans="5:14" ht="15">
      <c r="E208" s="249">
        <v>42430</v>
      </c>
      <c r="F208" s="323">
        <f t="shared" si="15"/>
        <v>42460</v>
      </c>
      <c r="G208" s="159">
        <f t="shared" si="16"/>
        <v>2016</v>
      </c>
      <c r="H208" s="290">
        <v>100.4</v>
      </c>
      <c r="I208" s="250">
        <v>261.10000000000002</v>
      </c>
      <c r="J208" s="258" t="str">
        <f>IF($E208&lt;DATE(2018,7,1),"-",INDEX('Annual Inflation'!$AM$53:$BA$53, MATCH(YEAR(EOMONTH($E208,6)), 'Annual Inflation'!$AM$6:$BA$6, 0))/100)</f>
        <v>-</v>
      </c>
      <c r="K208" s="258" t="str">
        <f>IF($E208&lt;DATE(2018,7,1),"-",INDEX('Annual Inflation'!$AM$50:$BA$50, MATCH(YEAR(EOMONTH($E208,6)), 'Annual Inflation'!$AM$6:$BA$6, 0))/100)</f>
        <v>-</v>
      </c>
      <c r="L208" s="259">
        <f t="shared" si="17"/>
        <v>100.4</v>
      </c>
      <c r="M208" s="259">
        <f t="shared" si="18"/>
        <v>261.10000000000002</v>
      </c>
      <c r="N208" s="259">
        <f t="shared" si="19"/>
        <v>261.10000000000002</v>
      </c>
    </row>
    <row r="209" spans="5:14" ht="15">
      <c r="E209" s="249">
        <v>42461</v>
      </c>
      <c r="F209" s="323">
        <f t="shared" si="15"/>
        <v>42490</v>
      </c>
      <c r="G209" s="159">
        <f t="shared" si="16"/>
        <v>2017</v>
      </c>
      <c r="H209" s="290">
        <v>100.6</v>
      </c>
      <c r="I209" s="250">
        <v>261.39999999999998</v>
      </c>
      <c r="J209" s="258" t="str">
        <f>IF($E209&lt;DATE(2018,7,1),"-",INDEX('Annual Inflation'!$AM$53:$BA$53, MATCH(YEAR(EOMONTH($E209,6)), 'Annual Inflation'!$AM$6:$BA$6, 0))/100)</f>
        <v>-</v>
      </c>
      <c r="K209" s="258" t="str">
        <f>IF($E209&lt;DATE(2018,7,1),"-",INDEX('Annual Inflation'!$AM$50:$BA$50, MATCH(YEAR(EOMONTH($E209,6)), 'Annual Inflation'!$AM$6:$BA$6, 0))/100)</f>
        <v>-</v>
      </c>
      <c r="L209" s="259">
        <f t="shared" si="17"/>
        <v>100.6</v>
      </c>
      <c r="M209" s="259">
        <f t="shared" si="18"/>
        <v>261.39999999999998</v>
      </c>
      <c r="N209" s="259">
        <f t="shared" si="19"/>
        <v>261.39999999999998</v>
      </c>
    </row>
    <row r="210" spans="5:14" ht="15">
      <c r="E210" s="249">
        <v>42491</v>
      </c>
      <c r="F210" s="323">
        <f t="shared" si="15"/>
        <v>42521</v>
      </c>
      <c r="G210" s="159">
        <f t="shared" si="16"/>
        <v>2017</v>
      </c>
      <c r="H210" s="290">
        <v>100.8</v>
      </c>
      <c r="I210" s="250">
        <v>262.10000000000002</v>
      </c>
      <c r="J210" s="258" t="str">
        <f>IF($E210&lt;DATE(2018,7,1),"-",INDEX('Annual Inflation'!$AM$53:$BA$53, MATCH(YEAR(EOMONTH($E210,6)), 'Annual Inflation'!$AM$6:$BA$6, 0))/100)</f>
        <v>-</v>
      </c>
      <c r="K210" s="258" t="str">
        <f>IF($E210&lt;DATE(2018,7,1),"-",INDEX('Annual Inflation'!$AM$50:$BA$50, MATCH(YEAR(EOMONTH($E210,6)), 'Annual Inflation'!$AM$6:$BA$6, 0))/100)</f>
        <v>-</v>
      </c>
      <c r="L210" s="259">
        <f t="shared" si="17"/>
        <v>100.8</v>
      </c>
      <c r="M210" s="259">
        <f t="shared" si="18"/>
        <v>262.10000000000002</v>
      </c>
      <c r="N210" s="259">
        <f t="shared" si="19"/>
        <v>262.10000000000002</v>
      </c>
    </row>
    <row r="211" spans="5:14" ht="15">
      <c r="E211" s="249">
        <v>42522</v>
      </c>
      <c r="F211" s="323">
        <f t="shared" si="15"/>
        <v>42551</v>
      </c>
      <c r="G211" s="159">
        <f t="shared" si="16"/>
        <v>2017</v>
      </c>
      <c r="H211" s="290">
        <v>101</v>
      </c>
      <c r="I211" s="250">
        <v>263.10000000000002</v>
      </c>
      <c r="J211" s="258" t="str">
        <f>IF($E211&lt;DATE(2018,7,1),"-",INDEX('Annual Inflation'!$AM$53:$BA$53, MATCH(YEAR(EOMONTH($E211,6)), 'Annual Inflation'!$AM$6:$BA$6, 0))/100)</f>
        <v>-</v>
      </c>
      <c r="K211" s="258" t="str">
        <f>IF($E211&lt;DATE(2018,7,1),"-",INDEX('Annual Inflation'!$AM$50:$BA$50, MATCH(YEAR(EOMONTH($E211,6)), 'Annual Inflation'!$AM$6:$BA$6, 0))/100)</f>
        <v>-</v>
      </c>
      <c r="L211" s="259">
        <f t="shared" si="17"/>
        <v>101</v>
      </c>
      <c r="M211" s="259">
        <f t="shared" si="18"/>
        <v>263.10000000000002</v>
      </c>
      <c r="N211" s="259">
        <f t="shared" si="19"/>
        <v>263.10000000000002</v>
      </c>
    </row>
    <row r="212" spans="5:14" ht="15">
      <c r="E212" s="249">
        <v>42552</v>
      </c>
      <c r="F212" s="323">
        <f t="shared" si="15"/>
        <v>42582</v>
      </c>
      <c r="G212" s="159">
        <f t="shared" si="16"/>
        <v>2017</v>
      </c>
      <c r="H212" s="290">
        <v>100.9</v>
      </c>
      <c r="I212" s="250">
        <v>263.39999999999998</v>
      </c>
      <c r="J212" s="258" t="str">
        <f>IF($E212&lt;DATE(2018,7,1),"-",INDEX('Annual Inflation'!$AM$53:$BA$53, MATCH(YEAR(EOMONTH($E212,6)), 'Annual Inflation'!$AM$6:$BA$6, 0))/100)</f>
        <v>-</v>
      </c>
      <c r="K212" s="258" t="str">
        <f>IF($E212&lt;DATE(2018,7,1),"-",INDEX('Annual Inflation'!$AM$50:$BA$50, MATCH(YEAR(EOMONTH($E212,6)), 'Annual Inflation'!$AM$6:$BA$6, 0))/100)</f>
        <v>-</v>
      </c>
      <c r="L212" s="259">
        <f t="shared" si="17"/>
        <v>100.9</v>
      </c>
      <c r="M212" s="259">
        <f t="shared" si="18"/>
        <v>263.39999999999998</v>
      </c>
      <c r="N212" s="259">
        <f t="shared" si="19"/>
        <v>263.39999999999998</v>
      </c>
    </row>
    <row r="213" spans="5:14" ht="15">
      <c r="E213" s="249">
        <v>42583</v>
      </c>
      <c r="F213" s="323">
        <f t="shared" si="15"/>
        <v>42613</v>
      </c>
      <c r="G213" s="159">
        <f t="shared" si="16"/>
        <v>2017</v>
      </c>
      <c r="H213" s="290">
        <v>101.2</v>
      </c>
      <c r="I213" s="250">
        <v>264.39999999999998</v>
      </c>
      <c r="J213" s="258" t="str">
        <f>IF($E213&lt;DATE(2018,7,1),"-",INDEX('Annual Inflation'!$AM$53:$BA$53, MATCH(YEAR(EOMONTH($E213,6)), 'Annual Inflation'!$AM$6:$BA$6, 0))/100)</f>
        <v>-</v>
      </c>
      <c r="K213" s="258" t="str">
        <f>IF($E213&lt;DATE(2018,7,1),"-",INDEX('Annual Inflation'!$AM$50:$BA$50, MATCH(YEAR(EOMONTH($E213,6)), 'Annual Inflation'!$AM$6:$BA$6, 0))/100)</f>
        <v>-</v>
      </c>
      <c r="L213" s="259">
        <f t="shared" si="17"/>
        <v>101.2</v>
      </c>
      <c r="M213" s="259">
        <f t="shared" si="18"/>
        <v>264.39999999999998</v>
      </c>
      <c r="N213" s="259">
        <f t="shared" si="19"/>
        <v>264.39999999999998</v>
      </c>
    </row>
    <row r="214" spans="5:14" ht="15">
      <c r="E214" s="249">
        <v>42614</v>
      </c>
      <c r="F214" s="323">
        <f t="shared" si="15"/>
        <v>42643</v>
      </c>
      <c r="G214" s="159">
        <f t="shared" si="16"/>
        <v>2017</v>
      </c>
      <c r="H214" s="290">
        <v>101.5</v>
      </c>
      <c r="I214" s="250">
        <v>264.89999999999998</v>
      </c>
      <c r="J214" s="258" t="str">
        <f>IF($E214&lt;DATE(2018,7,1),"-",INDEX('Annual Inflation'!$AM$53:$BA$53, MATCH(YEAR(EOMONTH($E214,6)), 'Annual Inflation'!$AM$6:$BA$6, 0))/100)</f>
        <v>-</v>
      </c>
      <c r="K214" s="258" t="str">
        <f>IF($E214&lt;DATE(2018,7,1),"-",INDEX('Annual Inflation'!$AM$50:$BA$50, MATCH(YEAR(EOMONTH($E214,6)), 'Annual Inflation'!$AM$6:$BA$6, 0))/100)</f>
        <v>-</v>
      </c>
      <c r="L214" s="259">
        <f t="shared" si="17"/>
        <v>101.5</v>
      </c>
      <c r="M214" s="259">
        <f t="shared" si="18"/>
        <v>264.89999999999998</v>
      </c>
      <c r="N214" s="259">
        <f t="shared" si="19"/>
        <v>264.89999999999998</v>
      </c>
    </row>
    <row r="215" spans="5:14" ht="15">
      <c r="E215" s="249">
        <v>42644</v>
      </c>
      <c r="F215" s="323">
        <f t="shared" si="15"/>
        <v>42674</v>
      </c>
      <c r="G215" s="159">
        <f t="shared" si="16"/>
        <v>2017</v>
      </c>
      <c r="H215" s="290">
        <v>101.6</v>
      </c>
      <c r="I215" s="250">
        <v>264.8</v>
      </c>
      <c r="J215" s="258" t="str">
        <f>IF($E215&lt;DATE(2018,7,1),"-",INDEX('Annual Inflation'!$AM$53:$BA$53, MATCH(YEAR(EOMONTH($E215,6)), 'Annual Inflation'!$AM$6:$BA$6, 0))/100)</f>
        <v>-</v>
      </c>
      <c r="K215" s="258" t="str">
        <f>IF($E215&lt;DATE(2018,7,1),"-",INDEX('Annual Inflation'!$AM$50:$BA$50, MATCH(YEAR(EOMONTH($E215,6)), 'Annual Inflation'!$AM$6:$BA$6, 0))/100)</f>
        <v>-</v>
      </c>
      <c r="L215" s="259">
        <f t="shared" si="17"/>
        <v>101.6</v>
      </c>
      <c r="M215" s="259">
        <f t="shared" si="18"/>
        <v>264.8</v>
      </c>
      <c r="N215" s="259">
        <f t="shared" si="19"/>
        <v>264.8</v>
      </c>
    </row>
    <row r="216" spans="5:14" ht="15">
      <c r="E216" s="249">
        <v>42675</v>
      </c>
      <c r="F216" s="323">
        <f t="shared" si="15"/>
        <v>42704</v>
      </c>
      <c r="G216" s="159">
        <f t="shared" si="16"/>
        <v>2017</v>
      </c>
      <c r="H216" s="290">
        <v>101.8</v>
      </c>
      <c r="I216" s="250">
        <v>265.5</v>
      </c>
      <c r="J216" s="258" t="str">
        <f>IF($E216&lt;DATE(2018,7,1),"-",INDEX('Annual Inflation'!$AM$53:$BA$53, MATCH(YEAR(EOMONTH($E216,6)), 'Annual Inflation'!$AM$6:$BA$6, 0))/100)</f>
        <v>-</v>
      </c>
      <c r="K216" s="258" t="str">
        <f>IF($E216&lt;DATE(2018,7,1),"-",INDEX('Annual Inflation'!$AM$50:$BA$50, MATCH(YEAR(EOMONTH($E216,6)), 'Annual Inflation'!$AM$6:$BA$6, 0))/100)</f>
        <v>-</v>
      </c>
      <c r="L216" s="259">
        <f t="shared" si="17"/>
        <v>101.8</v>
      </c>
      <c r="M216" s="259">
        <f t="shared" si="18"/>
        <v>265.5</v>
      </c>
      <c r="N216" s="259">
        <f t="shared" si="19"/>
        <v>265.5</v>
      </c>
    </row>
    <row r="217" spans="5:14" ht="15">
      <c r="E217" s="249">
        <v>42705</v>
      </c>
      <c r="F217" s="323">
        <f t="shared" si="15"/>
        <v>42735</v>
      </c>
      <c r="G217" s="159">
        <f t="shared" si="16"/>
        <v>2017</v>
      </c>
      <c r="H217" s="290">
        <v>102.2</v>
      </c>
      <c r="I217" s="250">
        <v>267.10000000000002</v>
      </c>
      <c r="J217" s="258" t="str">
        <f>IF($E217&lt;DATE(2018,7,1),"-",INDEX('Annual Inflation'!$AM$53:$BA$53, MATCH(YEAR(EOMONTH($E217,6)), 'Annual Inflation'!$AM$6:$BA$6, 0))/100)</f>
        <v>-</v>
      </c>
      <c r="K217" s="258" t="str">
        <f>IF($E217&lt;DATE(2018,7,1),"-",INDEX('Annual Inflation'!$AM$50:$BA$50, MATCH(YEAR(EOMONTH($E217,6)), 'Annual Inflation'!$AM$6:$BA$6, 0))/100)</f>
        <v>-</v>
      </c>
      <c r="L217" s="259">
        <f t="shared" si="17"/>
        <v>102.2</v>
      </c>
      <c r="M217" s="259">
        <f t="shared" si="18"/>
        <v>267.10000000000002</v>
      </c>
      <c r="N217" s="259">
        <f t="shared" si="19"/>
        <v>267.10000000000002</v>
      </c>
    </row>
    <row r="218" spans="5:14" ht="15">
      <c r="E218" s="249">
        <v>42736</v>
      </c>
      <c r="F218" s="323">
        <f t="shared" si="15"/>
        <v>42766</v>
      </c>
      <c r="G218" s="159">
        <f t="shared" si="16"/>
        <v>2017</v>
      </c>
      <c r="H218" s="290">
        <v>101.8</v>
      </c>
      <c r="I218" s="250">
        <v>265.5</v>
      </c>
      <c r="J218" s="258" t="str">
        <f>IF($E218&lt;DATE(2018,7,1),"-",INDEX('Annual Inflation'!$AM$53:$BA$53, MATCH(YEAR(EOMONTH($E218,6)), 'Annual Inflation'!$AM$6:$BA$6, 0))/100)</f>
        <v>-</v>
      </c>
      <c r="K218" s="258" t="str">
        <f>IF($E218&lt;DATE(2018,7,1),"-",INDEX('Annual Inflation'!$AM$50:$BA$50, MATCH(YEAR(EOMONTH($E218,6)), 'Annual Inflation'!$AM$6:$BA$6, 0))/100)</f>
        <v>-</v>
      </c>
      <c r="L218" s="259">
        <f t="shared" si="17"/>
        <v>101.8</v>
      </c>
      <c r="M218" s="259">
        <f t="shared" si="18"/>
        <v>265.5</v>
      </c>
      <c r="N218" s="259">
        <f t="shared" si="19"/>
        <v>265.5</v>
      </c>
    </row>
    <row r="219" spans="5:14" ht="15">
      <c r="E219" s="249">
        <v>42767</v>
      </c>
      <c r="F219" s="323">
        <f t="shared" si="15"/>
        <v>42794</v>
      </c>
      <c r="G219" s="159">
        <f t="shared" si="16"/>
        <v>2017</v>
      </c>
      <c r="H219" s="290">
        <v>102.4</v>
      </c>
      <c r="I219" s="250">
        <v>268.39999999999998</v>
      </c>
      <c r="J219" s="258" t="str">
        <f>IF($E219&lt;DATE(2018,7,1),"-",INDEX('Annual Inflation'!$AM$53:$BA$53, MATCH(YEAR(EOMONTH($E219,6)), 'Annual Inflation'!$AM$6:$BA$6, 0))/100)</f>
        <v>-</v>
      </c>
      <c r="K219" s="258" t="str">
        <f>IF($E219&lt;DATE(2018,7,1),"-",INDEX('Annual Inflation'!$AM$50:$BA$50, MATCH(YEAR(EOMONTH($E219,6)), 'Annual Inflation'!$AM$6:$BA$6, 0))/100)</f>
        <v>-</v>
      </c>
      <c r="L219" s="259">
        <f t="shared" si="17"/>
        <v>102.4</v>
      </c>
      <c r="M219" s="259">
        <f t="shared" si="18"/>
        <v>268.39999999999998</v>
      </c>
      <c r="N219" s="259">
        <f t="shared" si="19"/>
        <v>268.39999999999998</v>
      </c>
    </row>
    <row r="220" spans="5:14" ht="15">
      <c r="E220" s="249">
        <v>42795</v>
      </c>
      <c r="F220" s="323">
        <f t="shared" si="15"/>
        <v>42825</v>
      </c>
      <c r="G220" s="159">
        <f t="shared" si="16"/>
        <v>2017</v>
      </c>
      <c r="H220" s="290">
        <v>102.7</v>
      </c>
      <c r="I220" s="250">
        <v>269.3</v>
      </c>
      <c r="J220" s="258" t="str">
        <f>IF($E220&lt;DATE(2018,7,1),"-",INDEX('Annual Inflation'!$AM$53:$BA$53, MATCH(YEAR(EOMONTH($E220,6)), 'Annual Inflation'!$AM$6:$BA$6, 0))/100)</f>
        <v>-</v>
      </c>
      <c r="K220" s="258" t="str">
        <f>IF($E220&lt;DATE(2018,7,1),"-",INDEX('Annual Inflation'!$AM$50:$BA$50, MATCH(YEAR(EOMONTH($E220,6)), 'Annual Inflation'!$AM$6:$BA$6, 0))/100)</f>
        <v>-</v>
      </c>
      <c r="L220" s="259">
        <f t="shared" si="17"/>
        <v>102.7</v>
      </c>
      <c r="M220" s="259">
        <f t="shared" si="18"/>
        <v>269.3</v>
      </c>
      <c r="N220" s="259">
        <f t="shared" si="19"/>
        <v>269.3</v>
      </c>
    </row>
    <row r="221" spans="5:14" ht="15">
      <c r="E221" s="249">
        <v>42826</v>
      </c>
      <c r="F221" s="323">
        <f t="shared" si="15"/>
        <v>42855</v>
      </c>
      <c r="G221" s="159">
        <f t="shared" si="16"/>
        <v>2018</v>
      </c>
      <c r="H221" s="290">
        <v>103.2</v>
      </c>
      <c r="I221" s="250">
        <v>270.60000000000002</v>
      </c>
      <c r="J221" s="258" t="str">
        <f>IF($E221&lt;DATE(2018,7,1),"-",INDEX('Annual Inflation'!$AM$53:$BA$53, MATCH(YEAR(EOMONTH($E221,6)), 'Annual Inflation'!$AM$6:$BA$6, 0))/100)</f>
        <v>-</v>
      </c>
      <c r="K221" s="258" t="str">
        <f>IF($E221&lt;DATE(2018,7,1),"-",INDEX('Annual Inflation'!$AM$50:$BA$50, MATCH(YEAR(EOMONTH($E221,6)), 'Annual Inflation'!$AM$6:$BA$6, 0))/100)</f>
        <v>-</v>
      </c>
      <c r="L221" s="259">
        <f t="shared" si="17"/>
        <v>103.2</v>
      </c>
      <c r="M221" s="259">
        <f t="shared" si="18"/>
        <v>270.60000000000002</v>
      </c>
      <c r="N221" s="259">
        <f t="shared" si="19"/>
        <v>270.60000000000002</v>
      </c>
    </row>
    <row r="222" spans="5:14" ht="15">
      <c r="E222" s="249">
        <v>42856</v>
      </c>
      <c r="F222" s="323">
        <f t="shared" si="15"/>
        <v>42886</v>
      </c>
      <c r="G222" s="159">
        <f t="shared" si="16"/>
        <v>2018</v>
      </c>
      <c r="H222" s="290">
        <v>103.5</v>
      </c>
      <c r="I222" s="250">
        <v>271.7</v>
      </c>
      <c r="J222" s="258" t="str">
        <f>IF($E222&lt;DATE(2018,7,1),"-",INDEX('Annual Inflation'!$AM$53:$BA$53, MATCH(YEAR(EOMONTH($E222,6)), 'Annual Inflation'!$AM$6:$BA$6, 0))/100)</f>
        <v>-</v>
      </c>
      <c r="K222" s="258" t="str">
        <f>IF($E222&lt;DATE(2018,7,1),"-",INDEX('Annual Inflation'!$AM$50:$BA$50, MATCH(YEAR(EOMONTH($E222,6)), 'Annual Inflation'!$AM$6:$BA$6, 0))/100)</f>
        <v>-</v>
      </c>
      <c r="L222" s="259">
        <f t="shared" si="17"/>
        <v>103.5</v>
      </c>
      <c r="M222" s="259">
        <f t="shared" si="18"/>
        <v>271.7</v>
      </c>
      <c r="N222" s="259">
        <f t="shared" si="19"/>
        <v>271.7</v>
      </c>
    </row>
    <row r="223" spans="5:14" ht="15">
      <c r="E223" s="249">
        <v>42887</v>
      </c>
      <c r="F223" s="323">
        <f t="shared" si="15"/>
        <v>42916</v>
      </c>
      <c r="G223" s="159">
        <f t="shared" si="16"/>
        <v>2018</v>
      </c>
      <c r="H223" s="290">
        <v>103.5</v>
      </c>
      <c r="I223" s="250">
        <v>272.3</v>
      </c>
      <c r="J223" s="258" t="str">
        <f>IF($E223&lt;DATE(2018,7,1),"-",INDEX('Annual Inflation'!$AM$53:$BA$53, MATCH(YEAR(EOMONTH($E223,6)), 'Annual Inflation'!$AM$6:$BA$6, 0))/100)</f>
        <v>-</v>
      </c>
      <c r="K223" s="258" t="str">
        <f>IF($E223&lt;DATE(2018,7,1),"-",INDEX('Annual Inflation'!$AM$50:$BA$50, MATCH(YEAR(EOMONTH($E223,6)), 'Annual Inflation'!$AM$6:$BA$6, 0))/100)</f>
        <v>-</v>
      </c>
      <c r="L223" s="259">
        <f t="shared" si="17"/>
        <v>103.5</v>
      </c>
      <c r="M223" s="259">
        <f t="shared" si="18"/>
        <v>272.3</v>
      </c>
      <c r="N223" s="259">
        <f t="shared" si="19"/>
        <v>272.3</v>
      </c>
    </row>
    <row r="224" spans="5:14" ht="15">
      <c r="E224" s="249">
        <v>42917</v>
      </c>
      <c r="F224" s="323">
        <f t="shared" si="15"/>
        <v>42947</v>
      </c>
      <c r="G224" s="159">
        <f t="shared" si="16"/>
        <v>2018</v>
      </c>
      <c r="H224" s="290">
        <v>103.5</v>
      </c>
      <c r="I224" s="250">
        <v>272.89999999999998</v>
      </c>
      <c r="J224" s="258" t="str">
        <f>IF($E224&lt;DATE(2018,7,1),"-",INDEX('Annual Inflation'!$AM$53:$BA$53, MATCH(YEAR(EOMONTH($E224,6)), 'Annual Inflation'!$AM$6:$BA$6, 0))/100)</f>
        <v>-</v>
      </c>
      <c r="K224" s="258" t="str">
        <f>IF($E224&lt;DATE(2018,7,1),"-",INDEX('Annual Inflation'!$AM$50:$BA$50, MATCH(YEAR(EOMONTH($E224,6)), 'Annual Inflation'!$AM$6:$BA$6, 0))/100)</f>
        <v>-</v>
      </c>
      <c r="L224" s="259">
        <f t="shared" si="17"/>
        <v>103.5</v>
      </c>
      <c r="M224" s="259">
        <f t="shared" si="18"/>
        <v>272.89999999999998</v>
      </c>
      <c r="N224" s="259">
        <f t="shared" si="19"/>
        <v>272.89999999999998</v>
      </c>
    </row>
    <row r="225" spans="5:14" ht="15">
      <c r="E225" s="249">
        <v>42948</v>
      </c>
      <c r="F225" s="323">
        <f t="shared" si="15"/>
        <v>42978</v>
      </c>
      <c r="G225" s="159">
        <f t="shared" si="16"/>
        <v>2018</v>
      </c>
      <c r="H225" s="290">
        <v>104</v>
      </c>
      <c r="I225" s="250">
        <v>274.7</v>
      </c>
      <c r="J225" s="258" t="str">
        <f>IF($E225&lt;DATE(2018,7,1),"-",INDEX('Annual Inflation'!$AM$53:$BA$53, MATCH(YEAR(EOMONTH($E225,6)), 'Annual Inflation'!$AM$6:$BA$6, 0))/100)</f>
        <v>-</v>
      </c>
      <c r="K225" s="258" t="str">
        <f>IF($E225&lt;DATE(2018,7,1),"-",INDEX('Annual Inflation'!$AM$50:$BA$50, MATCH(YEAR(EOMONTH($E225,6)), 'Annual Inflation'!$AM$6:$BA$6, 0))/100)</f>
        <v>-</v>
      </c>
      <c r="L225" s="259">
        <f t="shared" si="17"/>
        <v>104</v>
      </c>
      <c r="M225" s="259">
        <f t="shared" si="18"/>
        <v>274.7</v>
      </c>
      <c r="N225" s="259">
        <f t="shared" si="19"/>
        <v>274.7</v>
      </c>
    </row>
    <row r="226" spans="5:14" ht="15">
      <c r="E226" s="249">
        <v>42979</v>
      </c>
      <c r="F226" s="323">
        <f t="shared" si="15"/>
        <v>43008</v>
      </c>
      <c r="G226" s="159">
        <f t="shared" si="16"/>
        <v>2018</v>
      </c>
      <c r="H226" s="290">
        <v>104.3</v>
      </c>
      <c r="I226" s="250">
        <v>275.10000000000002</v>
      </c>
      <c r="J226" s="258" t="str">
        <f>IF($E226&lt;DATE(2018,7,1),"-",INDEX('Annual Inflation'!$AM$53:$BA$53, MATCH(YEAR(EOMONTH($E226,6)), 'Annual Inflation'!$AM$6:$BA$6, 0))/100)</f>
        <v>-</v>
      </c>
      <c r="K226" s="258" t="str">
        <f>IF($E226&lt;DATE(2018,7,1),"-",INDEX('Annual Inflation'!$AM$50:$BA$50, MATCH(YEAR(EOMONTH($E226,6)), 'Annual Inflation'!$AM$6:$BA$6, 0))/100)</f>
        <v>-</v>
      </c>
      <c r="L226" s="259">
        <f t="shared" si="17"/>
        <v>104.3</v>
      </c>
      <c r="M226" s="259">
        <f t="shared" si="18"/>
        <v>275.10000000000002</v>
      </c>
      <c r="N226" s="259">
        <f t="shared" si="19"/>
        <v>275.10000000000002</v>
      </c>
    </row>
    <row r="227" spans="5:14" ht="15">
      <c r="E227" s="249">
        <v>43009</v>
      </c>
      <c r="F227" s="323">
        <f t="shared" si="15"/>
        <v>43039</v>
      </c>
      <c r="G227" s="159">
        <f t="shared" si="16"/>
        <v>2018</v>
      </c>
      <c r="H227" s="290">
        <v>104.4</v>
      </c>
      <c r="I227" s="250">
        <v>275.3</v>
      </c>
      <c r="J227" s="258" t="str">
        <f>IF($E227&lt;DATE(2018,7,1),"-",INDEX('Annual Inflation'!$AM$53:$BA$53, MATCH(YEAR(EOMONTH($E227,6)), 'Annual Inflation'!$AM$6:$BA$6, 0))/100)</f>
        <v>-</v>
      </c>
      <c r="K227" s="258" t="str">
        <f>IF($E227&lt;DATE(2018,7,1),"-",INDEX('Annual Inflation'!$AM$50:$BA$50, MATCH(YEAR(EOMONTH($E227,6)), 'Annual Inflation'!$AM$6:$BA$6, 0))/100)</f>
        <v>-</v>
      </c>
      <c r="L227" s="259">
        <f t="shared" si="17"/>
        <v>104.4</v>
      </c>
      <c r="M227" s="259">
        <f t="shared" si="18"/>
        <v>275.3</v>
      </c>
      <c r="N227" s="259">
        <f t="shared" si="19"/>
        <v>275.3</v>
      </c>
    </row>
    <row r="228" spans="5:14" ht="15">
      <c r="E228" s="249">
        <v>43040</v>
      </c>
      <c r="F228" s="323">
        <f t="shared" si="15"/>
        <v>43069</v>
      </c>
      <c r="G228" s="159">
        <f t="shared" si="16"/>
        <v>2018</v>
      </c>
      <c r="H228" s="290">
        <v>104.7</v>
      </c>
      <c r="I228" s="250">
        <v>275.8</v>
      </c>
      <c r="J228" s="258" t="str">
        <f>IF($E228&lt;DATE(2018,7,1),"-",INDEX('Annual Inflation'!$AM$53:$BA$53, MATCH(YEAR(EOMONTH($E228,6)), 'Annual Inflation'!$AM$6:$BA$6, 0))/100)</f>
        <v>-</v>
      </c>
      <c r="K228" s="258" t="str">
        <f>IF($E228&lt;DATE(2018,7,1),"-",INDEX('Annual Inflation'!$AM$50:$BA$50, MATCH(YEAR(EOMONTH($E228,6)), 'Annual Inflation'!$AM$6:$BA$6, 0))/100)</f>
        <v>-</v>
      </c>
      <c r="L228" s="259">
        <f t="shared" si="17"/>
        <v>104.7</v>
      </c>
      <c r="M228" s="259">
        <f t="shared" si="18"/>
        <v>275.8</v>
      </c>
      <c r="N228" s="259">
        <f t="shared" si="19"/>
        <v>275.8</v>
      </c>
    </row>
    <row r="229" spans="5:14" ht="15">
      <c r="E229" s="249">
        <v>43070</v>
      </c>
      <c r="F229" s="323">
        <f t="shared" si="15"/>
        <v>43100</v>
      </c>
      <c r="G229" s="159">
        <f t="shared" si="16"/>
        <v>2018</v>
      </c>
      <c r="H229" s="290">
        <v>105</v>
      </c>
      <c r="I229" s="250">
        <v>278.10000000000002</v>
      </c>
      <c r="J229" s="258" t="str">
        <f>IF($E229&lt;DATE(2018,7,1),"-",INDEX('Annual Inflation'!$AM$53:$BA$53, MATCH(YEAR(EOMONTH($E229,6)), 'Annual Inflation'!$AM$6:$BA$6, 0))/100)</f>
        <v>-</v>
      </c>
      <c r="K229" s="258" t="str">
        <f>IF($E229&lt;DATE(2018,7,1),"-",INDEX('Annual Inflation'!$AM$50:$BA$50, MATCH(YEAR(EOMONTH($E229,6)), 'Annual Inflation'!$AM$6:$BA$6, 0))/100)</f>
        <v>-</v>
      </c>
      <c r="L229" s="259">
        <f t="shared" si="17"/>
        <v>105</v>
      </c>
      <c r="M229" s="259">
        <f t="shared" si="18"/>
        <v>278.10000000000002</v>
      </c>
      <c r="N229" s="259">
        <f t="shared" si="19"/>
        <v>278.10000000000002</v>
      </c>
    </row>
    <row r="230" spans="5:14" ht="15">
      <c r="E230" s="249">
        <v>43101</v>
      </c>
      <c r="F230" s="323">
        <f t="shared" si="15"/>
        <v>43131</v>
      </c>
      <c r="G230" s="159">
        <f t="shared" si="16"/>
        <v>2018</v>
      </c>
      <c r="H230" s="290">
        <v>104.5</v>
      </c>
      <c r="I230" s="250">
        <v>276</v>
      </c>
      <c r="J230" s="258" t="str">
        <f>IF($E230&lt;DATE(2018,7,1),"-",INDEX('Annual Inflation'!$AM$53:$BA$53, MATCH(YEAR(EOMONTH($E230,6)), 'Annual Inflation'!$AM$6:$BA$6, 0))/100)</f>
        <v>-</v>
      </c>
      <c r="K230" s="258" t="str">
        <f>IF($E230&lt;DATE(2018,7,1),"-",INDEX('Annual Inflation'!$AM$50:$BA$50, MATCH(YEAR(EOMONTH($E230,6)), 'Annual Inflation'!$AM$6:$BA$6, 0))/100)</f>
        <v>-</v>
      </c>
      <c r="L230" s="259">
        <f t="shared" si="17"/>
        <v>104.5</v>
      </c>
      <c r="M230" s="259">
        <f t="shared" si="18"/>
        <v>276</v>
      </c>
      <c r="N230" s="259">
        <f t="shared" si="19"/>
        <v>276</v>
      </c>
    </row>
    <row r="231" spans="5:14" ht="15">
      <c r="E231" s="249">
        <v>43132</v>
      </c>
      <c r="F231" s="323">
        <f t="shared" si="15"/>
        <v>43159</v>
      </c>
      <c r="G231" s="159">
        <f t="shared" si="16"/>
        <v>2018</v>
      </c>
      <c r="H231" s="290">
        <v>104.9</v>
      </c>
      <c r="I231" s="250">
        <v>278.10000000000002</v>
      </c>
      <c r="J231" s="258" t="str">
        <f>IF($E231&lt;DATE(2018,7,1),"-",INDEX('Annual Inflation'!$AM$53:$BA$53, MATCH(YEAR(EOMONTH($E231,6)), 'Annual Inflation'!$AM$6:$BA$6, 0))/100)</f>
        <v>-</v>
      </c>
      <c r="K231" s="258" t="str">
        <f>IF($E231&lt;DATE(2018,7,1),"-",INDEX('Annual Inflation'!$AM$50:$BA$50, MATCH(YEAR(EOMONTH($E231,6)), 'Annual Inflation'!$AM$6:$BA$6, 0))/100)</f>
        <v>-</v>
      </c>
      <c r="L231" s="259">
        <f t="shared" si="17"/>
        <v>104.9</v>
      </c>
      <c r="M231" s="259">
        <f t="shared" si="18"/>
        <v>278.10000000000002</v>
      </c>
      <c r="N231" s="259">
        <f t="shared" si="19"/>
        <v>278.10000000000002</v>
      </c>
    </row>
    <row r="232" spans="5:14" ht="15">
      <c r="E232" s="249">
        <v>43160</v>
      </c>
      <c r="F232" s="323">
        <f t="shared" si="15"/>
        <v>43190</v>
      </c>
      <c r="G232" s="159">
        <f t="shared" si="16"/>
        <v>2018</v>
      </c>
      <c r="H232" s="290">
        <v>105.1</v>
      </c>
      <c r="I232" s="250">
        <v>278.3</v>
      </c>
      <c r="J232" s="258" t="str">
        <f>IF($E232&lt;DATE(2018,7,1),"-",INDEX('Annual Inflation'!$AM$53:$BA$53, MATCH(YEAR(EOMONTH($E232,6)), 'Annual Inflation'!$AM$6:$BA$6, 0))/100)</f>
        <v>-</v>
      </c>
      <c r="K232" s="258" t="str">
        <f>IF($E232&lt;DATE(2018,7,1),"-",INDEX('Annual Inflation'!$AM$50:$BA$50, MATCH(YEAR(EOMONTH($E232,6)), 'Annual Inflation'!$AM$6:$BA$6, 0))/100)</f>
        <v>-</v>
      </c>
      <c r="L232" s="259">
        <f t="shared" si="17"/>
        <v>105.1</v>
      </c>
      <c r="M232" s="259">
        <f t="shared" si="18"/>
        <v>278.3</v>
      </c>
      <c r="N232" s="259">
        <f t="shared" si="19"/>
        <v>278.3</v>
      </c>
    </row>
    <row r="233" spans="5:14" ht="15">
      <c r="E233" s="249">
        <v>43191</v>
      </c>
      <c r="F233" s="323">
        <f t="shared" si="15"/>
        <v>43220</v>
      </c>
      <c r="G233" s="159">
        <f t="shared" si="16"/>
        <v>2019</v>
      </c>
      <c r="H233" s="290">
        <v>105.5</v>
      </c>
      <c r="I233" s="250">
        <v>279.7</v>
      </c>
      <c r="J233" s="258" t="str">
        <f>IF($E233&lt;DATE(2018,7,1),"-",INDEX('Annual Inflation'!$AM$53:$BA$53, MATCH(YEAR(EOMONTH($E233,6)), 'Annual Inflation'!$AM$6:$BA$6, 0))/100)</f>
        <v>-</v>
      </c>
      <c r="K233" s="258" t="str">
        <f>IF($E233&lt;DATE(2018,7,1),"-",INDEX('Annual Inflation'!$AM$50:$BA$50, MATCH(YEAR(EOMONTH($E233,6)), 'Annual Inflation'!$AM$6:$BA$6, 0))/100)</f>
        <v>-</v>
      </c>
      <c r="L233" s="259">
        <f t="shared" si="17"/>
        <v>105.5</v>
      </c>
      <c r="M233" s="259">
        <f t="shared" si="18"/>
        <v>279.7</v>
      </c>
      <c r="N233" s="259">
        <f t="shared" si="19"/>
        <v>279.7</v>
      </c>
    </row>
    <row r="234" spans="5:14" ht="15">
      <c r="E234" s="249">
        <v>43221</v>
      </c>
      <c r="F234" s="323">
        <f t="shared" si="15"/>
        <v>43251</v>
      </c>
      <c r="G234" s="159">
        <f t="shared" si="16"/>
        <v>2019</v>
      </c>
      <c r="H234" s="290">
        <v>105.9</v>
      </c>
      <c r="I234" s="250">
        <v>280.7</v>
      </c>
      <c r="J234" s="258" t="str">
        <f>IF($E234&lt;DATE(2018,7,1),"-",INDEX('Annual Inflation'!$AM$53:$BA$53, MATCH(YEAR(EOMONTH($E234,6)), 'Annual Inflation'!$AM$6:$BA$6, 0))/100)</f>
        <v>-</v>
      </c>
      <c r="K234" s="258" t="str">
        <f>IF($E234&lt;DATE(2018,7,1),"-",INDEX('Annual Inflation'!$AM$50:$BA$50, MATCH(YEAR(EOMONTH($E234,6)), 'Annual Inflation'!$AM$6:$BA$6, 0))/100)</f>
        <v>-</v>
      </c>
      <c r="L234" s="259">
        <f t="shared" si="17"/>
        <v>105.9</v>
      </c>
      <c r="M234" s="259">
        <f t="shared" si="18"/>
        <v>280.7</v>
      </c>
      <c r="N234" s="259">
        <f t="shared" si="19"/>
        <v>280.7</v>
      </c>
    </row>
    <row r="235" spans="5:14" ht="15">
      <c r="E235" s="249">
        <v>43252</v>
      </c>
      <c r="F235" s="323">
        <f t="shared" si="15"/>
        <v>43281</v>
      </c>
      <c r="G235" s="159">
        <f t="shared" si="16"/>
        <v>2019</v>
      </c>
      <c r="H235" s="290">
        <v>105.9</v>
      </c>
      <c r="I235" s="250">
        <v>281.5</v>
      </c>
      <c r="J235" s="258" t="str">
        <f>IF($E235&lt;DATE(2018,7,1),"-",INDEX('Annual Inflation'!$AM$53:$BA$53, MATCH(YEAR(EOMONTH($E235,6)), 'Annual Inflation'!$AM$6:$BA$6, 0))/100)</f>
        <v>-</v>
      </c>
      <c r="K235" s="258" t="str">
        <f>IF($E235&lt;DATE(2018,7,1),"-",INDEX('Annual Inflation'!$AM$50:$BA$50, MATCH(YEAR(EOMONTH($E235,6)), 'Annual Inflation'!$AM$6:$BA$6, 0))/100)</f>
        <v>-</v>
      </c>
      <c r="L235" s="259">
        <f t="shared" si="17"/>
        <v>105.9</v>
      </c>
      <c r="M235" s="259">
        <f t="shared" si="18"/>
        <v>281.5</v>
      </c>
      <c r="N235" s="259">
        <f t="shared" si="19"/>
        <v>281.5</v>
      </c>
    </row>
    <row r="236" spans="5:14" ht="15">
      <c r="E236" s="249">
        <v>43282</v>
      </c>
      <c r="F236" s="323">
        <f t="shared" si="15"/>
        <v>43312</v>
      </c>
      <c r="G236" s="159">
        <f t="shared" si="16"/>
        <v>2019</v>
      </c>
      <c r="H236" s="290">
        <v>105.9</v>
      </c>
      <c r="I236" s="250">
        <v>281.7</v>
      </c>
      <c r="J236" s="258">
        <f>IF($E236&lt;DATE(2018,7,1),"-",INDEX('Annual Inflation'!$AM$53:$BA$53, MATCH(YEAR(EOMONTH($E236,6)), 'Annual Inflation'!$AM$6:$BA$6, 0))/100)</f>
        <v>1.7910205867057716E-2</v>
      </c>
      <c r="K236" s="258">
        <f>IF($E236&lt;DATE(2018,7,1),"-",INDEX('Annual Inflation'!$AM$50:$BA$50, MATCH(YEAR(EOMONTH($E236,6)), 'Annual Inflation'!$AM$6:$BA$6, 0))/100)</f>
        <v>2.5628884588821732E-2</v>
      </c>
      <c r="L236" s="259">
        <f t="shared" si="17"/>
        <v>105.9</v>
      </c>
      <c r="M236" s="259">
        <f t="shared" si="18"/>
        <v>281.7</v>
      </c>
      <c r="N236" s="259">
        <f t="shared" si="19"/>
        <v>281.7</v>
      </c>
    </row>
    <row r="237" spans="5:14" ht="15">
      <c r="E237" s="249">
        <v>43313</v>
      </c>
      <c r="F237" s="323">
        <f t="shared" si="15"/>
        <v>43343</v>
      </c>
      <c r="G237" s="159">
        <f t="shared" si="16"/>
        <v>2019</v>
      </c>
      <c r="H237" s="290">
        <v>106.5</v>
      </c>
      <c r="I237" s="250">
        <v>284.2</v>
      </c>
      <c r="J237" s="258">
        <f>IF($E237&lt;DATE(2018,7,1),"-",INDEX('Annual Inflation'!$AM$53:$BA$53, MATCH(YEAR(EOMONTH($E237,6)), 'Annual Inflation'!$AM$6:$BA$6, 0))/100)</f>
        <v>1.7910205867057716E-2</v>
      </c>
      <c r="K237" s="258">
        <f>IF($E237&lt;DATE(2018,7,1),"-",INDEX('Annual Inflation'!$AM$50:$BA$50, MATCH(YEAR(EOMONTH($E237,6)), 'Annual Inflation'!$AM$6:$BA$6, 0))/100)</f>
        <v>2.5628884588821732E-2</v>
      </c>
      <c r="L237" s="259">
        <f t="shared" si="17"/>
        <v>106.5</v>
      </c>
      <c r="M237" s="259">
        <f t="shared" si="18"/>
        <v>284.2</v>
      </c>
      <c r="N237" s="259">
        <f t="shared" si="19"/>
        <v>284.2</v>
      </c>
    </row>
    <row r="238" spans="5:14" ht="15">
      <c r="E238" s="249">
        <v>43344</v>
      </c>
      <c r="F238" s="323">
        <f t="shared" si="15"/>
        <v>43373</v>
      </c>
      <c r="G238" s="159">
        <f t="shared" si="16"/>
        <v>2019</v>
      </c>
      <c r="H238" s="290">
        <v>106.6</v>
      </c>
      <c r="I238" s="250">
        <v>284.10000000000002</v>
      </c>
      <c r="J238" s="258">
        <f>IF($E238&lt;DATE(2018,7,1),"-",INDEX('Annual Inflation'!$AM$53:$BA$53, MATCH(YEAR(EOMONTH($E238,6)), 'Annual Inflation'!$AM$6:$BA$6, 0))/100)</f>
        <v>1.7910205867057716E-2</v>
      </c>
      <c r="K238" s="258">
        <f>IF($E238&lt;DATE(2018,7,1),"-",INDEX('Annual Inflation'!$AM$50:$BA$50, MATCH(YEAR(EOMONTH($E238,6)), 'Annual Inflation'!$AM$6:$BA$6, 0))/100)</f>
        <v>2.5628884588821732E-2</v>
      </c>
      <c r="L238" s="259">
        <f t="shared" si="17"/>
        <v>106.6</v>
      </c>
      <c r="M238" s="259">
        <f t="shared" si="18"/>
        <v>284.10000000000002</v>
      </c>
      <c r="N238" s="259">
        <f t="shared" si="19"/>
        <v>284.10000000000002</v>
      </c>
    </row>
    <row r="239" spans="5:14" ht="15">
      <c r="E239" s="249">
        <v>43374</v>
      </c>
      <c r="F239" s="323">
        <f t="shared" si="15"/>
        <v>43404</v>
      </c>
      <c r="G239" s="159">
        <f t="shared" si="16"/>
        <v>2019</v>
      </c>
      <c r="H239" s="290">
        <v>106.7</v>
      </c>
      <c r="I239" s="250">
        <v>284.5</v>
      </c>
      <c r="J239" s="258">
        <f>IF($E239&lt;DATE(2018,7,1),"-",INDEX('Annual Inflation'!$AM$53:$BA$53, MATCH(YEAR(EOMONTH($E239,6)), 'Annual Inflation'!$AM$6:$BA$6, 0))/100)</f>
        <v>1.7910205867057716E-2</v>
      </c>
      <c r="K239" s="258">
        <f>IF($E239&lt;DATE(2018,7,1),"-",INDEX('Annual Inflation'!$AM$50:$BA$50, MATCH(YEAR(EOMONTH($E239,6)), 'Annual Inflation'!$AM$6:$BA$6, 0))/100)</f>
        <v>2.5628884588821732E-2</v>
      </c>
      <c r="L239" s="259">
        <f t="shared" si="17"/>
        <v>106.7</v>
      </c>
      <c r="M239" s="259">
        <f t="shared" si="18"/>
        <v>284.5</v>
      </c>
      <c r="N239" s="259">
        <f t="shared" si="19"/>
        <v>284.5</v>
      </c>
    </row>
    <row r="240" spans="5:14" ht="15">
      <c r="E240" s="249">
        <v>43405</v>
      </c>
      <c r="F240" s="323">
        <f t="shared" si="15"/>
        <v>43434</v>
      </c>
      <c r="G240" s="159">
        <f t="shared" si="16"/>
        <v>2019</v>
      </c>
      <c r="H240" s="290">
        <v>106.9</v>
      </c>
      <c r="I240" s="250">
        <v>284.60000000000002</v>
      </c>
      <c r="J240" s="258">
        <f>IF($E240&lt;DATE(2018,7,1),"-",INDEX('Annual Inflation'!$AM$53:$BA$53, MATCH(YEAR(EOMONTH($E240,6)), 'Annual Inflation'!$AM$6:$BA$6, 0))/100)</f>
        <v>1.7910205867057716E-2</v>
      </c>
      <c r="K240" s="258">
        <f>IF($E240&lt;DATE(2018,7,1),"-",INDEX('Annual Inflation'!$AM$50:$BA$50, MATCH(YEAR(EOMONTH($E240,6)), 'Annual Inflation'!$AM$6:$BA$6, 0))/100)</f>
        <v>2.5628884588821732E-2</v>
      </c>
      <c r="L240" s="259">
        <f t="shared" si="17"/>
        <v>106.9</v>
      </c>
      <c r="M240" s="259">
        <f t="shared" si="18"/>
        <v>284.60000000000002</v>
      </c>
      <c r="N240" s="259">
        <f t="shared" si="19"/>
        <v>284.60000000000002</v>
      </c>
    </row>
    <row r="241" spans="5:14" ht="15">
      <c r="E241" s="249">
        <v>43435</v>
      </c>
      <c r="F241" s="323">
        <f t="shared" si="15"/>
        <v>43465</v>
      </c>
      <c r="G241" s="159">
        <f t="shared" si="16"/>
        <v>2019</v>
      </c>
      <c r="H241" s="290">
        <v>107.1</v>
      </c>
      <c r="I241" s="250">
        <v>285.60000000000002</v>
      </c>
      <c r="J241" s="258">
        <f>IF($E241&lt;DATE(2018,7,1),"-",INDEX('Annual Inflation'!$AM$53:$BA$53, MATCH(YEAR(EOMONTH($E241,6)), 'Annual Inflation'!$AM$6:$BA$6, 0))/100)</f>
        <v>1.7910205867057716E-2</v>
      </c>
      <c r="K241" s="258">
        <f>IF($E241&lt;DATE(2018,7,1),"-",INDEX('Annual Inflation'!$AM$50:$BA$50, MATCH(YEAR(EOMONTH($E241,6)), 'Annual Inflation'!$AM$6:$BA$6, 0))/100)</f>
        <v>2.5628884588821732E-2</v>
      </c>
      <c r="L241" s="259">
        <f t="shared" si="17"/>
        <v>107.1</v>
      </c>
      <c r="M241" s="259">
        <f t="shared" si="18"/>
        <v>285.60000000000002</v>
      </c>
      <c r="N241" s="259">
        <f t="shared" si="19"/>
        <v>285.60000000000002</v>
      </c>
    </row>
    <row r="242" spans="5:14" ht="15">
      <c r="E242" s="249">
        <v>43466</v>
      </c>
      <c r="F242" s="323">
        <f t="shared" si="15"/>
        <v>43496</v>
      </c>
      <c r="G242" s="159">
        <f t="shared" si="16"/>
        <v>2019</v>
      </c>
      <c r="H242" s="290">
        <v>106.4</v>
      </c>
      <c r="I242" s="250">
        <v>283</v>
      </c>
      <c r="J242" s="258">
        <f>IF($E242&lt;DATE(2018,7,1),"-",INDEX('Annual Inflation'!$AM$53:$BA$53, MATCH(YEAR(EOMONTH($E242,6)), 'Annual Inflation'!$AM$6:$BA$6, 0))/100)</f>
        <v>1.7910205867057716E-2</v>
      </c>
      <c r="K242" s="258">
        <f>IF($E242&lt;DATE(2018,7,1),"-",INDEX('Annual Inflation'!$AM$50:$BA$50, MATCH(YEAR(EOMONTH($E242,6)), 'Annual Inflation'!$AM$6:$BA$6, 0))/100)</f>
        <v>2.5628884588821732E-2</v>
      </c>
      <c r="L242" s="259">
        <f t="shared" si="17"/>
        <v>106.4</v>
      </c>
      <c r="M242" s="259">
        <f t="shared" si="18"/>
        <v>283</v>
      </c>
      <c r="N242" s="259">
        <f t="shared" si="19"/>
        <v>283</v>
      </c>
    </row>
    <row r="243" spans="5:14" ht="15">
      <c r="E243" s="249">
        <v>43497</v>
      </c>
      <c r="F243" s="323">
        <f t="shared" si="15"/>
        <v>43524</v>
      </c>
      <c r="G243" s="159">
        <f t="shared" si="16"/>
        <v>2019</v>
      </c>
      <c r="H243" s="290">
        <v>106.8</v>
      </c>
      <c r="I243" s="250">
        <v>285</v>
      </c>
      <c r="J243" s="258">
        <f>IF($E243&lt;DATE(2018,7,1),"-",INDEX('Annual Inflation'!$AM$53:$BA$53, MATCH(YEAR(EOMONTH($E243,6)), 'Annual Inflation'!$AM$6:$BA$6, 0))/100)</f>
        <v>1.7910205867057716E-2</v>
      </c>
      <c r="K243" s="258">
        <f>IF($E243&lt;DATE(2018,7,1),"-",INDEX('Annual Inflation'!$AM$50:$BA$50, MATCH(YEAR(EOMONTH($E243,6)), 'Annual Inflation'!$AM$6:$BA$6, 0))/100)</f>
        <v>2.5628884588821732E-2</v>
      </c>
      <c r="L243" s="259">
        <f t="shared" si="17"/>
        <v>106.8</v>
      </c>
      <c r="M243" s="259">
        <f t="shared" si="18"/>
        <v>285</v>
      </c>
      <c r="N243" s="259">
        <f t="shared" si="19"/>
        <v>285</v>
      </c>
    </row>
    <row r="244" spans="5:14" ht="15">
      <c r="E244" s="249">
        <v>43525</v>
      </c>
      <c r="F244" s="323">
        <f t="shared" si="15"/>
        <v>43555</v>
      </c>
      <c r="G244" s="159">
        <f t="shared" si="16"/>
        <v>2019</v>
      </c>
      <c r="H244" s="290">
        <v>107</v>
      </c>
      <c r="I244" s="250">
        <v>285.10000000000002</v>
      </c>
      <c r="J244" s="258">
        <f>IF($E244&lt;DATE(2018,7,1),"-",INDEX('Annual Inflation'!$AM$53:$BA$53, MATCH(YEAR(EOMONTH($E244,6)), 'Annual Inflation'!$AM$6:$BA$6, 0))/100)</f>
        <v>1.7910205867057716E-2</v>
      </c>
      <c r="K244" s="258">
        <f>IF($E244&lt;DATE(2018,7,1),"-",INDEX('Annual Inflation'!$AM$50:$BA$50, MATCH(YEAR(EOMONTH($E244,6)), 'Annual Inflation'!$AM$6:$BA$6, 0))/100)</f>
        <v>2.5628884588821732E-2</v>
      </c>
      <c r="L244" s="259">
        <f t="shared" si="17"/>
        <v>107</v>
      </c>
      <c r="M244" s="259">
        <f t="shared" si="18"/>
        <v>285.10000000000002</v>
      </c>
      <c r="N244" s="259">
        <f t="shared" si="19"/>
        <v>285.10000000000002</v>
      </c>
    </row>
    <row r="245" spans="5:14" ht="15">
      <c r="E245" s="249">
        <v>43556</v>
      </c>
      <c r="F245" s="323">
        <f t="shared" si="15"/>
        <v>43585</v>
      </c>
      <c r="G245" s="159">
        <f t="shared" si="16"/>
        <v>2020</v>
      </c>
      <c r="H245" s="290">
        <v>107.6</v>
      </c>
      <c r="I245" s="250">
        <v>288.2</v>
      </c>
      <c r="J245" s="258">
        <f>IF($E245&lt;DATE(2018,7,1),"-",INDEX('Annual Inflation'!$AM$53:$BA$53, MATCH(YEAR(EOMONTH($E245,6)), 'Annual Inflation'!$AM$6:$BA$6, 0))/100)</f>
        <v>1.7910205867057716E-2</v>
      </c>
      <c r="K245" s="258">
        <f>IF($E245&lt;DATE(2018,7,1),"-",INDEX('Annual Inflation'!$AM$50:$BA$50, MATCH(YEAR(EOMONTH($E245,6)), 'Annual Inflation'!$AM$6:$BA$6, 0))/100)</f>
        <v>2.5628884588821732E-2</v>
      </c>
      <c r="L245" s="259">
        <f t="shared" si="17"/>
        <v>107.6</v>
      </c>
      <c r="M245" s="259">
        <f t="shared" si="18"/>
        <v>288.2</v>
      </c>
      <c r="N245" s="259">
        <f t="shared" si="19"/>
        <v>288.2</v>
      </c>
    </row>
    <row r="246" spans="5:14" ht="15">
      <c r="E246" s="249">
        <v>43586</v>
      </c>
      <c r="F246" s="323">
        <f t="shared" si="15"/>
        <v>43616</v>
      </c>
      <c r="G246" s="159">
        <f t="shared" si="16"/>
        <v>2020</v>
      </c>
      <c r="H246" s="290">
        <v>107.9</v>
      </c>
      <c r="I246" s="250">
        <v>289.2</v>
      </c>
      <c r="J246" s="258">
        <f>IF($E246&lt;DATE(2018,7,1),"-",INDEX('Annual Inflation'!$AM$53:$BA$53, MATCH(YEAR(EOMONTH($E246,6)), 'Annual Inflation'!$AM$6:$BA$6, 0))/100)</f>
        <v>1.7910205867057716E-2</v>
      </c>
      <c r="K246" s="258">
        <f>IF($E246&lt;DATE(2018,7,1),"-",INDEX('Annual Inflation'!$AM$50:$BA$50, MATCH(YEAR(EOMONTH($E246,6)), 'Annual Inflation'!$AM$6:$BA$6, 0))/100)</f>
        <v>2.5628884588821732E-2</v>
      </c>
      <c r="L246" s="259">
        <f t="shared" si="17"/>
        <v>107.9</v>
      </c>
      <c r="M246" s="259">
        <f t="shared" si="18"/>
        <v>289.2</v>
      </c>
      <c r="N246" s="259">
        <f t="shared" si="19"/>
        <v>289.2</v>
      </c>
    </row>
    <row r="247" spans="5:14" ht="15">
      <c r="E247" s="249">
        <v>43617</v>
      </c>
      <c r="F247" s="323">
        <f t="shared" si="15"/>
        <v>43646</v>
      </c>
      <c r="G247" s="159">
        <f t="shared" si="16"/>
        <v>2020</v>
      </c>
      <c r="H247" s="290">
        <v>107.9</v>
      </c>
      <c r="I247" s="250">
        <v>289.60000000000002</v>
      </c>
      <c r="J247" s="258">
        <f>IF($E247&lt;DATE(2018,7,1),"-",INDEX('Annual Inflation'!$AM$53:$BA$53, MATCH(YEAR(EOMONTH($E247,6)), 'Annual Inflation'!$AM$6:$BA$6, 0))/100)</f>
        <v>1.7910205867057716E-2</v>
      </c>
      <c r="K247" s="258">
        <f>IF($E247&lt;DATE(2018,7,1),"-",INDEX('Annual Inflation'!$AM$50:$BA$50, MATCH(YEAR(EOMONTH($E247,6)), 'Annual Inflation'!$AM$6:$BA$6, 0))/100)</f>
        <v>2.5628884588821732E-2</v>
      </c>
      <c r="L247" s="259">
        <f t="shared" si="17"/>
        <v>107.9</v>
      </c>
      <c r="M247" s="259">
        <f t="shared" si="18"/>
        <v>289.60000000000002</v>
      </c>
      <c r="N247" s="259">
        <f t="shared" si="19"/>
        <v>289.60000000000002</v>
      </c>
    </row>
    <row r="248" spans="5:14" ht="15">
      <c r="E248" s="249">
        <v>43647</v>
      </c>
      <c r="F248" s="323">
        <f t="shared" si="15"/>
        <v>43677</v>
      </c>
      <c r="G248" s="159">
        <f t="shared" si="16"/>
        <v>2020</v>
      </c>
      <c r="H248" s="290">
        <v>108</v>
      </c>
      <c r="I248" s="250">
        <v>289.5</v>
      </c>
      <c r="J248" s="258">
        <f>IF($E248&lt;DATE(2018,7,1),"-",INDEX('Annual Inflation'!$AM$53:$BA$53, MATCH(YEAR(EOMONTH($E248,6)), 'Annual Inflation'!$AM$6:$BA$6, 0))/100)</f>
        <v>8.5065402820157007E-3</v>
      </c>
      <c r="K248" s="258">
        <f>IF($E248&lt;DATE(2018,7,1),"-",INDEX('Annual Inflation'!$AM$50:$BA$50, MATCH(YEAR(EOMONTH($E248,6)), 'Annual Inflation'!$AM$6:$BA$6, 0))/100)</f>
        <v>1.50334712603879E-2</v>
      </c>
      <c r="L248" s="259">
        <f t="shared" si="17"/>
        <v>108</v>
      </c>
      <c r="M248" s="259">
        <f t="shared" si="18"/>
        <v>289.5</v>
      </c>
      <c r="N248" s="259">
        <f t="shared" si="19"/>
        <v>289.5</v>
      </c>
    </row>
    <row r="249" spans="5:14" ht="15">
      <c r="E249" s="249">
        <v>43678</v>
      </c>
      <c r="F249" s="323">
        <f t="shared" si="15"/>
        <v>43708</v>
      </c>
      <c r="G249" s="159">
        <f t="shared" si="16"/>
        <v>2020</v>
      </c>
      <c r="H249" s="290">
        <v>108.3</v>
      </c>
      <c r="I249" s="250">
        <v>291.7</v>
      </c>
      <c r="J249" s="258">
        <f>IF($E249&lt;DATE(2018,7,1),"-",INDEX('Annual Inflation'!$AM$53:$BA$53, MATCH(YEAR(EOMONTH($E249,6)), 'Annual Inflation'!$AM$6:$BA$6, 0))/100)</f>
        <v>8.5065402820157007E-3</v>
      </c>
      <c r="K249" s="258">
        <f>IF($E249&lt;DATE(2018,7,1),"-",INDEX('Annual Inflation'!$AM$50:$BA$50, MATCH(YEAR(EOMONTH($E249,6)), 'Annual Inflation'!$AM$6:$BA$6, 0))/100)</f>
        <v>1.50334712603879E-2</v>
      </c>
      <c r="L249" s="259">
        <f t="shared" si="17"/>
        <v>108.3</v>
      </c>
      <c r="M249" s="259">
        <f t="shared" si="18"/>
        <v>291.7</v>
      </c>
      <c r="N249" s="259">
        <f t="shared" si="19"/>
        <v>291.7</v>
      </c>
    </row>
    <row r="250" spans="5:14" ht="15">
      <c r="E250" s="249">
        <v>43709</v>
      </c>
      <c r="F250" s="323">
        <f t="shared" si="15"/>
        <v>43738</v>
      </c>
      <c r="G250" s="159">
        <f t="shared" si="16"/>
        <v>2020</v>
      </c>
      <c r="H250" s="290">
        <v>108.4</v>
      </c>
      <c r="I250" s="250">
        <v>291</v>
      </c>
      <c r="J250" s="258">
        <f>IF($E250&lt;DATE(2018,7,1),"-",INDEX('Annual Inflation'!$AM$53:$BA$53, MATCH(YEAR(EOMONTH($E250,6)), 'Annual Inflation'!$AM$6:$BA$6, 0))/100)</f>
        <v>8.5065402820157007E-3</v>
      </c>
      <c r="K250" s="258">
        <f>IF($E250&lt;DATE(2018,7,1),"-",INDEX('Annual Inflation'!$AM$50:$BA$50, MATCH(YEAR(EOMONTH($E250,6)), 'Annual Inflation'!$AM$6:$BA$6, 0))/100)</f>
        <v>1.50334712603879E-2</v>
      </c>
      <c r="L250" s="259">
        <f t="shared" si="17"/>
        <v>108.4</v>
      </c>
      <c r="M250" s="259">
        <f t="shared" si="18"/>
        <v>291</v>
      </c>
      <c r="N250" s="259">
        <f t="shared" si="19"/>
        <v>291</v>
      </c>
    </row>
    <row r="251" spans="5:14" ht="15">
      <c r="E251" s="249">
        <v>43739</v>
      </c>
      <c r="F251" s="323">
        <f t="shared" si="15"/>
        <v>43769</v>
      </c>
      <c r="G251" s="159">
        <f t="shared" si="16"/>
        <v>2020</v>
      </c>
      <c r="H251" s="290">
        <v>108.3</v>
      </c>
      <c r="I251" s="250">
        <v>290.39999999999998</v>
      </c>
      <c r="J251" s="258">
        <f>IF($E251&lt;DATE(2018,7,1),"-",INDEX('Annual Inflation'!$AM$53:$BA$53, MATCH(YEAR(EOMONTH($E251,6)), 'Annual Inflation'!$AM$6:$BA$6, 0))/100)</f>
        <v>8.5065402820157007E-3</v>
      </c>
      <c r="K251" s="258">
        <f>IF($E251&lt;DATE(2018,7,1),"-",INDEX('Annual Inflation'!$AM$50:$BA$50, MATCH(YEAR(EOMONTH($E251,6)), 'Annual Inflation'!$AM$6:$BA$6, 0))/100)</f>
        <v>1.50334712603879E-2</v>
      </c>
      <c r="L251" s="259">
        <f t="shared" si="17"/>
        <v>108.3</v>
      </c>
      <c r="M251" s="259">
        <f t="shared" si="18"/>
        <v>290.39999999999998</v>
      </c>
      <c r="N251" s="259">
        <f t="shared" si="19"/>
        <v>290.39999999999998</v>
      </c>
    </row>
    <row r="252" spans="5:14" ht="15">
      <c r="E252" s="249">
        <v>43770</v>
      </c>
      <c r="F252" s="323">
        <f t="shared" si="15"/>
        <v>43799</v>
      </c>
      <c r="G252" s="159">
        <f t="shared" si="16"/>
        <v>2020</v>
      </c>
      <c r="H252" s="290">
        <v>108.5</v>
      </c>
      <c r="I252" s="250">
        <v>291</v>
      </c>
      <c r="J252" s="258">
        <f>IF($E252&lt;DATE(2018,7,1),"-",INDEX('Annual Inflation'!$AM$53:$BA$53, MATCH(YEAR(EOMONTH($E252,6)), 'Annual Inflation'!$AM$6:$BA$6, 0))/100)</f>
        <v>8.5065402820157007E-3</v>
      </c>
      <c r="K252" s="258">
        <f>IF($E252&lt;DATE(2018,7,1),"-",INDEX('Annual Inflation'!$AM$50:$BA$50, MATCH(YEAR(EOMONTH($E252,6)), 'Annual Inflation'!$AM$6:$BA$6, 0))/100)</f>
        <v>1.50334712603879E-2</v>
      </c>
      <c r="L252" s="259">
        <f t="shared" si="17"/>
        <v>108.5</v>
      </c>
      <c r="M252" s="259">
        <f t="shared" si="18"/>
        <v>291</v>
      </c>
      <c r="N252" s="259">
        <f t="shared" si="19"/>
        <v>291</v>
      </c>
    </row>
    <row r="253" spans="5:14" ht="15">
      <c r="E253" s="249">
        <v>43800</v>
      </c>
      <c r="F253" s="323">
        <f t="shared" si="15"/>
        <v>43830</v>
      </c>
      <c r="G253" s="159">
        <f t="shared" si="16"/>
        <v>2020</v>
      </c>
      <c r="H253" s="290">
        <v>108.5</v>
      </c>
      <c r="I253" s="250">
        <v>291.89999999999998</v>
      </c>
      <c r="J253" s="258">
        <f>IF($E253&lt;DATE(2018,7,1),"-",INDEX('Annual Inflation'!$AM$53:$BA$53, MATCH(YEAR(EOMONTH($E253,6)), 'Annual Inflation'!$AM$6:$BA$6, 0))/100)</f>
        <v>8.5065402820157007E-3</v>
      </c>
      <c r="K253" s="258">
        <f>IF($E253&lt;DATE(2018,7,1),"-",INDEX('Annual Inflation'!$AM$50:$BA$50, MATCH(YEAR(EOMONTH($E253,6)), 'Annual Inflation'!$AM$6:$BA$6, 0))/100)</f>
        <v>1.50334712603879E-2</v>
      </c>
      <c r="L253" s="259">
        <f t="shared" si="17"/>
        <v>108.5</v>
      </c>
      <c r="M253" s="259">
        <f t="shared" si="18"/>
        <v>291.89999999999998</v>
      </c>
      <c r="N253" s="259">
        <f t="shared" si="19"/>
        <v>291.89999999999998</v>
      </c>
    </row>
    <row r="254" spans="5:14" ht="15">
      <c r="E254" s="249">
        <v>43831</v>
      </c>
      <c r="F254" s="323">
        <f t="shared" si="15"/>
        <v>43861</v>
      </c>
      <c r="G254" s="159">
        <f t="shared" si="16"/>
        <v>2020</v>
      </c>
      <c r="H254" s="290">
        <v>108.3</v>
      </c>
      <c r="I254" s="250">
        <v>290.60000000000002</v>
      </c>
      <c r="J254" s="258">
        <f>IF($E254&lt;DATE(2018,7,1),"-",INDEX('Annual Inflation'!$AM$53:$BA$53, MATCH(YEAR(EOMONTH($E254,6)), 'Annual Inflation'!$AM$6:$BA$6, 0))/100)</f>
        <v>8.5065402820157007E-3</v>
      </c>
      <c r="K254" s="258">
        <f>IF($E254&lt;DATE(2018,7,1),"-",INDEX('Annual Inflation'!$AM$50:$BA$50, MATCH(YEAR(EOMONTH($E254,6)), 'Annual Inflation'!$AM$6:$BA$6, 0))/100)</f>
        <v>1.50334712603879E-2</v>
      </c>
      <c r="L254" s="259">
        <f t="shared" si="17"/>
        <v>108.3</v>
      </c>
      <c r="M254" s="259">
        <f t="shared" si="18"/>
        <v>290.60000000000002</v>
      </c>
      <c r="N254" s="259">
        <f t="shared" si="19"/>
        <v>290.60000000000002</v>
      </c>
    </row>
    <row r="255" spans="5:14" ht="15">
      <c r="E255" s="249">
        <v>43862</v>
      </c>
      <c r="F255" s="323">
        <f t="shared" si="15"/>
        <v>43890</v>
      </c>
      <c r="G255" s="159">
        <f t="shared" si="16"/>
        <v>2020</v>
      </c>
      <c r="H255" s="290">
        <v>108.6</v>
      </c>
      <c r="I255" s="250">
        <v>292</v>
      </c>
      <c r="J255" s="258">
        <f>IF($E255&lt;DATE(2018,7,1),"-",INDEX('Annual Inflation'!$AM$53:$BA$53, MATCH(YEAR(EOMONTH($E255,6)), 'Annual Inflation'!$AM$6:$BA$6, 0))/100)</f>
        <v>8.5065402820157007E-3</v>
      </c>
      <c r="K255" s="258">
        <f>IF($E255&lt;DATE(2018,7,1),"-",INDEX('Annual Inflation'!$AM$50:$BA$50, MATCH(YEAR(EOMONTH($E255,6)), 'Annual Inflation'!$AM$6:$BA$6, 0))/100)</f>
        <v>1.50334712603879E-2</v>
      </c>
      <c r="L255" s="259">
        <f t="shared" si="17"/>
        <v>108.6</v>
      </c>
      <c r="M255" s="259">
        <f t="shared" si="18"/>
        <v>292</v>
      </c>
      <c r="N255" s="259">
        <f t="shared" si="19"/>
        <v>292</v>
      </c>
    </row>
    <row r="256" spans="5:14" ht="15">
      <c r="E256" s="249">
        <v>43891</v>
      </c>
      <c r="F256" s="323">
        <f t="shared" si="15"/>
        <v>43921</v>
      </c>
      <c r="G256" s="159">
        <f t="shared" si="16"/>
        <v>2020</v>
      </c>
      <c r="H256" s="290">
        <v>108.6</v>
      </c>
      <c r="I256" s="250">
        <v>292.60000000000002</v>
      </c>
      <c r="J256" s="258">
        <f>IF($E256&lt;DATE(2018,7,1),"-",INDEX('Annual Inflation'!$AM$53:$BA$53, MATCH(YEAR(EOMONTH($E256,6)), 'Annual Inflation'!$AM$6:$BA$6, 0))/100)</f>
        <v>8.5065402820157007E-3</v>
      </c>
      <c r="K256" s="258">
        <f>IF($E256&lt;DATE(2018,7,1),"-",INDEX('Annual Inflation'!$AM$50:$BA$50, MATCH(YEAR(EOMONTH($E256,6)), 'Annual Inflation'!$AM$6:$BA$6, 0))/100)</f>
        <v>1.50334712603879E-2</v>
      </c>
      <c r="L256" s="259">
        <f t="shared" si="17"/>
        <v>108.6</v>
      </c>
      <c r="M256" s="259">
        <f t="shared" si="18"/>
        <v>292.60000000000002</v>
      </c>
      <c r="N256" s="259">
        <f t="shared" si="19"/>
        <v>292.60000000000002</v>
      </c>
    </row>
    <row r="257" spans="5:14" ht="15">
      <c r="E257" s="249">
        <v>43922</v>
      </c>
      <c r="F257" s="323">
        <f t="shared" si="15"/>
        <v>43951</v>
      </c>
      <c r="G257" s="159">
        <f t="shared" si="16"/>
        <v>2021</v>
      </c>
      <c r="H257" s="290">
        <v>108.6</v>
      </c>
      <c r="I257" s="250">
        <v>292.60000000000002</v>
      </c>
      <c r="J257" s="258">
        <f>IF($E257&lt;DATE(2018,7,1),"-",INDEX('Annual Inflation'!$AM$53:$BA$53, MATCH(YEAR(EOMONTH($E257,6)), 'Annual Inflation'!$AM$6:$BA$6, 0))/100)</f>
        <v>8.5065402820157007E-3</v>
      </c>
      <c r="K257" s="258">
        <f>IF($E257&lt;DATE(2018,7,1),"-",INDEX('Annual Inflation'!$AM$50:$BA$50, MATCH(YEAR(EOMONTH($E257,6)), 'Annual Inflation'!$AM$6:$BA$6, 0))/100)</f>
        <v>1.50334712603879E-2</v>
      </c>
      <c r="L257" s="259">
        <f t="shared" si="17"/>
        <v>108.6</v>
      </c>
      <c r="M257" s="259">
        <f t="shared" si="18"/>
        <v>292.60000000000002</v>
      </c>
      <c r="N257" s="259">
        <f t="shared" si="19"/>
        <v>292.60000000000002</v>
      </c>
    </row>
    <row r="258" spans="5:14" ht="15">
      <c r="E258" s="249">
        <v>43952</v>
      </c>
      <c r="F258" s="323">
        <f t="shared" si="15"/>
        <v>43982</v>
      </c>
      <c r="G258" s="159">
        <f t="shared" si="16"/>
        <v>2021</v>
      </c>
      <c r="H258" s="290">
        <v>108.6</v>
      </c>
      <c r="I258" s="250">
        <v>292.2</v>
      </c>
      <c r="J258" s="258">
        <f>IF($E258&lt;DATE(2018,7,1),"-",INDEX('Annual Inflation'!$AM$53:$BA$53, MATCH(YEAR(EOMONTH($E258,6)), 'Annual Inflation'!$AM$6:$BA$6, 0))/100)</f>
        <v>8.5065402820157007E-3</v>
      </c>
      <c r="K258" s="258">
        <f>IF($E258&lt;DATE(2018,7,1),"-",INDEX('Annual Inflation'!$AM$50:$BA$50, MATCH(YEAR(EOMONTH($E258,6)), 'Annual Inflation'!$AM$6:$BA$6, 0))/100)</f>
        <v>1.50334712603879E-2</v>
      </c>
      <c r="L258" s="259">
        <f t="shared" si="17"/>
        <v>108.6</v>
      </c>
      <c r="M258" s="259">
        <f t="shared" si="18"/>
        <v>292.2</v>
      </c>
      <c r="N258" s="259">
        <f t="shared" si="19"/>
        <v>292.2</v>
      </c>
    </row>
    <row r="259" spans="5:14" ht="15">
      <c r="E259" s="249">
        <v>43983</v>
      </c>
      <c r="F259" s="323">
        <f t="shared" si="15"/>
        <v>44012</v>
      </c>
      <c r="G259" s="159">
        <f t="shared" si="16"/>
        <v>2021</v>
      </c>
      <c r="H259" s="290">
        <v>108.8</v>
      </c>
      <c r="I259" s="250">
        <v>292.7</v>
      </c>
      <c r="J259" s="258">
        <f>IF($E259&lt;DATE(2018,7,1),"-",INDEX('Annual Inflation'!$AM$53:$BA$53, MATCH(YEAR(EOMONTH($E259,6)), 'Annual Inflation'!$AM$6:$BA$6, 0))/100)</f>
        <v>8.5065402820157007E-3</v>
      </c>
      <c r="K259" s="258">
        <f>IF($E259&lt;DATE(2018,7,1),"-",INDEX('Annual Inflation'!$AM$50:$BA$50, MATCH(YEAR(EOMONTH($E259,6)), 'Annual Inflation'!$AM$6:$BA$6, 0))/100)</f>
        <v>1.50334712603879E-2</v>
      </c>
      <c r="L259" s="259">
        <f t="shared" si="17"/>
        <v>108.8</v>
      </c>
      <c r="M259" s="259">
        <f t="shared" si="18"/>
        <v>292.7</v>
      </c>
      <c r="N259" s="259">
        <f t="shared" si="19"/>
        <v>292.7</v>
      </c>
    </row>
    <row r="260" spans="5:14" ht="15">
      <c r="E260" s="249">
        <v>44013</v>
      </c>
      <c r="F260" s="323">
        <f t="shared" si="15"/>
        <v>44043</v>
      </c>
      <c r="G260" s="159">
        <f t="shared" si="16"/>
        <v>2021</v>
      </c>
      <c r="H260" s="290">
        <v>109.2</v>
      </c>
      <c r="I260" s="250">
        <v>294.2</v>
      </c>
      <c r="J260" s="258">
        <f>IF($E260&lt;DATE(2018,7,1),"-",INDEX('Annual Inflation'!$AM$53:$BA$53, MATCH(YEAR(EOMONTH($E260,6)), 'Annual Inflation'!$AM$6:$BA$6, 0))/100)</f>
        <v>2.5882219500718201E-2</v>
      </c>
      <c r="K260" s="258">
        <f>IF($E260&lt;DATE(2018,7,1),"-",INDEX('Annual Inflation'!$AM$50:$BA$50, MATCH(YEAR(EOMONTH($E260,6)), 'Annual Inflation'!$AM$6:$BA$6, 0))/100)</f>
        <v>4.0452569031158125E-2</v>
      </c>
      <c r="L260" s="259">
        <f t="shared" si="17"/>
        <v>109.2</v>
      </c>
      <c r="M260" s="259">
        <f t="shared" si="18"/>
        <v>294.2</v>
      </c>
      <c r="N260" s="259">
        <f t="shared" si="19"/>
        <v>294.2</v>
      </c>
    </row>
    <row r="261" spans="5:14" ht="15">
      <c r="E261" s="249">
        <v>44044</v>
      </c>
      <c r="F261" s="323">
        <f t="shared" si="15"/>
        <v>44074</v>
      </c>
      <c r="G261" s="159">
        <f t="shared" si="16"/>
        <v>2021</v>
      </c>
      <c r="H261" s="290">
        <v>108.8</v>
      </c>
      <c r="I261" s="250">
        <v>293.3</v>
      </c>
      <c r="J261" s="258">
        <f>IF($E261&lt;DATE(2018,7,1),"-",INDEX('Annual Inflation'!$AM$53:$BA$53, MATCH(YEAR(EOMONTH($E261,6)), 'Annual Inflation'!$AM$6:$BA$6, 0))/100)</f>
        <v>2.5882219500718201E-2</v>
      </c>
      <c r="K261" s="258">
        <f>IF($E261&lt;DATE(2018,7,1),"-",INDEX('Annual Inflation'!$AM$50:$BA$50, MATCH(YEAR(EOMONTH($E261,6)), 'Annual Inflation'!$AM$6:$BA$6, 0))/100)</f>
        <v>4.0452569031158125E-2</v>
      </c>
      <c r="L261" s="259">
        <f t="shared" si="17"/>
        <v>108.8</v>
      </c>
      <c r="M261" s="259">
        <f t="shared" si="18"/>
        <v>293.3</v>
      </c>
      <c r="N261" s="259">
        <f t="shared" si="19"/>
        <v>293.3</v>
      </c>
    </row>
    <row r="262" spans="5:14" ht="15">
      <c r="E262" s="249">
        <v>44075</v>
      </c>
      <c r="F262" s="323">
        <f t="shared" ref="F262:F325" si="20">EOMONTH(E262, 0)</f>
        <v>44104</v>
      </c>
      <c r="G262" s="159">
        <f t="shared" ref="G262:G325" si="21">IF(MONTH(E262)&gt;=4,YEAR(E262)+1,YEAR(E262))</f>
        <v>2021</v>
      </c>
      <c r="H262" s="290">
        <v>109.2</v>
      </c>
      <c r="I262" s="250">
        <v>294.3</v>
      </c>
      <c r="J262" s="258">
        <f>IF($E262&lt;DATE(2018,7,1),"-",INDEX('Annual Inflation'!$AM$53:$BA$53, MATCH(YEAR(EOMONTH($E262,6)), 'Annual Inflation'!$AM$6:$BA$6, 0))/100)</f>
        <v>2.5882219500718201E-2</v>
      </c>
      <c r="K262" s="258">
        <f>IF($E262&lt;DATE(2018,7,1),"-",INDEX('Annual Inflation'!$AM$50:$BA$50, MATCH(YEAR(EOMONTH($E262,6)), 'Annual Inflation'!$AM$6:$BA$6, 0))/100)</f>
        <v>4.0452569031158125E-2</v>
      </c>
      <c r="L262" s="259">
        <f t="shared" ref="L262:L325" si="22">IF(ISBLANK(H262),L261*((1+J262)^(1/12)),H262)</f>
        <v>109.2</v>
      </c>
      <c r="M262" s="259">
        <f t="shared" ref="M262:M325" si="23">IF(ISBLANK(I262),M261*((1+K262)^(1/12)),I262)</f>
        <v>294.3</v>
      </c>
      <c r="N262" s="259">
        <f t="shared" ref="N262:N325" si="24">IF($E262 &lt; DATE(2023,4,1),  M262,  IF($E262 = DATE(2023,4,1), N261 * ((0.5*L262/L261) + (0.5*M262/M261)), N261*(L262/L261)))</f>
        <v>294.3</v>
      </c>
    </row>
    <row r="263" spans="5:14" ht="15">
      <c r="E263" s="249">
        <v>44105</v>
      </c>
      <c r="F263" s="323">
        <f t="shared" si="20"/>
        <v>44135</v>
      </c>
      <c r="G263" s="159">
        <f t="shared" si="21"/>
        <v>2021</v>
      </c>
      <c r="H263" s="290">
        <v>109.2</v>
      </c>
      <c r="I263" s="250">
        <v>294.3</v>
      </c>
      <c r="J263" s="258">
        <f>IF($E263&lt;DATE(2018,7,1),"-",INDEX('Annual Inflation'!$AM$53:$BA$53, MATCH(YEAR(EOMONTH($E263,6)), 'Annual Inflation'!$AM$6:$BA$6, 0))/100)</f>
        <v>2.5882219500718201E-2</v>
      </c>
      <c r="K263" s="258">
        <f>IF($E263&lt;DATE(2018,7,1),"-",INDEX('Annual Inflation'!$AM$50:$BA$50, MATCH(YEAR(EOMONTH($E263,6)), 'Annual Inflation'!$AM$6:$BA$6, 0))/100)</f>
        <v>4.0452569031158125E-2</v>
      </c>
      <c r="L263" s="259">
        <f t="shared" si="22"/>
        <v>109.2</v>
      </c>
      <c r="M263" s="259">
        <f t="shared" si="23"/>
        <v>294.3</v>
      </c>
      <c r="N263" s="259">
        <f t="shared" si="24"/>
        <v>294.3</v>
      </c>
    </row>
    <row r="264" spans="5:14" ht="15">
      <c r="E264" s="249">
        <v>44136</v>
      </c>
      <c r="F264" s="323">
        <f t="shared" si="20"/>
        <v>44165</v>
      </c>
      <c r="G264" s="159">
        <f t="shared" si="21"/>
        <v>2021</v>
      </c>
      <c r="H264" s="290">
        <v>109.1</v>
      </c>
      <c r="I264" s="250">
        <v>293.5</v>
      </c>
      <c r="J264" s="258">
        <f>IF($E264&lt;DATE(2018,7,1),"-",INDEX('Annual Inflation'!$AM$53:$BA$53, MATCH(YEAR(EOMONTH($E264,6)), 'Annual Inflation'!$AM$6:$BA$6, 0))/100)</f>
        <v>2.5882219500718201E-2</v>
      </c>
      <c r="K264" s="258">
        <f>IF($E264&lt;DATE(2018,7,1),"-",INDEX('Annual Inflation'!$AM$50:$BA$50, MATCH(YEAR(EOMONTH($E264,6)), 'Annual Inflation'!$AM$6:$BA$6, 0))/100)</f>
        <v>4.0452569031158125E-2</v>
      </c>
      <c r="L264" s="259">
        <f t="shared" si="22"/>
        <v>109.1</v>
      </c>
      <c r="M264" s="259">
        <f t="shared" si="23"/>
        <v>293.5</v>
      </c>
      <c r="N264" s="259">
        <f t="shared" si="24"/>
        <v>293.5</v>
      </c>
    </row>
    <row r="265" spans="5:14" ht="15">
      <c r="E265" s="249">
        <v>44166</v>
      </c>
      <c r="F265" s="323">
        <f t="shared" si="20"/>
        <v>44196</v>
      </c>
      <c r="G265" s="159">
        <f t="shared" si="21"/>
        <v>2021</v>
      </c>
      <c r="H265" s="290">
        <v>109.4</v>
      </c>
      <c r="I265" s="250">
        <v>295.39999999999998</v>
      </c>
      <c r="J265" s="258">
        <f>IF($E265&lt;DATE(2018,7,1),"-",INDEX('Annual Inflation'!$AM$53:$BA$53, MATCH(YEAR(EOMONTH($E265,6)), 'Annual Inflation'!$AM$6:$BA$6, 0))/100)</f>
        <v>2.5882219500718201E-2</v>
      </c>
      <c r="K265" s="258">
        <f>IF($E265&lt;DATE(2018,7,1),"-",INDEX('Annual Inflation'!$AM$50:$BA$50, MATCH(YEAR(EOMONTH($E265,6)), 'Annual Inflation'!$AM$6:$BA$6, 0))/100)</f>
        <v>4.0452569031158125E-2</v>
      </c>
      <c r="L265" s="259">
        <f t="shared" si="22"/>
        <v>109.4</v>
      </c>
      <c r="M265" s="259">
        <f t="shared" si="23"/>
        <v>295.39999999999998</v>
      </c>
      <c r="N265" s="259">
        <f t="shared" si="24"/>
        <v>295.39999999999998</v>
      </c>
    </row>
    <row r="266" spans="5:14" ht="15">
      <c r="E266" s="249">
        <v>44197</v>
      </c>
      <c r="F266" s="323">
        <f t="shared" si="20"/>
        <v>44227</v>
      </c>
      <c r="G266" s="159">
        <f t="shared" si="21"/>
        <v>2021</v>
      </c>
      <c r="H266" s="290">
        <v>109.3</v>
      </c>
      <c r="I266" s="250">
        <v>294.60000000000002</v>
      </c>
      <c r="J266" s="258">
        <f>IF($E266&lt;DATE(2018,7,1),"-",INDEX('Annual Inflation'!$AM$53:$BA$53, MATCH(YEAR(EOMONTH($E266,6)), 'Annual Inflation'!$AM$6:$BA$6, 0))/100)</f>
        <v>2.5882219500718201E-2</v>
      </c>
      <c r="K266" s="258">
        <f>IF($E266&lt;DATE(2018,7,1),"-",INDEX('Annual Inflation'!$AM$50:$BA$50, MATCH(YEAR(EOMONTH($E266,6)), 'Annual Inflation'!$AM$6:$BA$6, 0))/100)</f>
        <v>4.0452569031158125E-2</v>
      </c>
      <c r="L266" s="259">
        <f t="shared" si="22"/>
        <v>109.3</v>
      </c>
      <c r="M266" s="259">
        <f t="shared" si="23"/>
        <v>294.60000000000002</v>
      </c>
      <c r="N266" s="259">
        <f t="shared" si="24"/>
        <v>294.60000000000002</v>
      </c>
    </row>
    <row r="267" spans="5:14" ht="15">
      <c r="E267" s="249">
        <v>44228</v>
      </c>
      <c r="F267" s="323">
        <f t="shared" si="20"/>
        <v>44255</v>
      </c>
      <c r="G267" s="159">
        <f t="shared" si="21"/>
        <v>2021</v>
      </c>
      <c r="H267" s="290">
        <v>109.4</v>
      </c>
      <c r="I267" s="250">
        <v>296</v>
      </c>
      <c r="J267" s="258">
        <f>IF($E267&lt;DATE(2018,7,1),"-",INDEX('Annual Inflation'!$AM$53:$BA$53, MATCH(YEAR(EOMONTH($E267,6)), 'Annual Inflation'!$AM$6:$BA$6, 0))/100)</f>
        <v>2.5882219500718201E-2</v>
      </c>
      <c r="K267" s="258">
        <f>IF($E267&lt;DATE(2018,7,1),"-",INDEX('Annual Inflation'!$AM$50:$BA$50, MATCH(YEAR(EOMONTH($E267,6)), 'Annual Inflation'!$AM$6:$BA$6, 0))/100)</f>
        <v>4.0452569031158125E-2</v>
      </c>
      <c r="L267" s="259">
        <f t="shared" si="22"/>
        <v>109.4</v>
      </c>
      <c r="M267" s="259">
        <f t="shared" si="23"/>
        <v>296</v>
      </c>
      <c r="N267" s="259">
        <f t="shared" si="24"/>
        <v>296</v>
      </c>
    </row>
    <row r="268" spans="5:14" ht="15">
      <c r="E268" s="249">
        <v>44256</v>
      </c>
      <c r="F268" s="323">
        <f t="shared" si="20"/>
        <v>44286</v>
      </c>
      <c r="G268" s="159">
        <f t="shared" si="21"/>
        <v>2021</v>
      </c>
      <c r="H268" s="290">
        <v>109.7</v>
      </c>
      <c r="I268" s="250">
        <v>296.89999999999998</v>
      </c>
      <c r="J268" s="258">
        <f>IF($E268&lt;DATE(2018,7,1),"-",INDEX('Annual Inflation'!$AM$53:$BA$53, MATCH(YEAR(EOMONTH($E268,6)), 'Annual Inflation'!$AM$6:$BA$6, 0))/100)</f>
        <v>2.5882219500718201E-2</v>
      </c>
      <c r="K268" s="258">
        <f>IF($E268&lt;DATE(2018,7,1),"-",INDEX('Annual Inflation'!$AM$50:$BA$50, MATCH(YEAR(EOMONTH($E268,6)), 'Annual Inflation'!$AM$6:$BA$6, 0))/100)</f>
        <v>4.0452569031158125E-2</v>
      </c>
      <c r="L268" s="259">
        <f t="shared" si="22"/>
        <v>109.7</v>
      </c>
      <c r="M268" s="259">
        <f t="shared" si="23"/>
        <v>296.89999999999998</v>
      </c>
      <c r="N268" s="259">
        <f t="shared" si="24"/>
        <v>296.89999999999998</v>
      </c>
    </row>
    <row r="269" spans="5:14" ht="15">
      <c r="E269" s="249">
        <v>44287</v>
      </c>
      <c r="F269" s="323">
        <f t="shared" si="20"/>
        <v>44316</v>
      </c>
      <c r="G269" s="159">
        <f t="shared" si="21"/>
        <v>2022</v>
      </c>
      <c r="H269" s="290">
        <v>110.4</v>
      </c>
      <c r="I269" s="250">
        <v>301.10000000000002</v>
      </c>
      <c r="J269" s="258">
        <f>IF($E269&lt;DATE(2018,7,1),"-",INDEX('Annual Inflation'!$AM$53:$BA$53, MATCH(YEAR(EOMONTH($E269,6)), 'Annual Inflation'!$AM$6:$BA$6, 0))/100)</f>
        <v>2.5882219500718201E-2</v>
      </c>
      <c r="K269" s="258">
        <f>IF($E269&lt;DATE(2018,7,1),"-",INDEX('Annual Inflation'!$AM$50:$BA$50, MATCH(YEAR(EOMONTH($E269,6)), 'Annual Inflation'!$AM$6:$BA$6, 0))/100)</f>
        <v>4.0452569031158125E-2</v>
      </c>
      <c r="L269" s="259">
        <f t="shared" ref="L269:L287" si="25">IF(ISBLANK(H269),L268*((1+J269)^(1/12)),H269)</f>
        <v>110.4</v>
      </c>
      <c r="M269" s="259">
        <f t="shared" ref="M269:M287" si="26">IF(ISBLANK(I269),M268*((1+K269)^(1/12)),I269)</f>
        <v>301.10000000000002</v>
      </c>
      <c r="N269" s="259">
        <f t="shared" si="24"/>
        <v>301.10000000000002</v>
      </c>
    </row>
    <row r="270" spans="5:14" ht="15">
      <c r="E270" s="249">
        <v>44317</v>
      </c>
      <c r="F270" s="323">
        <f t="shared" si="20"/>
        <v>44347</v>
      </c>
      <c r="G270" s="159">
        <f t="shared" si="21"/>
        <v>2022</v>
      </c>
      <c r="H270" s="290">
        <v>111</v>
      </c>
      <c r="I270" s="250">
        <v>301.89999999999998</v>
      </c>
      <c r="J270" s="258">
        <f>IF($E270&lt;DATE(2018,7,1),"-",INDEX('Annual Inflation'!$AM$53:$BA$53, MATCH(YEAR(EOMONTH($E270,6)), 'Annual Inflation'!$AM$6:$BA$6, 0))/100)</f>
        <v>2.5882219500718201E-2</v>
      </c>
      <c r="K270" s="258">
        <f>IF($E270&lt;DATE(2018,7,1),"-",INDEX('Annual Inflation'!$AM$50:$BA$50, MATCH(YEAR(EOMONTH($E270,6)), 'Annual Inflation'!$AM$6:$BA$6, 0))/100)</f>
        <v>4.0452569031158125E-2</v>
      </c>
      <c r="L270" s="259">
        <f t="shared" si="25"/>
        <v>111</v>
      </c>
      <c r="M270" s="259">
        <f t="shared" si="26"/>
        <v>301.89999999999998</v>
      </c>
      <c r="N270" s="259">
        <f t="shared" si="24"/>
        <v>301.89999999999998</v>
      </c>
    </row>
    <row r="271" spans="5:14" ht="15">
      <c r="E271" s="249">
        <v>44348</v>
      </c>
      <c r="F271" s="323">
        <f t="shared" si="20"/>
        <v>44377</v>
      </c>
      <c r="G271" s="159">
        <f t="shared" si="21"/>
        <v>2022</v>
      </c>
      <c r="H271" s="290">
        <v>111.4</v>
      </c>
      <c r="I271" s="250">
        <v>304</v>
      </c>
      <c r="J271" s="258">
        <f>IF($E271&lt;DATE(2018,7,1),"-",INDEX('Annual Inflation'!$AM$53:$BA$53, MATCH(YEAR(EOMONTH($E271,6)), 'Annual Inflation'!$AM$6:$BA$6, 0))/100)</f>
        <v>2.5882219500718201E-2</v>
      </c>
      <c r="K271" s="258">
        <f>IF($E271&lt;DATE(2018,7,1),"-",INDEX('Annual Inflation'!$AM$50:$BA$50, MATCH(YEAR(EOMONTH($E271,6)), 'Annual Inflation'!$AM$6:$BA$6, 0))/100)</f>
        <v>4.0452569031158125E-2</v>
      </c>
      <c r="L271" s="259">
        <f t="shared" si="25"/>
        <v>111.4</v>
      </c>
      <c r="M271" s="259">
        <f t="shared" si="26"/>
        <v>304</v>
      </c>
      <c r="N271" s="259">
        <f t="shared" si="24"/>
        <v>304</v>
      </c>
    </row>
    <row r="272" spans="5:14" ht="15">
      <c r="E272" s="249">
        <v>44378</v>
      </c>
      <c r="F272" s="323">
        <f t="shared" si="20"/>
        <v>44408</v>
      </c>
      <c r="G272" s="159">
        <f t="shared" si="21"/>
        <v>2022</v>
      </c>
      <c r="H272" s="290">
        <v>111.4</v>
      </c>
      <c r="I272" s="250">
        <v>305.5</v>
      </c>
      <c r="J272" s="258">
        <f>IF($E272&lt;DATE(2018,7,1),"-",INDEX('Annual Inflation'!$AM$53:$BA$53, MATCH(YEAR(EOMONTH($E272,6)), 'Annual Inflation'!$AM$6:$BA$6, 0))/100)</f>
        <v>9.0667455547039033E-2</v>
      </c>
      <c r="K272" s="258">
        <f>IF($E272&lt;DATE(2018,7,1),"-",INDEX('Annual Inflation'!$AM$50:$BA$50, MATCH(YEAR(EOMONTH($E272,6)), 'Annual Inflation'!$AM$6:$BA$6, 0))/100)</f>
        <v>0.11584699426229506</v>
      </c>
      <c r="L272" s="259">
        <f t="shared" si="25"/>
        <v>111.4</v>
      </c>
      <c r="M272" s="259">
        <f t="shared" si="26"/>
        <v>305.5</v>
      </c>
      <c r="N272" s="259">
        <f t="shared" si="24"/>
        <v>305.5</v>
      </c>
    </row>
    <row r="273" spans="5:14" ht="15">
      <c r="E273" s="249">
        <v>44409</v>
      </c>
      <c r="F273" s="323">
        <f t="shared" si="20"/>
        <v>44439</v>
      </c>
      <c r="G273" s="159">
        <f t="shared" si="21"/>
        <v>2022</v>
      </c>
      <c r="H273" s="290">
        <v>112.1</v>
      </c>
      <c r="I273" s="250">
        <v>307.39999999999998</v>
      </c>
      <c r="J273" s="258">
        <f>IF($E273&lt;DATE(2018,7,1),"-",INDEX('Annual Inflation'!$AM$53:$BA$53, MATCH(YEAR(EOMONTH($E273,6)), 'Annual Inflation'!$AM$6:$BA$6, 0))/100)</f>
        <v>9.0667455547039033E-2</v>
      </c>
      <c r="K273" s="258">
        <f>IF($E273&lt;DATE(2018,7,1),"-",INDEX('Annual Inflation'!$AM$50:$BA$50, MATCH(YEAR(EOMONTH($E273,6)), 'Annual Inflation'!$AM$6:$BA$6, 0))/100)</f>
        <v>0.11584699426229506</v>
      </c>
      <c r="L273" s="259">
        <f t="shared" si="25"/>
        <v>112.1</v>
      </c>
      <c r="M273" s="259">
        <f t="shared" si="26"/>
        <v>307.39999999999998</v>
      </c>
      <c r="N273" s="259">
        <f t="shared" si="24"/>
        <v>307.39999999999998</v>
      </c>
    </row>
    <row r="274" spans="5:14" ht="15">
      <c r="E274" s="249">
        <v>44440</v>
      </c>
      <c r="F274" s="323">
        <f t="shared" si="20"/>
        <v>44469</v>
      </c>
      <c r="G274" s="159">
        <f t="shared" si="21"/>
        <v>2022</v>
      </c>
      <c r="H274" s="290">
        <v>112.4</v>
      </c>
      <c r="I274" s="250">
        <v>308.60000000000002</v>
      </c>
      <c r="J274" s="258">
        <f>IF($E274&lt;DATE(2018,7,1),"-",INDEX('Annual Inflation'!$AM$53:$BA$53, MATCH(YEAR(EOMONTH($E274,6)), 'Annual Inflation'!$AM$6:$BA$6, 0))/100)</f>
        <v>9.0667455547039033E-2</v>
      </c>
      <c r="K274" s="258">
        <f>IF($E274&lt;DATE(2018,7,1),"-",INDEX('Annual Inflation'!$AM$50:$BA$50, MATCH(YEAR(EOMONTH($E274,6)), 'Annual Inflation'!$AM$6:$BA$6, 0))/100)</f>
        <v>0.11584699426229506</v>
      </c>
      <c r="L274" s="259">
        <f t="shared" si="25"/>
        <v>112.4</v>
      </c>
      <c r="M274" s="259">
        <f t="shared" si="26"/>
        <v>308.60000000000002</v>
      </c>
      <c r="N274" s="259">
        <f t="shared" si="24"/>
        <v>308.60000000000002</v>
      </c>
    </row>
    <row r="275" spans="5:14" ht="15">
      <c r="E275" s="249">
        <v>44470</v>
      </c>
      <c r="F275" s="323">
        <f t="shared" si="20"/>
        <v>44500</v>
      </c>
      <c r="G275" s="159">
        <f t="shared" si="21"/>
        <v>2022</v>
      </c>
      <c r="H275" s="290">
        <v>113.4</v>
      </c>
      <c r="I275" s="250">
        <v>312</v>
      </c>
      <c r="J275" s="258">
        <f>IF($E275&lt;DATE(2018,7,1),"-",INDEX('Annual Inflation'!$AM$53:$BA$53, MATCH(YEAR(EOMONTH($E275,6)), 'Annual Inflation'!$AM$6:$BA$6, 0))/100)</f>
        <v>9.0667455547039033E-2</v>
      </c>
      <c r="K275" s="258">
        <f>IF($E275&lt;DATE(2018,7,1),"-",INDEX('Annual Inflation'!$AM$50:$BA$50, MATCH(YEAR(EOMONTH($E275,6)), 'Annual Inflation'!$AM$6:$BA$6, 0))/100)</f>
        <v>0.11584699426229506</v>
      </c>
      <c r="L275" s="259">
        <f t="shared" si="25"/>
        <v>113.4</v>
      </c>
      <c r="M275" s="259">
        <f t="shared" si="26"/>
        <v>312</v>
      </c>
      <c r="N275" s="259">
        <f t="shared" si="24"/>
        <v>312</v>
      </c>
    </row>
    <row r="276" spans="5:14" ht="15">
      <c r="E276" s="249">
        <v>44501</v>
      </c>
      <c r="F276" s="323">
        <f t="shared" si="20"/>
        <v>44530</v>
      </c>
      <c r="G276" s="159">
        <f t="shared" si="21"/>
        <v>2022</v>
      </c>
      <c r="H276" s="290">
        <v>114.1</v>
      </c>
      <c r="I276" s="250">
        <v>314.3</v>
      </c>
      <c r="J276" s="258">
        <f>IF($E276&lt;DATE(2018,7,1),"-",INDEX('Annual Inflation'!$AM$53:$BA$53, MATCH(YEAR(EOMONTH($E276,6)), 'Annual Inflation'!$AM$6:$BA$6, 0))/100)</f>
        <v>9.0667455547039033E-2</v>
      </c>
      <c r="K276" s="258">
        <f>IF($E276&lt;DATE(2018,7,1),"-",INDEX('Annual Inflation'!$AM$50:$BA$50, MATCH(YEAR(EOMONTH($E276,6)), 'Annual Inflation'!$AM$6:$BA$6, 0))/100)</f>
        <v>0.11584699426229506</v>
      </c>
      <c r="L276" s="259">
        <f t="shared" si="25"/>
        <v>114.1</v>
      </c>
      <c r="M276" s="259">
        <f t="shared" si="26"/>
        <v>314.3</v>
      </c>
      <c r="N276" s="259">
        <f t="shared" si="24"/>
        <v>314.3</v>
      </c>
    </row>
    <row r="277" spans="5:14" ht="15">
      <c r="E277" s="249">
        <v>44531</v>
      </c>
      <c r="F277" s="323">
        <f t="shared" si="20"/>
        <v>44561</v>
      </c>
      <c r="G277" s="159">
        <f t="shared" si="21"/>
        <v>2022</v>
      </c>
      <c r="H277" s="290">
        <v>114.7</v>
      </c>
      <c r="I277" s="250">
        <v>317.7</v>
      </c>
      <c r="J277" s="258">
        <f>IF($E277&lt;DATE(2018,7,1),"-",INDEX('Annual Inflation'!$AM$53:$BA$53, MATCH(YEAR(EOMONTH($E277,6)), 'Annual Inflation'!$AM$6:$BA$6, 0))/100)</f>
        <v>9.0667455547039033E-2</v>
      </c>
      <c r="K277" s="258">
        <f>IF($E277&lt;DATE(2018,7,1),"-",INDEX('Annual Inflation'!$AM$50:$BA$50, MATCH(YEAR(EOMONTH($E277,6)), 'Annual Inflation'!$AM$6:$BA$6, 0))/100)</f>
        <v>0.11584699426229506</v>
      </c>
      <c r="L277" s="259">
        <f t="shared" si="25"/>
        <v>114.7</v>
      </c>
      <c r="M277" s="259">
        <f t="shared" si="26"/>
        <v>317.7</v>
      </c>
      <c r="N277" s="259">
        <f t="shared" si="24"/>
        <v>317.7</v>
      </c>
    </row>
    <row r="278" spans="5:14" ht="15">
      <c r="E278" s="249">
        <v>44562</v>
      </c>
      <c r="F278" s="323">
        <f t="shared" si="20"/>
        <v>44592</v>
      </c>
      <c r="G278" s="159">
        <f t="shared" si="21"/>
        <v>2022</v>
      </c>
      <c r="H278" s="290">
        <v>114.6</v>
      </c>
      <c r="I278" s="250">
        <v>317.7</v>
      </c>
      <c r="J278" s="258">
        <f>IF($E278&lt;DATE(2018,7,1),"-",INDEX('Annual Inflation'!$AM$53:$BA$53, MATCH(YEAR(EOMONTH($E278,6)), 'Annual Inflation'!$AM$6:$BA$6, 0))/100)</f>
        <v>9.0667455547039033E-2</v>
      </c>
      <c r="K278" s="258">
        <f>IF($E278&lt;DATE(2018,7,1),"-",INDEX('Annual Inflation'!$AM$50:$BA$50, MATCH(YEAR(EOMONTH($E278,6)), 'Annual Inflation'!$AM$6:$BA$6, 0))/100)</f>
        <v>0.11584699426229506</v>
      </c>
      <c r="L278" s="259">
        <f t="shared" si="25"/>
        <v>114.6</v>
      </c>
      <c r="M278" s="259">
        <f t="shared" si="26"/>
        <v>317.7</v>
      </c>
      <c r="N278" s="259">
        <f t="shared" si="24"/>
        <v>317.7</v>
      </c>
    </row>
    <row r="279" spans="5:14" ht="15">
      <c r="E279" s="249">
        <v>44593</v>
      </c>
      <c r="F279" s="323">
        <f t="shared" si="20"/>
        <v>44620</v>
      </c>
      <c r="G279" s="159">
        <f t="shared" si="21"/>
        <v>2022</v>
      </c>
      <c r="H279" s="290">
        <v>115.4</v>
      </c>
      <c r="I279" s="250">
        <v>320.2</v>
      </c>
      <c r="J279" s="258">
        <f>IF($E279&lt;DATE(2018,7,1),"-",INDEX('Annual Inflation'!$AM$53:$BA$53, MATCH(YEAR(EOMONTH($E279,6)), 'Annual Inflation'!$AM$6:$BA$6, 0))/100)</f>
        <v>9.0667455547039033E-2</v>
      </c>
      <c r="K279" s="258">
        <f>IF($E279&lt;DATE(2018,7,1),"-",INDEX('Annual Inflation'!$AM$50:$BA$50, MATCH(YEAR(EOMONTH($E279,6)), 'Annual Inflation'!$AM$6:$BA$6, 0))/100)</f>
        <v>0.11584699426229506</v>
      </c>
      <c r="L279" s="259">
        <f t="shared" si="25"/>
        <v>115.4</v>
      </c>
      <c r="M279" s="259">
        <f t="shared" si="26"/>
        <v>320.2</v>
      </c>
      <c r="N279" s="259">
        <f t="shared" si="24"/>
        <v>320.2</v>
      </c>
    </row>
    <row r="280" spans="5:14" ht="15">
      <c r="E280" s="249">
        <v>44621</v>
      </c>
      <c r="F280" s="323">
        <f t="shared" si="20"/>
        <v>44651</v>
      </c>
      <c r="G280" s="159">
        <f t="shared" si="21"/>
        <v>2022</v>
      </c>
      <c r="H280" s="290">
        <v>116.5</v>
      </c>
      <c r="I280" s="250">
        <v>323.5</v>
      </c>
      <c r="J280" s="258">
        <f>IF($E280&lt;DATE(2018,7,1),"-",INDEX('Annual Inflation'!$AM$53:$BA$53, MATCH(YEAR(EOMONTH($E280,6)), 'Annual Inflation'!$AM$6:$BA$6, 0))/100)</f>
        <v>9.0667455547039033E-2</v>
      </c>
      <c r="K280" s="258">
        <f>IF($E280&lt;DATE(2018,7,1),"-",INDEX('Annual Inflation'!$AM$50:$BA$50, MATCH(YEAR(EOMONTH($E280,6)), 'Annual Inflation'!$AM$6:$BA$6, 0))/100)</f>
        <v>0.11584699426229506</v>
      </c>
      <c r="L280" s="259">
        <f t="shared" si="25"/>
        <v>116.5</v>
      </c>
      <c r="M280" s="259">
        <f t="shared" si="26"/>
        <v>323.5</v>
      </c>
      <c r="N280" s="259">
        <f t="shared" si="24"/>
        <v>323.5</v>
      </c>
    </row>
    <row r="281" spans="5:14" ht="15">
      <c r="E281" s="249">
        <v>44652</v>
      </c>
      <c r="F281" s="323">
        <f t="shared" si="20"/>
        <v>44681</v>
      </c>
      <c r="G281" s="159">
        <f t="shared" si="21"/>
        <v>2023</v>
      </c>
      <c r="H281" s="290">
        <v>119</v>
      </c>
      <c r="I281" s="250">
        <v>334.6</v>
      </c>
      <c r="J281" s="258">
        <f>IF($E281&lt;DATE(2018,7,1),"-",INDEX('Annual Inflation'!$AM$53:$BA$53, MATCH(YEAR(EOMONTH($E281,6)), 'Annual Inflation'!$AM$6:$BA$6, 0))/100)</f>
        <v>9.0667455547039033E-2</v>
      </c>
      <c r="K281" s="258">
        <f>IF($E281&lt;DATE(2018,7,1),"-",INDEX('Annual Inflation'!$AM$50:$BA$50, MATCH(YEAR(EOMONTH($E281,6)), 'Annual Inflation'!$AM$6:$BA$6, 0))/100)</f>
        <v>0.11584699426229506</v>
      </c>
      <c r="L281" s="259">
        <f t="shared" si="25"/>
        <v>119</v>
      </c>
      <c r="M281" s="259">
        <f t="shared" si="26"/>
        <v>334.6</v>
      </c>
      <c r="N281" s="259">
        <f t="shared" si="24"/>
        <v>334.6</v>
      </c>
    </row>
    <row r="282" spans="5:14" ht="15">
      <c r="E282" s="249">
        <v>44682</v>
      </c>
      <c r="F282" s="323">
        <f t="shared" si="20"/>
        <v>44712</v>
      </c>
      <c r="G282" s="159">
        <f t="shared" si="21"/>
        <v>2023</v>
      </c>
      <c r="H282" s="499">
        <v>119.7</v>
      </c>
      <c r="I282" s="499">
        <v>337.1</v>
      </c>
      <c r="J282" s="258">
        <f>IF($E282&lt;DATE(2018,7,1),"-",INDEX('Annual Inflation'!$AM$53:$BA$53, MATCH(YEAR(EOMONTH($E282,6)), 'Annual Inflation'!$AM$6:$BA$6, 0))/100)</f>
        <v>9.0667455547039033E-2</v>
      </c>
      <c r="K282" s="258">
        <f>IF($E282&lt;DATE(2018,7,1),"-",INDEX('Annual Inflation'!$AM$50:$BA$50, MATCH(YEAR(EOMONTH($E282,6)), 'Annual Inflation'!$AM$6:$BA$6, 0))/100)</f>
        <v>0.11584699426229506</v>
      </c>
      <c r="L282" s="259">
        <f t="shared" si="25"/>
        <v>119.7</v>
      </c>
      <c r="M282" s="259">
        <f t="shared" si="26"/>
        <v>337.1</v>
      </c>
      <c r="N282" s="259">
        <f t="shared" si="24"/>
        <v>337.1</v>
      </c>
    </row>
    <row r="283" spans="5:14" ht="15">
      <c r="E283" s="249">
        <v>44713</v>
      </c>
      <c r="F283" s="323">
        <f t="shared" si="20"/>
        <v>44742</v>
      </c>
      <c r="G283" s="159">
        <f t="shared" si="21"/>
        <v>2023</v>
      </c>
      <c r="H283" s="499">
        <v>120.5</v>
      </c>
      <c r="I283" s="550">
        <v>340</v>
      </c>
      <c r="J283" s="258">
        <f>IF($E283&lt;DATE(2018,7,1),"-",INDEX('Annual Inflation'!$AM$53:$BA$53, MATCH(YEAR(EOMONTH($E283,6)), 'Annual Inflation'!$AM$6:$BA$6, 0))/100)</f>
        <v>9.0667455547039033E-2</v>
      </c>
      <c r="K283" s="258">
        <f>IF($E283&lt;DATE(2018,7,1),"-",INDEX('Annual Inflation'!$AM$50:$BA$50, MATCH(YEAR(EOMONTH($E283,6)), 'Annual Inflation'!$AM$6:$BA$6, 0))/100)</f>
        <v>0.11584699426229506</v>
      </c>
      <c r="L283" s="259">
        <f t="shared" si="25"/>
        <v>120.5</v>
      </c>
      <c r="M283" s="259">
        <f t="shared" si="26"/>
        <v>340</v>
      </c>
      <c r="N283" s="259">
        <f t="shared" si="24"/>
        <v>340</v>
      </c>
    </row>
    <row r="284" spans="5:14" ht="15">
      <c r="E284" s="249">
        <v>44743</v>
      </c>
      <c r="F284" s="323">
        <f t="shared" si="20"/>
        <v>44773</v>
      </c>
      <c r="G284" s="159">
        <f t="shared" si="21"/>
        <v>2023</v>
      </c>
      <c r="H284" s="500">
        <v>121.2</v>
      </c>
      <c r="I284" s="500">
        <v>343.2</v>
      </c>
      <c r="J284" s="258">
        <f>IF($E284&lt;DATE(2018,7,1),"-",INDEX('Annual Inflation'!$AM$53:$BA$53, MATCH(YEAR(EOMONTH($E284,6)), 'Annual Inflation'!$AM$6:$BA$6, 0))/100)</f>
        <v>6.1305643823576617E-2</v>
      </c>
      <c r="K284" s="258">
        <f>IF($E284&lt;DATE(2018,7,1),"-",INDEX('Annual Inflation'!$AM$50:$BA$50, MATCH(YEAR(EOMONTH($E284,6)), 'Annual Inflation'!$AM$6:$BA$6, 0))/100)</f>
        <v>8.8846248062890876E-2</v>
      </c>
      <c r="L284" s="259">
        <f t="shared" si="25"/>
        <v>121.2</v>
      </c>
      <c r="M284" s="259">
        <f t="shared" si="26"/>
        <v>343.2</v>
      </c>
      <c r="N284" s="259">
        <f t="shared" si="24"/>
        <v>343.2</v>
      </c>
    </row>
    <row r="285" spans="5:14" ht="15">
      <c r="E285" s="249">
        <v>44774</v>
      </c>
      <c r="F285" s="323">
        <f t="shared" si="20"/>
        <v>44804</v>
      </c>
      <c r="G285" s="159">
        <f t="shared" si="21"/>
        <v>2023</v>
      </c>
      <c r="H285" s="500">
        <v>121.8</v>
      </c>
      <c r="I285" s="500">
        <v>345.2</v>
      </c>
      <c r="J285" s="258">
        <f>IF($E285&lt;DATE(2018,7,1),"-",INDEX('Annual Inflation'!$AM$53:$BA$53, MATCH(YEAR(EOMONTH($E285,6)), 'Annual Inflation'!$AM$6:$BA$6, 0))/100)</f>
        <v>6.1305643823576617E-2</v>
      </c>
      <c r="K285" s="258">
        <f>IF($E285&lt;DATE(2018,7,1),"-",INDEX('Annual Inflation'!$AM$50:$BA$50, MATCH(YEAR(EOMONTH($E285,6)), 'Annual Inflation'!$AM$6:$BA$6, 0))/100)</f>
        <v>8.8846248062890876E-2</v>
      </c>
      <c r="L285" s="259">
        <f t="shared" si="25"/>
        <v>121.8</v>
      </c>
      <c r="M285" s="259">
        <f t="shared" si="26"/>
        <v>345.2</v>
      </c>
      <c r="N285" s="259">
        <f t="shared" si="24"/>
        <v>345.2</v>
      </c>
    </row>
    <row r="286" spans="5:14" ht="15">
      <c r="E286" s="249">
        <v>44805</v>
      </c>
      <c r="F286" s="323">
        <f t="shared" si="20"/>
        <v>44834</v>
      </c>
      <c r="G286" s="159">
        <f t="shared" si="21"/>
        <v>2023</v>
      </c>
      <c r="H286" s="500">
        <v>122.3</v>
      </c>
      <c r="I286" s="500">
        <v>347.6</v>
      </c>
      <c r="J286" s="258">
        <f>IF($E286&lt;DATE(2018,7,1),"-",INDEX('Annual Inflation'!$AM$53:$BA$53, MATCH(YEAR(EOMONTH($E286,6)), 'Annual Inflation'!$AM$6:$BA$6, 0))/100)</f>
        <v>6.1305643823576617E-2</v>
      </c>
      <c r="K286" s="258">
        <f>IF($E286&lt;DATE(2018,7,1),"-",INDEX('Annual Inflation'!$AM$50:$BA$50, MATCH(YEAR(EOMONTH($E286,6)), 'Annual Inflation'!$AM$6:$BA$6, 0))/100)</f>
        <v>8.8846248062890876E-2</v>
      </c>
      <c r="L286" s="259">
        <f t="shared" si="25"/>
        <v>122.3</v>
      </c>
      <c r="M286" s="259">
        <f t="shared" si="26"/>
        <v>347.6</v>
      </c>
      <c r="N286" s="259">
        <f t="shared" si="24"/>
        <v>347.6</v>
      </c>
    </row>
    <row r="287" spans="5:14" ht="15">
      <c r="E287" s="249">
        <v>44835</v>
      </c>
      <c r="F287" s="323">
        <f t="shared" si="20"/>
        <v>44865</v>
      </c>
      <c r="G287" s="159">
        <f t="shared" si="21"/>
        <v>2023</v>
      </c>
      <c r="H287" s="500">
        <v>124.3</v>
      </c>
      <c r="I287" s="500">
        <v>356.2</v>
      </c>
      <c r="J287" s="258">
        <f>IF($E287&lt;DATE(2018,7,1),"-",INDEX('Annual Inflation'!$AM$53:$BA$53, MATCH(YEAR(EOMONTH($E287,6)), 'Annual Inflation'!$AM$6:$BA$6, 0))/100)</f>
        <v>6.1305643823576617E-2</v>
      </c>
      <c r="K287" s="258">
        <f>IF($E287&lt;DATE(2018,7,1),"-",INDEX('Annual Inflation'!$AM$50:$BA$50, MATCH(YEAR(EOMONTH($E287,6)), 'Annual Inflation'!$AM$6:$BA$6, 0))/100)</f>
        <v>8.8846248062890876E-2</v>
      </c>
      <c r="L287" s="259">
        <f t="shared" si="25"/>
        <v>124.3</v>
      </c>
      <c r="M287" s="259">
        <f t="shared" si="26"/>
        <v>356.2</v>
      </c>
      <c r="N287" s="259">
        <f t="shared" si="24"/>
        <v>356.2</v>
      </c>
    </row>
    <row r="288" spans="5:14" ht="15">
      <c r="E288" s="249">
        <v>44866</v>
      </c>
      <c r="F288" s="323">
        <f t="shared" si="20"/>
        <v>44895</v>
      </c>
      <c r="G288" s="159">
        <f t="shared" si="21"/>
        <v>2023</v>
      </c>
      <c r="H288" s="500">
        <v>124.8</v>
      </c>
      <c r="I288" s="500">
        <v>358.3</v>
      </c>
      <c r="J288" s="258">
        <f>IF($E288&lt;DATE(2018,7,1),"-",INDEX('Annual Inflation'!$AM$53:$BA$53, MATCH(YEAR(EOMONTH($E288,6)), 'Annual Inflation'!$AM$6:$BA$6, 0))/100)</f>
        <v>6.1305643823576617E-2</v>
      </c>
      <c r="K288" s="258">
        <f>IF($E288&lt;DATE(2018,7,1),"-",INDEX('Annual Inflation'!$AM$50:$BA$50, MATCH(YEAR(EOMONTH($E288,6)), 'Annual Inflation'!$AM$6:$BA$6, 0))/100)</f>
        <v>8.8846248062890876E-2</v>
      </c>
      <c r="L288" s="259">
        <f t="shared" si="22"/>
        <v>124.8</v>
      </c>
      <c r="M288" s="259">
        <f t="shared" si="23"/>
        <v>358.3</v>
      </c>
      <c r="N288" s="259">
        <f t="shared" si="24"/>
        <v>358.3</v>
      </c>
    </row>
    <row r="289" spans="5:14" ht="15">
      <c r="E289" s="249">
        <v>44896</v>
      </c>
      <c r="F289" s="323">
        <f t="shared" si="20"/>
        <v>44926</v>
      </c>
      <c r="G289" s="159">
        <f t="shared" si="21"/>
        <v>2023</v>
      </c>
      <c r="H289" s="500">
        <v>125.3</v>
      </c>
      <c r="I289" s="500">
        <v>360.4</v>
      </c>
      <c r="J289" s="258">
        <f>IF($E289&lt;DATE(2018,7,1),"-",INDEX('Annual Inflation'!$AM$53:$BA$53, MATCH(YEAR(EOMONTH($E289,6)), 'Annual Inflation'!$AM$6:$BA$6, 0))/100)</f>
        <v>6.1305643823576617E-2</v>
      </c>
      <c r="K289" s="258">
        <f>IF($E289&lt;DATE(2018,7,1),"-",INDEX('Annual Inflation'!$AM$50:$BA$50, MATCH(YEAR(EOMONTH($E289,6)), 'Annual Inflation'!$AM$6:$BA$6, 0))/100)</f>
        <v>8.8846248062890876E-2</v>
      </c>
      <c r="L289" s="259">
        <f t="shared" si="22"/>
        <v>125.3</v>
      </c>
      <c r="M289" s="259">
        <f t="shared" si="23"/>
        <v>360.4</v>
      </c>
      <c r="N289" s="259">
        <f t="shared" si="24"/>
        <v>360.4</v>
      </c>
    </row>
    <row r="290" spans="5:14" ht="15">
      <c r="E290" s="249">
        <v>44927</v>
      </c>
      <c r="F290" s="323">
        <f t="shared" si="20"/>
        <v>44957</v>
      </c>
      <c r="G290" s="159">
        <f t="shared" si="21"/>
        <v>2023</v>
      </c>
      <c r="H290" s="500">
        <v>124.8</v>
      </c>
      <c r="I290" s="500">
        <v>360.3</v>
      </c>
      <c r="J290" s="258">
        <f>IF($E290&lt;DATE(2018,7,1),"-",INDEX('Annual Inflation'!$AM$53:$BA$53, MATCH(YEAR(EOMONTH($E290,6)), 'Annual Inflation'!$AM$6:$BA$6, 0))/100)</f>
        <v>6.1305643823576617E-2</v>
      </c>
      <c r="K290" s="258">
        <f>IF($E290&lt;DATE(2018,7,1),"-",INDEX('Annual Inflation'!$AM$50:$BA$50, MATCH(YEAR(EOMONTH($E290,6)), 'Annual Inflation'!$AM$6:$BA$6, 0))/100)</f>
        <v>8.8846248062890876E-2</v>
      </c>
      <c r="L290" s="259">
        <f t="shared" si="22"/>
        <v>124.8</v>
      </c>
      <c r="M290" s="259">
        <f t="shared" si="23"/>
        <v>360.3</v>
      </c>
      <c r="N290" s="259">
        <f t="shared" si="24"/>
        <v>360.3</v>
      </c>
    </row>
    <row r="291" spans="5:14" ht="15">
      <c r="E291" s="249">
        <v>44958</v>
      </c>
      <c r="F291" s="323">
        <f t="shared" si="20"/>
        <v>44985</v>
      </c>
      <c r="G291" s="159">
        <f t="shared" si="21"/>
        <v>2023</v>
      </c>
      <c r="H291" s="500">
        <v>126</v>
      </c>
      <c r="I291" s="500">
        <v>364.5</v>
      </c>
      <c r="J291" s="258">
        <f>IF($E291&lt;DATE(2018,7,1),"-",INDEX('Annual Inflation'!$AM$53:$BA$53, MATCH(YEAR(EOMONTH($E291,6)), 'Annual Inflation'!$AM$6:$BA$6, 0))/100)</f>
        <v>6.1305643823576617E-2</v>
      </c>
      <c r="K291" s="258">
        <f>IF($E291&lt;DATE(2018,7,1),"-",INDEX('Annual Inflation'!$AM$50:$BA$50, MATCH(YEAR(EOMONTH($E291,6)), 'Annual Inflation'!$AM$6:$BA$6, 0))/100)</f>
        <v>8.8846248062890876E-2</v>
      </c>
      <c r="L291" s="259">
        <f t="shared" si="22"/>
        <v>126</v>
      </c>
      <c r="M291" s="259">
        <f t="shared" si="23"/>
        <v>364.5</v>
      </c>
      <c r="N291" s="259">
        <f t="shared" si="24"/>
        <v>364.5</v>
      </c>
    </row>
    <row r="292" spans="5:14" ht="15">
      <c r="E292" s="249">
        <v>44986</v>
      </c>
      <c r="F292" s="323">
        <f t="shared" si="20"/>
        <v>45016</v>
      </c>
      <c r="G292" s="159">
        <f t="shared" si="21"/>
        <v>2023</v>
      </c>
      <c r="H292" s="500">
        <v>126.8</v>
      </c>
      <c r="I292" s="500">
        <v>367.2</v>
      </c>
      <c r="J292" s="258">
        <f>IF($E292&lt;DATE(2018,7,1),"-",INDEX('Annual Inflation'!$AM$53:$BA$53, MATCH(YEAR(EOMONTH($E292,6)), 'Annual Inflation'!$AM$6:$BA$6, 0))/100)</f>
        <v>6.1305643823576617E-2</v>
      </c>
      <c r="K292" s="258">
        <f>IF($E292&lt;DATE(2018,7,1),"-",INDEX('Annual Inflation'!$AM$50:$BA$50, MATCH(YEAR(EOMONTH($E292,6)), 'Annual Inflation'!$AM$6:$BA$6, 0))/100)</f>
        <v>8.8846248062890876E-2</v>
      </c>
      <c r="L292" s="259">
        <f t="shared" si="22"/>
        <v>126.8</v>
      </c>
      <c r="M292" s="259">
        <f t="shared" si="23"/>
        <v>367.2</v>
      </c>
      <c r="N292" s="259">
        <f t="shared" si="24"/>
        <v>367.2</v>
      </c>
    </row>
    <row r="293" spans="5:14" ht="15">
      <c r="E293" s="249">
        <v>45017</v>
      </c>
      <c r="F293" s="323">
        <f t="shared" si="20"/>
        <v>45046</v>
      </c>
      <c r="G293" s="159">
        <f t="shared" si="21"/>
        <v>2024</v>
      </c>
      <c r="H293" s="500">
        <v>128.30000000000001</v>
      </c>
      <c r="I293" s="500">
        <v>372.8</v>
      </c>
      <c r="J293" s="258">
        <f>IF($E293&lt;DATE(2018,7,1),"-",INDEX('Annual Inflation'!$AM$53:$BA$53, MATCH(YEAR(EOMONTH($E293,6)), 'Annual Inflation'!$AM$6:$BA$6, 0))/100)</f>
        <v>6.1305643823576617E-2</v>
      </c>
      <c r="K293" s="258">
        <f>IF($E293&lt;DATE(2018,7,1),"-",INDEX('Annual Inflation'!$AM$50:$BA$50, MATCH(YEAR(EOMONTH($E293,6)), 'Annual Inflation'!$AM$6:$BA$6, 0))/100)</f>
        <v>8.8846248062890876E-2</v>
      </c>
      <c r="L293" s="259">
        <f t="shared" si="22"/>
        <v>128.30000000000001</v>
      </c>
      <c r="M293" s="259">
        <f t="shared" si="23"/>
        <v>372.8</v>
      </c>
      <c r="N293" s="259">
        <f t="shared" si="24"/>
        <v>372.17192429022083</v>
      </c>
    </row>
    <row r="294" spans="5:14" ht="15">
      <c r="E294" s="249">
        <v>45047</v>
      </c>
      <c r="F294" s="323">
        <f t="shared" si="20"/>
        <v>45077</v>
      </c>
      <c r="G294" s="159">
        <f t="shared" si="21"/>
        <v>2024</v>
      </c>
      <c r="H294" s="500">
        <v>129.1</v>
      </c>
      <c r="I294" s="500">
        <v>375.3</v>
      </c>
      <c r="J294" s="258">
        <f>IF($E294&lt;DATE(2018,7,1),"-",INDEX('Annual Inflation'!$AM$53:$BA$53, MATCH(YEAR(EOMONTH($E294,6)), 'Annual Inflation'!$AM$6:$BA$6, 0))/100)</f>
        <v>6.1305643823576617E-2</v>
      </c>
      <c r="K294" s="258">
        <f>IF($E294&lt;DATE(2018,7,1),"-",INDEX('Annual Inflation'!$AM$50:$BA$50, MATCH(YEAR(EOMONTH($E294,6)), 'Annual Inflation'!$AM$6:$BA$6, 0))/100)</f>
        <v>8.8846248062890876E-2</v>
      </c>
      <c r="L294" s="259">
        <f t="shared" si="22"/>
        <v>129.1</v>
      </c>
      <c r="M294" s="259">
        <f t="shared" si="23"/>
        <v>375.3</v>
      </c>
      <c r="N294" s="259">
        <f t="shared" si="24"/>
        <v>374.49255982749423</v>
      </c>
    </row>
    <row r="295" spans="5:14" ht="15">
      <c r="E295" s="249">
        <v>45078</v>
      </c>
      <c r="F295" s="323">
        <f t="shared" si="20"/>
        <v>45107</v>
      </c>
      <c r="G295" s="159">
        <f t="shared" si="21"/>
        <v>2024</v>
      </c>
      <c r="H295" s="500">
        <v>129.4</v>
      </c>
      <c r="I295" s="500">
        <v>376.4</v>
      </c>
      <c r="J295" s="258">
        <f>IF($E295&lt;DATE(2018,7,1),"-",INDEX('Annual Inflation'!$AM$53:$BA$53, MATCH(YEAR(EOMONTH($E295,6)), 'Annual Inflation'!$AM$6:$BA$6, 0))/100)</f>
        <v>6.1305643823576617E-2</v>
      </c>
      <c r="K295" s="258">
        <f>IF($E295&lt;DATE(2018,7,1),"-",INDEX('Annual Inflation'!$AM$50:$BA$50, MATCH(YEAR(EOMONTH($E295,6)), 'Annual Inflation'!$AM$6:$BA$6, 0))/100)</f>
        <v>8.8846248062890876E-2</v>
      </c>
      <c r="L295" s="259">
        <f t="shared" si="22"/>
        <v>129.4</v>
      </c>
      <c r="M295" s="259">
        <f t="shared" si="23"/>
        <v>376.4</v>
      </c>
      <c r="N295" s="259">
        <f t="shared" si="24"/>
        <v>375.36279815397182</v>
      </c>
    </row>
    <row r="296" spans="5:14" ht="15">
      <c r="E296" s="249">
        <v>45108</v>
      </c>
      <c r="F296" s="323">
        <f t="shared" si="20"/>
        <v>45138</v>
      </c>
      <c r="G296" s="159">
        <f t="shared" si="21"/>
        <v>2024</v>
      </c>
      <c r="H296" s="500"/>
      <c r="I296" s="500"/>
      <c r="J296" s="258">
        <f>IF($E296&lt;DATE(2018,7,1),"-",INDEX('Annual Inflation'!$AM$53:$BA$53, MATCH(YEAR(EOMONTH($E296,6)), 'Annual Inflation'!$AM$6:$BA$6, 0))/100)</f>
        <v>3.6114247777982333E-2</v>
      </c>
      <c r="K296" s="258">
        <f>IF($E296&lt;DATE(2018,7,1),"-",INDEX('Annual Inflation'!$AM$50:$BA$50, MATCH(YEAR(EOMONTH($E296,6)), 'Annual Inflation'!$AM$6:$BA$6, 0))/100)</f>
        <v>5.1192952208696019E-2</v>
      </c>
      <c r="L296" s="259">
        <f t="shared" si="22"/>
        <v>129.7831308723359</v>
      </c>
      <c r="M296" s="259">
        <f t="shared" si="23"/>
        <v>377.96926384280891</v>
      </c>
      <c r="N296" s="259">
        <f t="shared" si="24"/>
        <v>376.47418205118333</v>
      </c>
    </row>
    <row r="297" spans="5:14" ht="15">
      <c r="E297" s="249">
        <v>45139</v>
      </c>
      <c r="F297" s="323">
        <f t="shared" si="20"/>
        <v>45169</v>
      </c>
      <c r="G297" s="159">
        <f t="shared" si="21"/>
        <v>2024</v>
      </c>
      <c r="H297" s="500"/>
      <c r="I297" s="500"/>
      <c r="J297" s="258">
        <f>IF($E297&lt;DATE(2018,7,1),"-",INDEX('Annual Inflation'!$AM$53:$BA$53, MATCH(YEAR(EOMONTH($E297,6)), 'Annual Inflation'!$AM$6:$BA$6, 0))/100)</f>
        <v>3.6114247777982333E-2</v>
      </c>
      <c r="K297" s="258">
        <f>IF($E297&lt;DATE(2018,7,1),"-",INDEX('Annual Inflation'!$AM$50:$BA$50, MATCH(YEAR(EOMONTH($E297,6)), 'Annual Inflation'!$AM$6:$BA$6, 0))/100)</f>
        <v>5.1192952208696019E-2</v>
      </c>
      <c r="L297" s="259">
        <f t="shared" si="22"/>
        <v>130.16739612848428</v>
      </c>
      <c r="M297" s="259">
        <f t="shared" si="23"/>
        <v>379.54507016438606</v>
      </c>
      <c r="N297" s="259">
        <f t="shared" si="24"/>
        <v>377.5888565626301</v>
      </c>
    </row>
    <row r="298" spans="5:14" ht="15">
      <c r="E298" s="249">
        <v>45170</v>
      </c>
      <c r="F298" s="323">
        <f t="shared" si="20"/>
        <v>45199</v>
      </c>
      <c r="G298" s="159">
        <f t="shared" si="21"/>
        <v>2024</v>
      </c>
      <c r="H298" s="500"/>
      <c r="I298" s="500"/>
      <c r="J298" s="258">
        <f>IF($E298&lt;DATE(2018,7,1),"-",INDEX('Annual Inflation'!$AM$53:$BA$53, MATCH(YEAR(EOMONTH($E298,6)), 'Annual Inflation'!$AM$6:$BA$6, 0))/100)</f>
        <v>3.6114247777982333E-2</v>
      </c>
      <c r="K298" s="258">
        <f>IF($E298&lt;DATE(2018,7,1),"-",INDEX('Annual Inflation'!$AM$50:$BA$50, MATCH(YEAR(EOMONTH($E298,6)), 'Annual Inflation'!$AM$6:$BA$6, 0))/100)</f>
        <v>5.1192952208696019E-2</v>
      </c>
      <c r="L298" s="259">
        <f t="shared" si="22"/>
        <v>130.55279912715815</v>
      </c>
      <c r="M298" s="259">
        <f t="shared" si="23"/>
        <v>381.12744624123343</v>
      </c>
      <c r="N298" s="259">
        <f t="shared" si="24"/>
        <v>378.70683143124796</v>
      </c>
    </row>
    <row r="299" spans="5:14" ht="15">
      <c r="E299" s="249">
        <v>45200</v>
      </c>
      <c r="F299" s="323">
        <f t="shared" si="20"/>
        <v>45230</v>
      </c>
      <c r="G299" s="159">
        <f t="shared" si="21"/>
        <v>2024</v>
      </c>
      <c r="H299" s="500"/>
      <c r="I299" s="500"/>
      <c r="J299" s="258">
        <f>IF($E299&lt;DATE(2018,7,1),"-",INDEX('Annual Inflation'!$AM$53:$BA$53, MATCH(YEAR(EOMONTH($E299,6)), 'Annual Inflation'!$AM$6:$BA$6, 0))/100)</f>
        <v>3.6114247777982333E-2</v>
      </c>
      <c r="K299" s="258">
        <f>IF($E299&lt;DATE(2018,7,1),"-",INDEX('Annual Inflation'!$AM$50:$BA$50, MATCH(YEAR(EOMONTH($E299,6)), 'Annual Inflation'!$AM$6:$BA$6, 0))/100)</f>
        <v>5.1192952208696019E-2</v>
      </c>
      <c r="L299" s="259">
        <f t="shared" si="22"/>
        <v>130.93934323701504</v>
      </c>
      <c r="M299" s="259">
        <f t="shared" si="23"/>
        <v>382.71641946357261</v>
      </c>
      <c r="N299" s="259">
        <f t="shared" si="24"/>
        <v>379.82811642881995</v>
      </c>
    </row>
    <row r="300" spans="5:14" ht="15">
      <c r="E300" s="249">
        <v>45231</v>
      </c>
      <c r="F300" s="323">
        <f t="shared" si="20"/>
        <v>45260</v>
      </c>
      <c r="G300" s="159">
        <f t="shared" si="21"/>
        <v>2024</v>
      </c>
      <c r="H300" s="500"/>
      <c r="I300" s="500"/>
      <c r="J300" s="258">
        <f>IF($E300&lt;DATE(2018,7,1),"-",INDEX('Annual Inflation'!$AM$53:$BA$53, MATCH(YEAR(EOMONTH($E300,6)), 'Annual Inflation'!$AM$6:$BA$6, 0))/100)</f>
        <v>3.6114247777982333E-2</v>
      </c>
      <c r="K300" s="258">
        <f>IF($E300&lt;DATE(2018,7,1),"-",INDEX('Annual Inflation'!$AM$50:$BA$50, MATCH(YEAR(EOMONTH($E300,6)), 'Annual Inflation'!$AM$6:$BA$6, 0))/100)</f>
        <v>5.1192952208696019E-2</v>
      </c>
      <c r="L300" s="259">
        <f t="shared" si="22"/>
        <v>131.3270318366865</v>
      </c>
      <c r="M300" s="259">
        <f t="shared" si="23"/>
        <v>384.31201733581884</v>
      </c>
      <c r="N300" s="259">
        <f t="shared" si="24"/>
        <v>380.9527213560616</v>
      </c>
    </row>
    <row r="301" spans="5:14" ht="15">
      <c r="E301" s="249">
        <v>45261</v>
      </c>
      <c r="F301" s="323">
        <f t="shared" si="20"/>
        <v>45291</v>
      </c>
      <c r="G301" s="159">
        <f t="shared" si="21"/>
        <v>2024</v>
      </c>
      <c r="H301" s="500"/>
      <c r="I301" s="500"/>
      <c r="J301" s="258">
        <f>IF($E301&lt;DATE(2018,7,1),"-",INDEX('Annual Inflation'!$AM$53:$BA$53, MATCH(YEAR(EOMONTH($E301,6)), 'Annual Inflation'!$AM$6:$BA$6, 0))/100)</f>
        <v>3.6114247777982333E-2</v>
      </c>
      <c r="K301" s="258">
        <f>IF($E301&lt;DATE(2018,7,1),"-",INDEX('Annual Inflation'!$AM$50:$BA$50, MATCH(YEAR(EOMONTH($E301,6)), 'Annual Inflation'!$AM$6:$BA$6, 0))/100)</f>
        <v>5.1192952208696019E-2</v>
      </c>
      <c r="L301" s="259">
        <f t="shared" si="22"/>
        <v>131.71586831480761</v>
      </c>
      <c r="M301" s="259">
        <f t="shared" si="23"/>
        <v>385.91426747705702</v>
      </c>
      <c r="N301" s="259">
        <f t="shared" si="24"/>
        <v>382.08065604270672</v>
      </c>
    </row>
    <row r="302" spans="5:14" ht="15">
      <c r="E302" s="249">
        <v>45292</v>
      </c>
      <c r="F302" s="323">
        <f t="shared" si="20"/>
        <v>45322</v>
      </c>
      <c r="G302" s="159">
        <f t="shared" si="21"/>
        <v>2024</v>
      </c>
      <c r="H302" s="500"/>
      <c r="I302" s="500"/>
      <c r="J302" s="258">
        <f>IF($E302&lt;DATE(2018,7,1),"-",INDEX('Annual Inflation'!$AM$53:$BA$53, MATCH(YEAR(EOMONTH($E302,6)), 'Annual Inflation'!$AM$6:$BA$6, 0))/100)</f>
        <v>3.6114247777982333E-2</v>
      </c>
      <c r="K302" s="258">
        <f>IF($E302&lt;DATE(2018,7,1),"-",INDEX('Annual Inflation'!$AM$50:$BA$50, MATCH(YEAR(EOMONTH($E302,6)), 'Annual Inflation'!$AM$6:$BA$6, 0))/100)</f>
        <v>5.1192952208696019E-2</v>
      </c>
      <c r="L302" s="259">
        <f t="shared" si="22"/>
        <v>132.10585607004666</v>
      </c>
      <c r="M302" s="259">
        <f t="shared" si="23"/>
        <v>387.52319762151996</v>
      </c>
      <c r="N302" s="259">
        <f t="shared" si="24"/>
        <v>383.21193034759318</v>
      </c>
    </row>
    <row r="303" spans="5:14" ht="15">
      <c r="E303" s="249">
        <v>45323</v>
      </c>
      <c r="F303" s="323">
        <f t="shared" si="20"/>
        <v>45351</v>
      </c>
      <c r="G303" s="159">
        <f t="shared" si="21"/>
        <v>2024</v>
      </c>
      <c r="H303" s="500"/>
      <c r="I303" s="500"/>
      <c r="J303" s="258">
        <f>IF($E303&lt;DATE(2018,7,1),"-",INDEX('Annual Inflation'!$AM$53:$BA$53, MATCH(YEAR(EOMONTH($E303,6)), 'Annual Inflation'!$AM$6:$BA$6, 0))/100)</f>
        <v>3.6114247777982333E-2</v>
      </c>
      <c r="K303" s="258">
        <f>IF($E303&lt;DATE(2018,7,1),"-",INDEX('Annual Inflation'!$AM$50:$BA$50, MATCH(YEAR(EOMONTH($E303,6)), 'Annual Inflation'!$AM$6:$BA$6, 0))/100)</f>
        <v>5.1192952208696019E-2</v>
      </c>
      <c r="L303" s="259">
        <f t="shared" si="22"/>
        <v>132.49699851113473</v>
      </c>
      <c r="M303" s="259">
        <f t="shared" si="23"/>
        <v>389.13883561906817</v>
      </c>
      <c r="N303" s="259">
        <f t="shared" si="24"/>
        <v>384.3465541587492</v>
      </c>
    </row>
    <row r="304" spans="5:14" ht="15">
      <c r="E304" s="249">
        <v>45352</v>
      </c>
      <c r="F304" s="323">
        <f t="shared" si="20"/>
        <v>45382</v>
      </c>
      <c r="G304" s="159">
        <f t="shared" si="21"/>
        <v>2024</v>
      </c>
      <c r="H304" s="500"/>
      <c r="I304" s="500"/>
      <c r="J304" s="258">
        <f>IF($E304&lt;DATE(2018,7,1),"-",INDEX('Annual Inflation'!$AM$53:$BA$53, MATCH(YEAR(EOMONTH($E304,6)), 'Annual Inflation'!$AM$6:$BA$6, 0))/100)</f>
        <v>3.6114247777982333E-2</v>
      </c>
      <c r="K304" s="258">
        <f>IF($E304&lt;DATE(2018,7,1),"-",INDEX('Annual Inflation'!$AM$50:$BA$50, MATCH(YEAR(EOMONTH($E304,6)), 'Annual Inflation'!$AM$6:$BA$6, 0))/100)</f>
        <v>5.1192952208696019E-2</v>
      </c>
      <c r="L304" s="259">
        <f t="shared" si="22"/>
        <v>132.88929905689562</v>
      </c>
      <c r="M304" s="259">
        <f t="shared" si="23"/>
        <v>390.76120943567224</v>
      </c>
      <c r="N304" s="259">
        <f t="shared" si="24"/>
        <v>385.48453739347974</v>
      </c>
    </row>
    <row r="305" spans="5:14" ht="15">
      <c r="E305" s="249">
        <v>45383</v>
      </c>
      <c r="F305" s="323">
        <f t="shared" si="20"/>
        <v>45412</v>
      </c>
      <c r="G305" s="159">
        <f t="shared" si="21"/>
        <v>2025</v>
      </c>
      <c r="H305" s="500"/>
      <c r="I305" s="500"/>
      <c r="J305" s="258">
        <f>IF($E305&lt;DATE(2018,7,1),"-",INDEX('Annual Inflation'!$AM$53:$BA$53, MATCH(YEAR(EOMONTH($E305,6)), 'Annual Inflation'!$AM$6:$BA$6, 0))/100)</f>
        <v>3.6114247777982333E-2</v>
      </c>
      <c r="K305" s="258">
        <f>IF($E305&lt;DATE(2018,7,1),"-",INDEX('Annual Inflation'!$AM$50:$BA$50, MATCH(YEAR(EOMONTH($E305,6)), 'Annual Inflation'!$AM$6:$BA$6, 0))/100)</f>
        <v>5.1192952208696019E-2</v>
      </c>
      <c r="L305" s="259">
        <f t="shared" si="22"/>
        <v>133.28276113627564</v>
      </c>
      <c r="M305" s="259">
        <f t="shared" si="23"/>
        <v>392.3903471538967</v>
      </c>
      <c r="N305" s="259">
        <f t="shared" si="24"/>
        <v>386.62588999845315</v>
      </c>
    </row>
    <row r="306" spans="5:14" ht="15">
      <c r="E306" s="249">
        <v>45413</v>
      </c>
      <c r="F306" s="323">
        <f t="shared" si="20"/>
        <v>45443</v>
      </c>
      <c r="G306" s="159">
        <f t="shared" si="21"/>
        <v>2025</v>
      </c>
      <c r="H306" s="500"/>
      <c r="I306" s="500"/>
      <c r="J306" s="258">
        <f>IF($E306&lt;DATE(2018,7,1),"-",INDEX('Annual Inflation'!$AM$53:$BA$53, MATCH(YEAR(EOMONTH($E306,6)), 'Annual Inflation'!$AM$6:$BA$6, 0))/100)</f>
        <v>3.6114247777982333E-2</v>
      </c>
      <c r="K306" s="258">
        <f>IF($E306&lt;DATE(2018,7,1),"-",INDEX('Annual Inflation'!$AM$50:$BA$50, MATCH(YEAR(EOMONTH($E306,6)), 'Annual Inflation'!$AM$6:$BA$6, 0))/100)</f>
        <v>5.1192952208696019E-2</v>
      </c>
      <c r="L306" s="259">
        <f t="shared" si="22"/>
        <v>133.67738818837361</v>
      </c>
      <c r="M306" s="259">
        <f t="shared" si="23"/>
        <v>394.02627697338619</v>
      </c>
      <c r="N306" s="259">
        <f t="shared" si="24"/>
        <v>387.77062194978811</v>
      </c>
    </row>
    <row r="307" spans="5:14" ht="15">
      <c r="E307" s="249">
        <v>45444</v>
      </c>
      <c r="F307" s="323">
        <f t="shared" si="20"/>
        <v>45473</v>
      </c>
      <c r="G307" s="159">
        <f t="shared" si="21"/>
        <v>2025</v>
      </c>
      <c r="H307" s="500"/>
      <c r="I307" s="500"/>
      <c r="J307" s="258">
        <f>IF($E307&lt;DATE(2018,7,1),"-",INDEX('Annual Inflation'!$AM$53:$BA$53, MATCH(YEAR(EOMONTH($E307,6)), 'Annual Inflation'!$AM$6:$BA$6, 0))/100)</f>
        <v>3.6114247777982333E-2</v>
      </c>
      <c r="K307" s="258">
        <f>IF($E307&lt;DATE(2018,7,1),"-",INDEX('Annual Inflation'!$AM$50:$BA$50, MATCH(YEAR(EOMONTH($E307,6)), 'Annual Inflation'!$AM$6:$BA$6, 0))/100)</f>
        <v>5.1192952208696019E-2</v>
      </c>
      <c r="L307" s="259">
        <f t="shared" si="22"/>
        <v>134.07318366247094</v>
      </c>
      <c r="M307" s="259">
        <f t="shared" si="23"/>
        <v>395.66902721135364</v>
      </c>
      <c r="N307" s="259">
        <f t="shared" si="24"/>
        <v>388.91874325314092</v>
      </c>
    </row>
    <row r="308" spans="5:14" ht="15">
      <c r="E308" s="249">
        <v>45474</v>
      </c>
      <c r="F308" s="323">
        <f t="shared" si="20"/>
        <v>45504</v>
      </c>
      <c r="G308" s="159">
        <f t="shared" si="21"/>
        <v>2025</v>
      </c>
      <c r="H308" s="500"/>
      <c r="I308" s="500"/>
      <c r="J308" s="258">
        <f>IF($E308&lt;DATE(2018,7,1),"-",INDEX('Annual Inflation'!$AM$53:$BA$53, MATCH(YEAR(EOMONTH($E308,6)), 'Annual Inflation'!$AM$6:$BA$6, 0))/100)</f>
        <v>1.7760878895190846E-2</v>
      </c>
      <c r="K308" s="258">
        <f>IF($E308&lt;DATE(2018,7,1),"-",INDEX('Annual Inflation'!$AM$50:$BA$50, MATCH(YEAR(EOMONTH($E308,6)), 'Annual Inflation'!$AM$6:$BA$6, 0))/100)</f>
        <v>2.5996271122782799E-2</v>
      </c>
      <c r="L308" s="259">
        <f t="shared" si="22"/>
        <v>134.27002452345565</v>
      </c>
      <c r="M308" s="259">
        <f t="shared" si="23"/>
        <v>396.51614060328797</v>
      </c>
      <c r="N308" s="259">
        <f t="shared" si="24"/>
        <v>389.48973812462668</v>
      </c>
    </row>
    <row r="309" spans="5:14" ht="15">
      <c r="E309" s="249">
        <v>45505</v>
      </c>
      <c r="F309" s="323">
        <f t="shared" si="20"/>
        <v>45535</v>
      </c>
      <c r="G309" s="159">
        <f t="shared" si="21"/>
        <v>2025</v>
      </c>
      <c r="H309" s="500"/>
      <c r="I309" s="500"/>
      <c r="J309" s="258">
        <f>IF($E309&lt;DATE(2018,7,1),"-",INDEX('Annual Inflation'!$AM$53:$BA$53, MATCH(YEAR(EOMONTH($E309,6)), 'Annual Inflation'!$AM$6:$BA$6, 0))/100)</f>
        <v>1.7760878895190846E-2</v>
      </c>
      <c r="K309" s="258">
        <f>IF($E309&lt;DATE(2018,7,1),"-",INDEX('Annual Inflation'!$AM$50:$BA$50, MATCH(YEAR(EOMONTH($E309,6)), 'Annual Inflation'!$AM$6:$BA$6, 0))/100)</f>
        <v>2.5996271122782799E-2</v>
      </c>
      <c r="L309" s="259">
        <f t="shared" si="22"/>
        <v>134.46715437828308</v>
      </c>
      <c r="M309" s="259">
        <f t="shared" si="23"/>
        <v>397.36506763503093</v>
      </c>
      <c r="N309" s="259">
        <f t="shared" si="24"/>
        <v>390.0615713078393</v>
      </c>
    </row>
    <row r="310" spans="5:14" ht="15">
      <c r="E310" s="249">
        <v>45536</v>
      </c>
      <c r="F310" s="323">
        <f t="shared" si="20"/>
        <v>45565</v>
      </c>
      <c r="G310" s="159">
        <f t="shared" si="21"/>
        <v>2025</v>
      </c>
      <c r="H310" s="500"/>
      <c r="I310" s="500"/>
      <c r="J310" s="258">
        <f>IF($E310&lt;DATE(2018,7,1),"-",INDEX('Annual Inflation'!$AM$53:$BA$53, MATCH(YEAR(EOMONTH($E310,6)), 'Annual Inflation'!$AM$6:$BA$6, 0))/100)</f>
        <v>1.7760878895190846E-2</v>
      </c>
      <c r="K310" s="258">
        <f>IF($E310&lt;DATE(2018,7,1),"-",INDEX('Annual Inflation'!$AM$50:$BA$50, MATCH(YEAR(EOMONTH($E310,6)), 'Annual Inflation'!$AM$6:$BA$6, 0))/100)</f>
        <v>2.5996271122782799E-2</v>
      </c>
      <c r="L310" s="259">
        <f t="shared" si="22"/>
        <v>134.66457365124239</v>
      </c>
      <c r="M310" s="259">
        <f t="shared" si="23"/>
        <v>398.21581218952116</v>
      </c>
      <c r="N310" s="259">
        <f t="shared" si="24"/>
        <v>390.63424403355435</v>
      </c>
    </row>
    <row r="311" spans="5:14" ht="15">
      <c r="E311" s="249">
        <v>45566</v>
      </c>
      <c r="F311" s="323">
        <f t="shared" si="20"/>
        <v>45596</v>
      </c>
      <c r="G311" s="159">
        <f t="shared" si="21"/>
        <v>2025</v>
      </c>
      <c r="H311" s="500"/>
      <c r="I311" s="500"/>
      <c r="J311" s="258">
        <f>IF($E311&lt;DATE(2018,7,1),"-",INDEX('Annual Inflation'!$AM$53:$BA$53, MATCH(YEAR(EOMONTH($E311,6)), 'Annual Inflation'!$AM$6:$BA$6, 0))/100)</f>
        <v>1.7760878895190846E-2</v>
      </c>
      <c r="K311" s="258">
        <f>IF($E311&lt;DATE(2018,7,1),"-",INDEX('Annual Inflation'!$AM$50:$BA$50, MATCH(YEAR(EOMONTH($E311,6)), 'Annual Inflation'!$AM$6:$BA$6, 0))/100)</f>
        <v>2.5996271122782799E-2</v>
      </c>
      <c r="L311" s="259">
        <f t="shared" si="22"/>
        <v>134.86228276724563</v>
      </c>
      <c r="M311" s="259">
        <f t="shared" si="23"/>
        <v>399.06837815801066</v>
      </c>
      <c r="N311" s="259">
        <f t="shared" si="24"/>
        <v>391.20775753435441</v>
      </c>
    </row>
    <row r="312" spans="5:14" ht="15">
      <c r="E312" s="249">
        <v>45597</v>
      </c>
      <c r="F312" s="323">
        <f t="shared" si="20"/>
        <v>45626</v>
      </c>
      <c r="G312" s="159">
        <f t="shared" si="21"/>
        <v>2025</v>
      </c>
      <c r="H312" s="500"/>
      <c r="I312" s="500"/>
      <c r="J312" s="258">
        <f>IF($E312&lt;DATE(2018,7,1),"-",INDEX('Annual Inflation'!$AM$53:$BA$53, MATCH(YEAR(EOMONTH($E312,6)), 'Annual Inflation'!$AM$6:$BA$6, 0))/100)</f>
        <v>1.7760878895190846E-2</v>
      </c>
      <c r="K312" s="258">
        <f>IF($E312&lt;DATE(2018,7,1),"-",INDEX('Annual Inflation'!$AM$50:$BA$50, MATCH(YEAR(EOMONTH($E312,6)), 'Annual Inflation'!$AM$6:$BA$6, 0))/100)</f>
        <v>2.5996271122782799E-2</v>
      </c>
      <c r="L312" s="259">
        <f t="shared" si="22"/>
        <v>135.06028215182874</v>
      </c>
      <c r="M312" s="259">
        <f t="shared" si="23"/>
        <v>399.92276944008233</v>
      </c>
      <c r="N312" s="259">
        <f t="shared" si="24"/>
        <v>391.78211304463167</v>
      </c>
    </row>
    <row r="313" spans="5:14" ht="15">
      <c r="E313" s="249">
        <v>45627</v>
      </c>
      <c r="F313" s="323">
        <f t="shared" si="20"/>
        <v>45657</v>
      </c>
      <c r="G313" s="159">
        <f t="shared" si="21"/>
        <v>2025</v>
      </c>
      <c r="H313" s="500"/>
      <c r="I313" s="500"/>
      <c r="J313" s="258">
        <f>IF($E313&lt;DATE(2018,7,1),"-",INDEX('Annual Inflation'!$AM$53:$BA$53, MATCH(YEAR(EOMONTH($E313,6)), 'Annual Inflation'!$AM$6:$BA$6, 0))/100)</f>
        <v>1.7760878895190846E-2</v>
      </c>
      <c r="K313" s="258">
        <f>IF($E313&lt;DATE(2018,7,1),"-",INDEX('Annual Inflation'!$AM$50:$BA$50, MATCH(YEAR(EOMONTH($E313,6)), 'Annual Inflation'!$AM$6:$BA$6, 0))/100)</f>
        <v>2.5996271122782799E-2</v>
      </c>
      <c r="L313" s="259">
        <f t="shared" si="22"/>
        <v>135.25857223115239</v>
      </c>
      <c r="M313" s="259">
        <f t="shared" si="23"/>
        <v>400.77898994366797</v>
      </c>
      <c r="N313" s="259">
        <f t="shared" si="24"/>
        <v>392.35731180059065</v>
      </c>
    </row>
    <row r="314" spans="5:14" ht="15">
      <c r="E314" s="249">
        <v>45658</v>
      </c>
      <c r="F314" s="323">
        <f t="shared" si="20"/>
        <v>45688</v>
      </c>
      <c r="G314" s="159">
        <f t="shared" si="21"/>
        <v>2025</v>
      </c>
      <c r="H314" s="500"/>
      <c r="I314" s="500"/>
      <c r="J314" s="258">
        <f>IF($E314&lt;DATE(2018,7,1),"-",INDEX('Annual Inflation'!$AM$53:$BA$53, MATCH(YEAR(EOMONTH($E314,6)), 'Annual Inflation'!$AM$6:$BA$6, 0))/100)</f>
        <v>1.7760878895190846E-2</v>
      </c>
      <c r="K314" s="258">
        <f>IF($E314&lt;DATE(2018,7,1),"-",INDEX('Annual Inflation'!$AM$50:$BA$50, MATCH(YEAR(EOMONTH($E314,6)), 'Annual Inflation'!$AM$6:$BA$6, 0))/100)</f>
        <v>2.5996271122782799E-2</v>
      </c>
      <c r="L314" s="259">
        <f t="shared" si="22"/>
        <v>135.45715343200288</v>
      </c>
      <c r="M314" s="259">
        <f t="shared" si="23"/>
        <v>401.63704358506618</v>
      </c>
      <c r="N314" s="259">
        <f t="shared" si="24"/>
        <v>392.93335504025077</v>
      </c>
    </row>
    <row r="315" spans="5:14" ht="15">
      <c r="E315" s="249">
        <v>45689</v>
      </c>
      <c r="F315" s="323">
        <f t="shared" si="20"/>
        <v>45716</v>
      </c>
      <c r="G315" s="159">
        <f t="shared" si="21"/>
        <v>2025</v>
      </c>
      <c r="H315" s="500"/>
      <c r="I315" s="500"/>
      <c r="J315" s="258">
        <f>IF($E315&lt;DATE(2018,7,1),"-",INDEX('Annual Inflation'!$AM$53:$BA$53, MATCH(YEAR(EOMONTH($E315,6)), 'Annual Inflation'!$AM$6:$BA$6, 0))/100)</f>
        <v>1.7760878895190846E-2</v>
      </c>
      <c r="K315" s="258">
        <f>IF($E315&lt;DATE(2018,7,1),"-",INDEX('Annual Inflation'!$AM$50:$BA$50, MATCH(YEAR(EOMONTH($E315,6)), 'Annual Inflation'!$AM$6:$BA$6, 0))/100)</f>
        <v>2.5996271122782799E-2</v>
      </c>
      <c r="L315" s="259">
        <f t="shared" si="22"/>
        <v>135.65602618179315</v>
      </c>
      <c r="M315" s="259">
        <f t="shared" si="23"/>
        <v>402.49693428896012</v>
      </c>
      <c r="N315" s="259">
        <f t="shared" si="24"/>
        <v>393.51024400344903</v>
      </c>
    </row>
    <row r="316" spans="5:14" ht="15">
      <c r="E316" s="249">
        <v>45717</v>
      </c>
      <c r="F316" s="323">
        <f t="shared" si="20"/>
        <v>45747</v>
      </c>
      <c r="G316" s="159">
        <f t="shared" si="21"/>
        <v>2025</v>
      </c>
      <c r="H316" s="500"/>
      <c r="I316" s="500"/>
      <c r="J316" s="258">
        <f>IF($E316&lt;DATE(2018,7,1),"-",INDEX('Annual Inflation'!$AM$53:$BA$53, MATCH(YEAR(EOMONTH($E316,6)), 'Annual Inflation'!$AM$6:$BA$6, 0))/100)</f>
        <v>1.7760878895190846E-2</v>
      </c>
      <c r="K316" s="258">
        <f>IF($E316&lt;DATE(2018,7,1),"-",INDEX('Annual Inflation'!$AM$50:$BA$50, MATCH(YEAR(EOMONTH($E316,6)), 'Annual Inflation'!$AM$6:$BA$6, 0))/100)</f>
        <v>2.5996271122782799E-2</v>
      </c>
      <c r="L316" s="259">
        <f t="shared" si="22"/>
        <v>135.85519090856366</v>
      </c>
      <c r="M316" s="259">
        <f t="shared" si="23"/>
        <v>403.35866598843569</v>
      </c>
      <c r="N316" s="259">
        <f t="shared" si="24"/>
        <v>394.08797993184277</v>
      </c>
    </row>
    <row r="317" spans="5:14" ht="15">
      <c r="E317" s="249">
        <v>45748</v>
      </c>
      <c r="F317" s="323">
        <f t="shared" si="20"/>
        <v>45777</v>
      </c>
      <c r="G317" s="159">
        <f t="shared" si="21"/>
        <v>2026</v>
      </c>
      <c r="H317" s="500"/>
      <c r="I317" s="500"/>
      <c r="J317" s="258">
        <f>IF($E317&lt;DATE(2018,7,1),"-",INDEX('Annual Inflation'!$AM$53:$BA$53, MATCH(YEAR(EOMONTH($E317,6)), 'Annual Inflation'!$AM$6:$BA$6, 0))/100)</f>
        <v>1.7760878895190846E-2</v>
      </c>
      <c r="K317" s="258">
        <f>IF($E317&lt;DATE(2018,7,1),"-",INDEX('Annual Inflation'!$AM$50:$BA$50, MATCH(YEAR(EOMONTH($E317,6)), 'Annual Inflation'!$AM$6:$BA$6, 0))/100)</f>
        <v>2.5996271122782799E-2</v>
      </c>
      <c r="L317" s="259">
        <f t="shared" si="22"/>
        <v>136.05464804098327</v>
      </c>
      <c r="M317" s="259">
        <f t="shared" si="23"/>
        <v>404.22224262499924</v>
      </c>
      <c r="N317" s="259">
        <f t="shared" si="24"/>
        <v>394.66656406891224</v>
      </c>
    </row>
    <row r="318" spans="5:14" ht="15">
      <c r="E318" s="249">
        <v>45778</v>
      </c>
      <c r="F318" s="323">
        <f t="shared" si="20"/>
        <v>45808</v>
      </c>
      <c r="G318" s="159">
        <f t="shared" si="21"/>
        <v>2026</v>
      </c>
      <c r="H318" s="500"/>
      <c r="I318" s="500"/>
      <c r="J318" s="258">
        <f>IF($E318&lt;DATE(2018,7,1),"-",INDEX('Annual Inflation'!$AM$53:$BA$53, MATCH(YEAR(EOMONTH($E318,6)), 'Annual Inflation'!$AM$6:$BA$6, 0))/100)</f>
        <v>1.7760878895190846E-2</v>
      </c>
      <c r="K318" s="258">
        <f>IF($E318&lt;DATE(2018,7,1),"-",INDEX('Annual Inflation'!$AM$50:$BA$50, MATCH(YEAR(EOMONTH($E318,6)), 'Annual Inflation'!$AM$6:$BA$6, 0))/100)</f>
        <v>2.5996271122782799E-2</v>
      </c>
      <c r="L318" s="259">
        <f t="shared" si="22"/>
        <v>136.25439800835019</v>
      </c>
      <c r="M318" s="259">
        <f t="shared" si="23"/>
        <v>405.08766814859587</v>
      </c>
      <c r="N318" s="259">
        <f t="shared" si="24"/>
        <v>395.24599765996334</v>
      </c>
    </row>
    <row r="319" spans="5:14" ht="15">
      <c r="E319" s="249">
        <v>45809</v>
      </c>
      <c r="F319" s="323">
        <f t="shared" si="20"/>
        <v>45838</v>
      </c>
      <c r="G319" s="159">
        <f t="shared" si="21"/>
        <v>2026</v>
      </c>
      <c r="H319" s="500"/>
      <c r="I319" s="500"/>
      <c r="J319" s="258">
        <f>IF($E319&lt;DATE(2018,7,1),"-",INDEX('Annual Inflation'!$AM$53:$BA$53, MATCH(YEAR(EOMONTH($E319,6)), 'Annual Inflation'!$AM$6:$BA$6, 0))/100)</f>
        <v>1.7760878895190846E-2</v>
      </c>
      <c r="K319" s="258">
        <f>IF($E319&lt;DATE(2018,7,1),"-",INDEX('Annual Inflation'!$AM$50:$BA$50, MATCH(YEAR(EOMONTH($E319,6)), 'Annual Inflation'!$AM$6:$BA$6, 0))/100)</f>
        <v>2.5996271122782799E-2</v>
      </c>
      <c r="L319" s="259">
        <f t="shared" si="22"/>
        <v>136.45444124059296</v>
      </c>
      <c r="M319" s="259">
        <f t="shared" si="23"/>
        <v>405.95494651762732</v>
      </c>
      <c r="N319" s="259">
        <f t="shared" si="24"/>
        <v>395.82628195213027</v>
      </c>
    </row>
    <row r="320" spans="5:14" ht="15">
      <c r="E320" s="249">
        <v>45839</v>
      </c>
      <c r="F320" s="323">
        <f t="shared" si="20"/>
        <v>45869</v>
      </c>
      <c r="G320" s="159">
        <f t="shared" si="21"/>
        <v>2026</v>
      </c>
      <c r="H320" s="500"/>
      <c r="I320" s="500"/>
      <c r="J320" s="258">
        <f>IF($E320&lt;DATE(2018,7,1),"-",INDEX('Annual Inflation'!$AM$53:$BA$53, MATCH(YEAR(EOMONTH($E320,6)), 'Annual Inflation'!$AM$6:$BA$6, 0))/100)</f>
        <v>1.446667906451915E-2</v>
      </c>
      <c r="K320" s="258">
        <f>IF($E320&lt;DATE(2018,7,1),"-",INDEX('Annual Inflation'!$AM$50:$BA$50, MATCH(YEAR(EOMONTH($E320,6)), 'Annual Inflation'!$AM$6:$BA$6, 0))/100)</f>
        <v>2.5121856232399598E-2</v>
      </c>
      <c r="L320" s="259">
        <f t="shared" si="22"/>
        <v>136.61786401664347</v>
      </c>
      <c r="M320" s="259">
        <f t="shared" si="23"/>
        <v>406.79517710508418</v>
      </c>
      <c r="N320" s="259">
        <f t="shared" si="24"/>
        <v>396.30033782925864</v>
      </c>
    </row>
    <row r="321" spans="5:14" ht="15">
      <c r="E321" s="249">
        <v>45870</v>
      </c>
      <c r="F321" s="323">
        <f t="shared" si="20"/>
        <v>45900</v>
      </c>
      <c r="G321" s="159">
        <f t="shared" si="21"/>
        <v>2026</v>
      </c>
      <c r="H321" s="500"/>
      <c r="I321" s="500"/>
      <c r="J321" s="258">
        <f>IF($E321&lt;DATE(2018,7,1),"-",INDEX('Annual Inflation'!$AM$53:$BA$53, MATCH(YEAR(EOMONTH($E321,6)), 'Annual Inflation'!$AM$6:$BA$6, 0))/100)</f>
        <v>1.446667906451915E-2</v>
      </c>
      <c r="K321" s="258">
        <f>IF($E321&lt;DATE(2018,7,1),"-",INDEX('Annual Inflation'!$AM$50:$BA$50, MATCH(YEAR(EOMONTH($E321,6)), 'Annual Inflation'!$AM$6:$BA$6, 0))/100)</f>
        <v>2.5121856232399598E-2</v>
      </c>
      <c r="L321" s="259">
        <f t="shared" si="22"/>
        <v>136.78148251372357</v>
      </c>
      <c r="M321" s="259">
        <f t="shared" si="23"/>
        <v>407.6371467708455</v>
      </c>
      <c r="N321" s="259">
        <f t="shared" si="24"/>
        <v>396.77496145285784</v>
      </c>
    </row>
    <row r="322" spans="5:14" ht="15">
      <c r="E322" s="249">
        <v>45901</v>
      </c>
      <c r="F322" s="323">
        <f t="shared" si="20"/>
        <v>45930</v>
      </c>
      <c r="G322" s="159">
        <f t="shared" si="21"/>
        <v>2026</v>
      </c>
      <c r="H322" s="500"/>
      <c r="I322" s="500"/>
      <c r="J322" s="258">
        <f>IF($E322&lt;DATE(2018,7,1),"-",INDEX('Annual Inflation'!$AM$53:$BA$53, MATCH(YEAR(EOMONTH($E322,6)), 'Annual Inflation'!$AM$6:$BA$6, 0))/100)</f>
        <v>1.446667906451915E-2</v>
      </c>
      <c r="K322" s="258">
        <f>IF($E322&lt;DATE(2018,7,1),"-",INDEX('Annual Inflation'!$AM$50:$BA$50, MATCH(YEAR(EOMONTH($E322,6)), 'Annual Inflation'!$AM$6:$BA$6, 0))/100)</f>
        <v>2.5121856232399598E-2</v>
      </c>
      <c r="L322" s="259">
        <f t="shared" si="22"/>
        <v>136.94529696623587</v>
      </c>
      <c r="M322" s="259">
        <f t="shared" si="23"/>
        <v>408.48085911439154</v>
      </c>
      <c r="N322" s="259">
        <f t="shared" si="24"/>
        <v>397.25015350288157</v>
      </c>
    </row>
    <row r="323" spans="5:14" ht="15">
      <c r="E323" s="249">
        <v>45931</v>
      </c>
      <c r="F323" s="323">
        <f t="shared" si="20"/>
        <v>45961</v>
      </c>
      <c r="G323" s="159">
        <f t="shared" si="21"/>
        <v>2026</v>
      </c>
      <c r="H323" s="500"/>
      <c r="I323" s="500"/>
      <c r="J323" s="258">
        <f>IF($E323&lt;DATE(2018,7,1),"-",INDEX('Annual Inflation'!$AM$53:$BA$53, MATCH(YEAR(EOMONTH($E323,6)), 'Annual Inflation'!$AM$6:$BA$6, 0))/100)</f>
        <v>1.446667906451915E-2</v>
      </c>
      <c r="K323" s="258">
        <f>IF($E323&lt;DATE(2018,7,1),"-",INDEX('Annual Inflation'!$AM$50:$BA$50, MATCH(YEAR(EOMONTH($E323,6)), 'Annual Inflation'!$AM$6:$BA$6, 0))/100)</f>
        <v>2.5121856232399598E-2</v>
      </c>
      <c r="L323" s="259">
        <f t="shared" si="22"/>
        <v>137.10930760886365</v>
      </c>
      <c r="M323" s="259">
        <f t="shared" si="23"/>
        <v>409.32631774265252</v>
      </c>
      <c r="N323" s="259">
        <f t="shared" si="24"/>
        <v>397.72591466009794</v>
      </c>
    </row>
    <row r="324" spans="5:14" ht="15">
      <c r="E324" s="249">
        <v>45962</v>
      </c>
      <c r="F324" s="323">
        <f t="shared" si="20"/>
        <v>45991</v>
      </c>
      <c r="G324" s="159">
        <f t="shared" si="21"/>
        <v>2026</v>
      </c>
      <c r="H324" s="500"/>
      <c r="I324" s="500"/>
      <c r="J324" s="258">
        <f>IF($E324&lt;DATE(2018,7,1),"-",INDEX('Annual Inflation'!$AM$53:$BA$53, MATCH(YEAR(EOMONTH($E324,6)), 'Annual Inflation'!$AM$6:$BA$6, 0))/100)</f>
        <v>1.446667906451915E-2</v>
      </c>
      <c r="K324" s="258">
        <f>IF($E324&lt;DATE(2018,7,1),"-",INDEX('Annual Inflation'!$AM$50:$BA$50, MATCH(YEAR(EOMONTH($E324,6)), 'Annual Inflation'!$AM$6:$BA$6, 0))/100)</f>
        <v>2.5121856232399598E-2</v>
      </c>
      <c r="L324" s="259">
        <f t="shared" si="22"/>
        <v>137.2735146765713</v>
      </c>
      <c r="M324" s="259">
        <f t="shared" si="23"/>
        <v>410.17352627002418</v>
      </c>
      <c r="N324" s="259">
        <f t="shared" si="24"/>
        <v>398.20224560609023</v>
      </c>
    </row>
    <row r="325" spans="5:14" ht="15">
      <c r="E325" s="249">
        <v>45992</v>
      </c>
      <c r="F325" s="323">
        <f t="shared" si="20"/>
        <v>46022</v>
      </c>
      <c r="G325" s="159">
        <f t="shared" si="21"/>
        <v>2026</v>
      </c>
      <c r="H325" s="500"/>
      <c r="I325" s="500"/>
      <c r="J325" s="258">
        <f>IF($E325&lt;DATE(2018,7,1),"-",INDEX('Annual Inflation'!$AM$53:$BA$53, MATCH(YEAR(EOMONTH($E325,6)), 'Annual Inflation'!$AM$6:$BA$6, 0))/100)</f>
        <v>1.446667906451915E-2</v>
      </c>
      <c r="K325" s="258">
        <f>IF($E325&lt;DATE(2018,7,1),"-",INDEX('Annual Inflation'!$AM$50:$BA$50, MATCH(YEAR(EOMONTH($E325,6)), 'Annual Inflation'!$AM$6:$BA$6, 0))/100)</f>
        <v>2.5121856232399598E-2</v>
      </c>
      <c r="L325" s="259">
        <f t="shared" si="22"/>
        <v>137.4379184046046</v>
      </c>
      <c r="M325" s="259">
        <f t="shared" si="23"/>
        <v>411.02248831838324</v>
      </c>
      <c r="N325" s="259">
        <f t="shared" si="24"/>
        <v>398.67914702325817</v>
      </c>
    </row>
    <row r="326" spans="5:14" ht="15">
      <c r="E326" s="249">
        <v>46023</v>
      </c>
      <c r="F326" s="323">
        <f t="shared" ref="F326:F352" si="27">EOMONTH(E326, 0)</f>
        <v>46053</v>
      </c>
      <c r="G326" s="159">
        <f t="shared" ref="G326:G352" si="28">IF(MONTH(E326)&gt;=4,YEAR(E326)+1,YEAR(E326))</f>
        <v>2026</v>
      </c>
      <c r="H326" s="500"/>
      <c r="I326" s="500"/>
      <c r="J326" s="258">
        <f>IF($E326&lt;DATE(2018,7,1),"-",INDEX('Annual Inflation'!$AM$53:$BA$53, MATCH(YEAR(EOMONTH($E326,6)), 'Annual Inflation'!$AM$6:$BA$6, 0))/100)</f>
        <v>1.446667906451915E-2</v>
      </c>
      <c r="K326" s="258">
        <f>IF($E326&lt;DATE(2018,7,1),"-",INDEX('Annual Inflation'!$AM$50:$BA$50, MATCH(YEAR(EOMONTH($E326,6)), 'Annual Inflation'!$AM$6:$BA$6, 0))/100)</f>
        <v>2.5121856232399598E-2</v>
      </c>
      <c r="L326" s="259">
        <f t="shared" ref="L326:L352" si="29">IF(ISBLANK(H326),L325*((1+J326)^(1/12)),H326)</f>
        <v>137.60251902849109</v>
      </c>
      <c r="M326" s="259">
        <f t="shared" ref="M326:M352" si="30">IF(ISBLANK(I326),M325*((1+K326)^(1/12)),I326)</f>
        <v>411.8732075171028</v>
      </c>
      <c r="N326" s="259">
        <f t="shared" ref="N326:N352" si="31">IF($E326 &lt; DATE(2023,4,1),  M326,  IF($E326 = DATE(2023,4,1), N325 * ((0.5*L326/L325) + (0.5*M326/M325)), N325*(L326/L325)))</f>
        <v>399.15661959481866</v>
      </c>
    </row>
    <row r="327" spans="5:14" ht="15">
      <c r="E327" s="249">
        <v>46054</v>
      </c>
      <c r="F327" s="323">
        <f t="shared" si="27"/>
        <v>46081</v>
      </c>
      <c r="G327" s="159">
        <f t="shared" si="28"/>
        <v>2026</v>
      </c>
      <c r="H327" s="500"/>
      <c r="I327" s="500"/>
      <c r="J327" s="258">
        <f>IF($E327&lt;DATE(2018,7,1),"-",INDEX('Annual Inflation'!$AM$53:$BA$53, MATCH(YEAR(EOMONTH($E327,6)), 'Annual Inflation'!$AM$6:$BA$6, 0))/100)</f>
        <v>1.446667906451915E-2</v>
      </c>
      <c r="K327" s="258">
        <f>IF($E327&lt;DATE(2018,7,1),"-",INDEX('Annual Inflation'!$AM$50:$BA$50, MATCH(YEAR(EOMONTH($E327,6)), 'Annual Inflation'!$AM$6:$BA$6, 0))/100)</f>
        <v>2.5121856232399598E-2</v>
      </c>
      <c r="L327" s="259">
        <f t="shared" si="29"/>
        <v>137.76731678404036</v>
      </c>
      <c r="M327" s="259">
        <f t="shared" si="30"/>
        <v>412.72568750306795</v>
      </c>
      <c r="N327" s="259">
        <f t="shared" si="31"/>
        <v>399.63466400480684</v>
      </c>
    </row>
    <row r="328" spans="5:14" ht="15">
      <c r="E328" s="249">
        <v>46082</v>
      </c>
      <c r="F328" s="323">
        <f t="shared" si="27"/>
        <v>46112</v>
      </c>
      <c r="G328" s="159">
        <f t="shared" si="28"/>
        <v>2026</v>
      </c>
      <c r="H328" s="500"/>
      <c r="I328" s="500"/>
      <c r="J328" s="258">
        <f>IF($E328&lt;DATE(2018,7,1),"-",INDEX('Annual Inflation'!$AM$53:$BA$53, MATCH(YEAR(EOMONTH($E328,6)), 'Annual Inflation'!$AM$6:$BA$6, 0))/100)</f>
        <v>1.446667906451915E-2</v>
      </c>
      <c r="K328" s="258">
        <f>IF($E328&lt;DATE(2018,7,1),"-",INDEX('Annual Inflation'!$AM$50:$BA$50, MATCH(YEAR(EOMONTH($E328,6)), 'Annual Inflation'!$AM$6:$BA$6, 0))/100)</f>
        <v>2.5121856232399598E-2</v>
      </c>
      <c r="L328" s="259">
        <f t="shared" si="29"/>
        <v>137.93231190734443</v>
      </c>
      <c r="M328" s="259">
        <f t="shared" si="30"/>
        <v>413.57993192069119</v>
      </c>
      <c r="N328" s="259">
        <f t="shared" si="31"/>
        <v>400.11328093807708</v>
      </c>
    </row>
    <row r="329" spans="5:14" ht="15">
      <c r="E329" s="249">
        <v>46113</v>
      </c>
      <c r="F329" s="323">
        <f t="shared" si="27"/>
        <v>46142</v>
      </c>
      <c r="G329" s="159">
        <f t="shared" si="28"/>
        <v>2027</v>
      </c>
      <c r="H329" s="500"/>
      <c r="I329" s="500"/>
      <c r="J329" s="258">
        <f>IF($E329&lt;DATE(2018,7,1),"-",INDEX('Annual Inflation'!$AM$53:$BA$53, MATCH(YEAR(EOMONTH($E329,6)), 'Annual Inflation'!$AM$6:$BA$6, 0))/100)</f>
        <v>1.446667906451915E-2</v>
      </c>
      <c r="K329" s="258">
        <f>IF($E329&lt;DATE(2018,7,1),"-",INDEX('Annual Inflation'!$AM$50:$BA$50, MATCH(YEAR(EOMONTH($E329,6)), 'Annual Inflation'!$AM$6:$BA$6, 0))/100)</f>
        <v>2.5121856232399598E-2</v>
      </c>
      <c r="L329" s="259">
        <f t="shared" si="29"/>
        <v>138.09750463477803</v>
      </c>
      <c r="M329" s="259">
        <f t="shared" si="30"/>
        <v>414.43594442192818</v>
      </c>
      <c r="N329" s="259">
        <f t="shared" si="31"/>
        <v>400.59247108030405</v>
      </c>
    </row>
    <row r="330" spans="5:14" ht="15">
      <c r="E330" s="249">
        <v>46143</v>
      </c>
      <c r="F330" s="323">
        <f t="shared" si="27"/>
        <v>46173</v>
      </c>
      <c r="G330" s="159">
        <f t="shared" si="28"/>
        <v>2027</v>
      </c>
      <c r="H330" s="500"/>
      <c r="I330" s="500"/>
      <c r="J330" s="258">
        <f>IF($E330&lt;DATE(2018,7,1),"-",INDEX('Annual Inflation'!$AM$53:$BA$53, MATCH(YEAR(EOMONTH($E330,6)), 'Annual Inflation'!$AM$6:$BA$6, 0))/100)</f>
        <v>1.446667906451915E-2</v>
      </c>
      <c r="K330" s="258">
        <f>IF($E330&lt;DATE(2018,7,1),"-",INDEX('Annual Inflation'!$AM$50:$BA$50, MATCH(YEAR(EOMONTH($E330,6)), 'Annual Inflation'!$AM$6:$BA$6, 0))/100)</f>
        <v>2.5121856232399598E-2</v>
      </c>
      <c r="L330" s="259">
        <f t="shared" si="29"/>
        <v>138.26289520299906</v>
      </c>
      <c r="M330" s="259">
        <f t="shared" si="30"/>
        <v>415.29372866629319</v>
      </c>
      <c r="N330" s="259">
        <f t="shared" si="31"/>
        <v>401.0722351179835</v>
      </c>
    </row>
    <row r="331" spans="5:14" ht="15">
      <c r="E331" s="249">
        <v>46174</v>
      </c>
      <c r="F331" s="323">
        <f t="shared" si="27"/>
        <v>46203</v>
      </c>
      <c r="G331" s="159">
        <f t="shared" si="28"/>
        <v>2027</v>
      </c>
      <c r="H331" s="500"/>
      <c r="I331" s="500"/>
      <c r="J331" s="258">
        <f>IF($E331&lt;DATE(2018,7,1),"-",INDEX('Annual Inflation'!$AM$53:$BA$53, MATCH(YEAR(EOMONTH($E331,6)), 'Annual Inflation'!$AM$6:$BA$6, 0))/100)</f>
        <v>1.446667906451915E-2</v>
      </c>
      <c r="K331" s="258">
        <f>IF($E331&lt;DATE(2018,7,1),"-",INDEX('Annual Inflation'!$AM$50:$BA$50, MATCH(YEAR(EOMONTH($E331,6)), 'Annual Inflation'!$AM$6:$BA$6, 0))/100)</f>
        <v>2.5121856232399598E-2</v>
      </c>
      <c r="L331" s="259">
        <f t="shared" si="29"/>
        <v>138.42848384894879</v>
      </c>
      <c r="M331" s="259">
        <f t="shared" si="30"/>
        <v>416.15328832087488</v>
      </c>
      <c r="N331" s="259">
        <f t="shared" si="31"/>
        <v>401.55257373843341</v>
      </c>
    </row>
    <row r="332" spans="5:14" ht="15">
      <c r="E332" s="249">
        <v>46204</v>
      </c>
      <c r="F332" s="323">
        <f t="shared" si="27"/>
        <v>46234</v>
      </c>
      <c r="G332" s="159">
        <f t="shared" si="28"/>
        <v>2027</v>
      </c>
      <c r="H332" s="500"/>
      <c r="I332" s="500"/>
      <c r="J332" s="258">
        <f>IF($E332&lt;DATE(2018,7,1),"-",INDEX('Annual Inflation'!$AM$53:$BA$53, MATCH(YEAR(EOMONTH($E332,6)), 'Annual Inflation'!$AM$6:$BA$6, 0))/100)</f>
        <v>1.7296573062324683E-2</v>
      </c>
      <c r="K332" s="258">
        <f>IF($E332&lt;DATE(2018,7,1),"-",INDEX('Annual Inflation'!$AM$50:$BA$50, MATCH(YEAR(EOMONTH($E332,6)), 'Annual Inflation'!$AM$6:$BA$6, 0))/100)</f>
        <v>2.8036598929437329E-2</v>
      </c>
      <c r="L332" s="259">
        <f t="shared" si="29"/>
        <v>138.62644753081375</v>
      </c>
      <c r="M332" s="259">
        <f t="shared" si="30"/>
        <v>417.1133071338275</v>
      </c>
      <c r="N332" s="259">
        <f t="shared" si="31"/>
        <v>402.12682568246504</v>
      </c>
    </row>
    <row r="333" spans="5:14" ht="15">
      <c r="E333" s="249">
        <v>46235</v>
      </c>
      <c r="F333" s="323">
        <f t="shared" si="27"/>
        <v>46265</v>
      </c>
      <c r="G333" s="159">
        <f t="shared" si="28"/>
        <v>2027</v>
      </c>
      <c r="H333" s="500"/>
      <c r="I333" s="500"/>
      <c r="J333" s="258">
        <f>IF($E333&lt;DATE(2018,7,1),"-",INDEX('Annual Inflation'!$AM$53:$BA$53, MATCH(YEAR(EOMONTH($E333,6)), 'Annual Inflation'!$AM$6:$BA$6, 0))/100)</f>
        <v>1.7296573062324683E-2</v>
      </c>
      <c r="K333" s="258">
        <f>IF($E333&lt;DATE(2018,7,1),"-",INDEX('Annual Inflation'!$AM$50:$BA$50, MATCH(YEAR(EOMONTH($E333,6)), 'Annual Inflation'!$AM$6:$BA$6, 0))/100)</f>
        <v>2.8036598929437329E-2</v>
      </c>
      <c r="L333" s="259">
        <f t="shared" si="29"/>
        <v>138.82469431640308</v>
      </c>
      <c r="M333" s="259">
        <f t="shared" si="30"/>
        <v>418.07554060216574</v>
      </c>
      <c r="N333" s="259">
        <f t="shared" si="31"/>
        <v>402.70189885220111</v>
      </c>
    </row>
    <row r="334" spans="5:14" ht="15">
      <c r="E334" s="249">
        <v>46266</v>
      </c>
      <c r="F334" s="323">
        <f t="shared" si="27"/>
        <v>46295</v>
      </c>
      <c r="G334" s="159">
        <f t="shared" si="28"/>
        <v>2027</v>
      </c>
      <c r="H334" s="500"/>
      <c r="I334" s="500"/>
      <c r="J334" s="258">
        <f>IF($E334&lt;DATE(2018,7,1),"-",INDEX('Annual Inflation'!$AM$53:$BA$53, MATCH(YEAR(EOMONTH($E334,6)), 'Annual Inflation'!$AM$6:$BA$6, 0))/100)</f>
        <v>1.7296573062324683E-2</v>
      </c>
      <c r="K334" s="258">
        <f>IF($E334&lt;DATE(2018,7,1),"-",INDEX('Annual Inflation'!$AM$50:$BA$50, MATCH(YEAR(EOMONTH($E334,6)), 'Annual Inflation'!$AM$6:$BA$6, 0))/100)</f>
        <v>2.8036598929437329E-2</v>
      </c>
      <c r="L334" s="259">
        <f t="shared" si="29"/>
        <v>139.02322461057753</v>
      </c>
      <c r="M334" s="259">
        <f t="shared" si="30"/>
        <v>419.03999383485041</v>
      </c>
      <c r="N334" s="259">
        <f t="shared" si="31"/>
        <v>403.27779442205929</v>
      </c>
    </row>
    <row r="335" spans="5:14" ht="15">
      <c r="E335" s="249">
        <v>46296</v>
      </c>
      <c r="F335" s="323">
        <f t="shared" si="27"/>
        <v>46326</v>
      </c>
      <c r="G335" s="159">
        <f t="shared" si="28"/>
        <v>2027</v>
      </c>
      <c r="H335" s="500"/>
      <c r="I335" s="500"/>
      <c r="J335" s="258">
        <f>IF($E335&lt;DATE(2018,7,1),"-",INDEX('Annual Inflation'!$AM$53:$BA$53, MATCH(YEAR(EOMONTH($E335,6)), 'Annual Inflation'!$AM$6:$BA$6, 0))/100)</f>
        <v>1.7296573062324683E-2</v>
      </c>
      <c r="K335" s="258">
        <f>IF($E335&lt;DATE(2018,7,1),"-",INDEX('Annual Inflation'!$AM$50:$BA$50, MATCH(YEAR(EOMONTH($E335,6)), 'Annual Inflation'!$AM$6:$BA$6, 0))/100)</f>
        <v>2.8036598929437329E-2</v>
      </c>
      <c r="L335" s="259">
        <f t="shared" si="29"/>
        <v>139.22203881877678</v>
      </c>
      <c r="M335" s="259">
        <f t="shared" si="30"/>
        <v>420.0066719526281</v>
      </c>
      <c r="N335" s="259">
        <f t="shared" si="31"/>
        <v>403.85451356813684</v>
      </c>
    </row>
    <row r="336" spans="5:14" ht="15">
      <c r="E336" s="249">
        <v>46327</v>
      </c>
      <c r="F336" s="323">
        <f t="shared" si="27"/>
        <v>46356</v>
      </c>
      <c r="G336" s="159">
        <f t="shared" si="28"/>
        <v>2027</v>
      </c>
      <c r="H336" s="500"/>
      <c r="I336" s="500"/>
      <c r="J336" s="258">
        <f>IF($E336&lt;DATE(2018,7,1),"-",INDEX('Annual Inflation'!$AM$53:$BA$53, MATCH(YEAR(EOMONTH($E336,6)), 'Annual Inflation'!$AM$6:$BA$6, 0))/100)</f>
        <v>1.7296573062324683E-2</v>
      </c>
      <c r="K336" s="258">
        <f>IF($E336&lt;DATE(2018,7,1),"-",INDEX('Annual Inflation'!$AM$50:$BA$50, MATCH(YEAR(EOMONTH($E336,6)), 'Annual Inflation'!$AM$6:$BA$6, 0))/100)</f>
        <v>2.8036598929437329E-2</v>
      </c>
      <c r="L336" s="259">
        <f t="shared" si="29"/>
        <v>139.42113734702033</v>
      </c>
      <c r="M336" s="259">
        <f t="shared" si="30"/>
        <v>420.97558008805834</v>
      </c>
      <c r="N336" s="259">
        <f t="shared" si="31"/>
        <v>404.43205746821286</v>
      </c>
    </row>
    <row r="337" spans="5:14" ht="15">
      <c r="E337" s="249">
        <v>46357</v>
      </c>
      <c r="F337" s="323">
        <f t="shared" si="27"/>
        <v>46387</v>
      </c>
      <c r="G337" s="159">
        <f t="shared" si="28"/>
        <v>2027</v>
      </c>
      <c r="H337" s="500"/>
      <c r="I337" s="500"/>
      <c r="J337" s="258">
        <f>IF($E337&lt;DATE(2018,7,1),"-",INDEX('Annual Inflation'!$AM$53:$BA$53, MATCH(YEAR(EOMONTH($E337,6)), 'Annual Inflation'!$AM$6:$BA$6, 0))/100)</f>
        <v>1.7296573062324683E-2</v>
      </c>
      <c r="K337" s="258">
        <f>IF($E337&lt;DATE(2018,7,1),"-",INDEX('Annual Inflation'!$AM$50:$BA$50, MATCH(YEAR(EOMONTH($E337,6)), 'Annual Inflation'!$AM$6:$BA$6, 0))/100)</f>
        <v>2.8036598929437329E-2</v>
      </c>
      <c r="L337" s="259">
        <f t="shared" si="29"/>
        <v>139.62052060190837</v>
      </c>
      <c r="M337" s="259">
        <f t="shared" si="30"/>
        <v>421.94672338554102</v>
      </c>
      <c r="N337" s="259">
        <f t="shared" si="31"/>
        <v>405.01042730175084</v>
      </c>
    </row>
    <row r="338" spans="5:14" ht="15">
      <c r="E338" s="249">
        <v>46388</v>
      </c>
      <c r="F338" s="323">
        <f t="shared" si="27"/>
        <v>46418</v>
      </c>
      <c r="G338" s="159">
        <f t="shared" si="28"/>
        <v>2027</v>
      </c>
      <c r="H338" s="500"/>
      <c r="I338" s="500"/>
      <c r="J338" s="258">
        <f>IF($E338&lt;DATE(2018,7,1),"-",INDEX('Annual Inflation'!$AM$53:$BA$53, MATCH(YEAR(EOMONTH($E338,6)), 'Annual Inflation'!$AM$6:$BA$6, 0))/100)</f>
        <v>1.7296573062324683E-2</v>
      </c>
      <c r="K338" s="258">
        <f>IF($E338&lt;DATE(2018,7,1),"-",INDEX('Annual Inflation'!$AM$50:$BA$50, MATCH(YEAR(EOMONTH($E338,6)), 'Annual Inflation'!$AM$6:$BA$6, 0))/100)</f>
        <v>2.8036598929437329E-2</v>
      </c>
      <c r="L338" s="259">
        <f t="shared" si="29"/>
        <v>139.82018899062248</v>
      </c>
      <c r="M338" s="259">
        <f t="shared" si="30"/>
        <v>422.92010700134347</v>
      </c>
      <c r="N338" s="259">
        <f t="shared" si="31"/>
        <v>405.58962424990096</v>
      </c>
    </row>
    <row r="339" spans="5:14" ht="15">
      <c r="E339" s="249">
        <v>46419</v>
      </c>
      <c r="F339" s="323">
        <f t="shared" si="27"/>
        <v>46446</v>
      </c>
      <c r="G339" s="159">
        <f t="shared" si="28"/>
        <v>2027</v>
      </c>
      <c r="H339" s="500"/>
      <c r="I339" s="500"/>
      <c r="J339" s="258">
        <f>IF($E339&lt;DATE(2018,7,1),"-",INDEX('Annual Inflation'!$AM$53:$BA$53, MATCH(YEAR(EOMONTH($E339,6)), 'Annual Inflation'!$AM$6:$BA$6, 0))/100)</f>
        <v>1.7296573062324683E-2</v>
      </c>
      <c r="K339" s="258">
        <f>IF($E339&lt;DATE(2018,7,1),"-",INDEX('Annual Inflation'!$AM$50:$BA$50, MATCH(YEAR(EOMONTH($E339,6)), 'Annual Inflation'!$AM$6:$BA$6, 0))/100)</f>
        <v>2.8036598929437329E-2</v>
      </c>
      <c r="L339" s="259">
        <f t="shared" si="29"/>
        <v>140.02014292092662</v>
      </c>
      <c r="M339" s="259">
        <f t="shared" si="30"/>
        <v>423.89573610362794</v>
      </c>
      <c r="N339" s="259">
        <f t="shared" si="31"/>
        <v>406.16964949550254</v>
      </c>
    </row>
    <row r="340" spans="5:14" ht="15">
      <c r="E340" s="249">
        <v>46447</v>
      </c>
      <c r="F340" s="323">
        <f t="shared" si="27"/>
        <v>46477</v>
      </c>
      <c r="G340" s="159">
        <f t="shared" si="28"/>
        <v>2027</v>
      </c>
      <c r="H340" s="500"/>
      <c r="I340" s="500"/>
      <c r="J340" s="258">
        <f>IF($E340&lt;DATE(2018,7,1),"-",INDEX('Annual Inflation'!$AM$53:$BA$53, MATCH(YEAR(EOMONTH($E340,6)), 'Annual Inflation'!$AM$6:$BA$6, 0))/100)</f>
        <v>1.7296573062324683E-2</v>
      </c>
      <c r="K340" s="258">
        <f>IF($E340&lt;DATE(2018,7,1),"-",INDEX('Annual Inflation'!$AM$50:$BA$50, MATCH(YEAR(EOMONTH($E340,6)), 'Annual Inflation'!$AM$6:$BA$6, 0))/100)</f>
        <v>2.8036598929437329E-2</v>
      </c>
      <c r="L340" s="259">
        <f t="shared" si="29"/>
        <v>140.22038280116783</v>
      </c>
      <c r="M340" s="259">
        <f t="shared" si="30"/>
        <v>424.87361587247915</v>
      </c>
      <c r="N340" s="259">
        <f t="shared" si="31"/>
        <v>406.75050422308641</v>
      </c>
    </row>
    <row r="341" spans="5:14" ht="15">
      <c r="E341" s="249">
        <v>46478</v>
      </c>
      <c r="F341" s="323">
        <f t="shared" si="27"/>
        <v>46507</v>
      </c>
      <c r="G341" s="159">
        <f t="shared" si="28"/>
        <v>2028</v>
      </c>
      <c r="H341" s="500"/>
      <c r="I341" s="500"/>
      <c r="J341" s="258">
        <f>IF($E341&lt;DATE(2018,7,1),"-",INDEX('Annual Inflation'!$AM$53:$BA$53, MATCH(YEAR(EOMONTH($E341,6)), 'Annual Inflation'!$AM$6:$BA$6, 0))/100)</f>
        <v>1.7296573062324683E-2</v>
      </c>
      <c r="K341" s="258">
        <f>IF($E341&lt;DATE(2018,7,1),"-",INDEX('Annual Inflation'!$AM$50:$BA$50, MATCH(YEAR(EOMONTH($E341,6)), 'Annual Inflation'!$AM$6:$BA$6, 0))/100)</f>
        <v>2.8036598929437329E-2</v>
      </c>
      <c r="L341" s="259">
        <f t="shared" si="29"/>
        <v>140.42090904027714</v>
      </c>
      <c r="M341" s="259">
        <f t="shared" si="30"/>
        <v>425.85375149993166</v>
      </c>
      <c r="N341" s="259">
        <f t="shared" si="31"/>
        <v>407.33218961887746</v>
      </c>
    </row>
    <row r="342" spans="5:14" ht="15">
      <c r="E342" s="249">
        <v>46508</v>
      </c>
      <c r="F342" s="323">
        <f t="shared" si="27"/>
        <v>46538</v>
      </c>
      <c r="G342" s="159">
        <f t="shared" si="28"/>
        <v>2028</v>
      </c>
      <c r="H342" s="500"/>
      <c r="I342" s="500"/>
      <c r="J342" s="258">
        <f>IF($E342&lt;DATE(2018,7,1),"-",INDEX('Annual Inflation'!$AM$53:$BA$53, MATCH(YEAR(EOMONTH($E342,6)), 'Annual Inflation'!$AM$6:$BA$6, 0))/100)</f>
        <v>1.7296573062324683E-2</v>
      </c>
      <c r="K342" s="258">
        <f>IF($E342&lt;DATE(2018,7,1),"-",INDEX('Annual Inflation'!$AM$50:$BA$50, MATCH(YEAR(EOMONTH($E342,6)), 'Annual Inflation'!$AM$6:$BA$6, 0))/100)</f>
        <v>2.8036598929437329E-2</v>
      </c>
      <c r="L342" s="259">
        <f t="shared" si="29"/>
        <v>140.62172204777039</v>
      </c>
      <c r="M342" s="259">
        <f t="shared" si="30"/>
        <v>426.8361481899974</v>
      </c>
      <c r="N342" s="259">
        <f t="shared" si="31"/>
        <v>407.91470687079698</v>
      </c>
    </row>
    <row r="343" spans="5:14" ht="15">
      <c r="E343" s="249">
        <v>46539</v>
      </c>
      <c r="F343" s="323">
        <f t="shared" si="27"/>
        <v>46568</v>
      </c>
      <c r="G343" s="159">
        <f t="shared" si="28"/>
        <v>2028</v>
      </c>
      <c r="H343" s="500"/>
      <c r="I343" s="500"/>
      <c r="J343" s="258">
        <f>IF($E343&lt;DATE(2018,7,1),"-",INDEX('Annual Inflation'!$AM$53:$BA$53, MATCH(YEAR(EOMONTH($E343,6)), 'Annual Inflation'!$AM$6:$BA$6, 0))/100)</f>
        <v>1.7296573062324683E-2</v>
      </c>
      <c r="K343" s="258">
        <f>IF($E343&lt;DATE(2018,7,1),"-",INDEX('Annual Inflation'!$AM$50:$BA$50, MATCH(YEAR(EOMONTH($E343,6)), 'Annual Inflation'!$AM$6:$BA$6, 0))/100)</f>
        <v>2.8036598929437329E-2</v>
      </c>
      <c r="L343" s="259">
        <f t="shared" si="29"/>
        <v>140.82282223374906</v>
      </c>
      <c r="M343" s="259">
        <f t="shared" si="30"/>
        <v>427.8208111586934</v>
      </c>
      <c r="N343" s="259">
        <f t="shared" si="31"/>
        <v>408.49805716846498</v>
      </c>
    </row>
    <row r="344" spans="5:14" ht="15">
      <c r="E344" s="249">
        <v>46569</v>
      </c>
      <c r="F344" s="323">
        <f t="shared" si="27"/>
        <v>46599</v>
      </c>
      <c r="G344" s="159">
        <f t="shared" si="28"/>
        <v>2028</v>
      </c>
      <c r="H344" s="500"/>
      <c r="I344" s="500"/>
      <c r="J344" s="258">
        <f>IF($E344&lt;DATE(2018,7,1),"-",INDEX('Annual Inflation'!$AM$53:$BA$53, MATCH(YEAR(EOMONTH($E344,6)), 'Annual Inflation'!$AM$6:$BA$6, 0))/100)</f>
        <v>0.02</v>
      </c>
      <c r="K344" s="258">
        <f>IF($E344&lt;DATE(2018,7,1),"-",INDEX('Annual Inflation'!$AM$50:$BA$50, MATCH(YEAR(EOMONTH($E344,6)), 'Annual Inflation'!$AM$6:$BA$6, 0))/100)</f>
        <v>2.8036598929437329E-2</v>
      </c>
      <c r="L344" s="259">
        <f t="shared" si="29"/>
        <v>141.05540257383396</v>
      </c>
      <c r="M344" s="259">
        <f t="shared" si="30"/>
        <v>428.80774563406953</v>
      </c>
      <c r="N344" s="259">
        <f t="shared" si="31"/>
        <v>409.17272492155513</v>
      </c>
    </row>
    <row r="345" spans="5:14" ht="15">
      <c r="E345" s="249">
        <v>46600</v>
      </c>
      <c r="F345" s="323">
        <f t="shared" si="27"/>
        <v>46630</v>
      </c>
      <c r="G345" s="159">
        <f t="shared" si="28"/>
        <v>2028</v>
      </c>
      <c r="H345" s="500"/>
      <c r="I345" s="500"/>
      <c r="J345" s="258">
        <f>IF($E345&lt;DATE(2018,7,1),"-",INDEX('Annual Inflation'!$AM$53:$BA$53, MATCH(YEAR(EOMONTH($E345,6)), 'Annual Inflation'!$AM$6:$BA$6, 0))/100)</f>
        <v>0.02</v>
      </c>
      <c r="K345" s="258">
        <f>IF($E345&lt;DATE(2018,7,1),"-",INDEX('Annual Inflation'!$AM$50:$BA$50, MATCH(YEAR(EOMONTH($E345,6)), 'Annual Inflation'!$AM$6:$BA$6, 0))/100)</f>
        <v>2.8036598929437329E-2</v>
      </c>
      <c r="L345" s="259">
        <f t="shared" si="29"/>
        <v>141.28836703925973</v>
      </c>
      <c r="M345" s="259">
        <f t="shared" si="30"/>
        <v>429.79695685623608</v>
      </c>
      <c r="N345" s="259">
        <f t="shared" si="31"/>
        <v>409.84850694329134</v>
      </c>
    </row>
    <row r="346" spans="5:14" ht="15">
      <c r="E346" s="249">
        <v>46631</v>
      </c>
      <c r="F346" s="323">
        <f t="shared" si="27"/>
        <v>46660</v>
      </c>
      <c r="G346" s="159">
        <f t="shared" si="28"/>
        <v>2028</v>
      </c>
      <c r="H346" s="500"/>
      <c r="I346" s="500"/>
      <c r="J346" s="258">
        <f>IF($E346&lt;DATE(2018,7,1),"-",INDEX('Annual Inflation'!$AM$53:$BA$53, MATCH(YEAR(EOMONTH($E346,6)), 'Annual Inflation'!$AM$6:$BA$6, 0))/100)</f>
        <v>0.02</v>
      </c>
      <c r="K346" s="258">
        <f>IF($E346&lt;DATE(2018,7,1),"-",INDEX('Annual Inflation'!$AM$50:$BA$50, MATCH(YEAR(EOMONTH($E346,6)), 'Annual Inflation'!$AM$6:$BA$6, 0))/100)</f>
        <v>2.8036598929437329E-2</v>
      </c>
      <c r="L346" s="259">
        <f t="shared" si="29"/>
        <v>141.52171626444061</v>
      </c>
      <c r="M346" s="259">
        <f t="shared" si="30"/>
        <v>430.78845007739176</v>
      </c>
      <c r="N346" s="259">
        <f t="shared" si="31"/>
        <v>410.52540507397879</v>
      </c>
    </row>
    <row r="347" spans="5:14" ht="15">
      <c r="E347" s="249">
        <v>46661</v>
      </c>
      <c r="F347" s="323">
        <f t="shared" si="27"/>
        <v>46691</v>
      </c>
      <c r="G347" s="159">
        <f t="shared" si="28"/>
        <v>2028</v>
      </c>
      <c r="H347" s="500"/>
      <c r="I347" s="500"/>
      <c r="J347" s="258">
        <f>IF($E347&lt;DATE(2018,7,1),"-",INDEX('Annual Inflation'!$AM$53:$BA$53, MATCH(YEAR(EOMONTH($E347,6)), 'Annual Inflation'!$AM$6:$BA$6, 0))/100)</f>
        <v>0.02</v>
      </c>
      <c r="K347" s="258">
        <f>IF($E347&lt;DATE(2018,7,1),"-",INDEX('Annual Inflation'!$AM$50:$BA$50, MATCH(YEAR(EOMONTH($E347,6)), 'Annual Inflation'!$AM$6:$BA$6, 0))/100)</f>
        <v>2.8036598929437329E-2</v>
      </c>
      <c r="L347" s="259">
        <f t="shared" si="29"/>
        <v>141.75545088483861</v>
      </c>
      <c r="M347" s="259">
        <f t="shared" si="30"/>
        <v>431.78223056185146</v>
      </c>
      <c r="N347" s="259">
        <f t="shared" si="31"/>
        <v>411.20342115696218</v>
      </c>
    </row>
    <row r="348" spans="5:14" ht="15">
      <c r="E348" s="249">
        <v>46692</v>
      </c>
      <c r="F348" s="323">
        <f t="shared" si="27"/>
        <v>46721</v>
      </c>
      <c r="G348" s="159">
        <f t="shared" si="28"/>
        <v>2028</v>
      </c>
      <c r="H348" s="500"/>
      <c r="I348" s="500"/>
      <c r="J348" s="258">
        <f>IF($E348&lt;DATE(2018,7,1),"-",INDEX('Annual Inflation'!$AM$53:$BA$53, MATCH(YEAR(EOMONTH($E348,6)), 'Annual Inflation'!$AM$6:$BA$6, 0))/100)</f>
        <v>0.02</v>
      </c>
      <c r="K348" s="258">
        <f>IF($E348&lt;DATE(2018,7,1),"-",INDEX('Annual Inflation'!$AM$50:$BA$50, MATCH(YEAR(EOMONTH($E348,6)), 'Annual Inflation'!$AM$6:$BA$6, 0))/100)</f>
        <v>2.8036598929437329E-2</v>
      </c>
      <c r="L348" s="259">
        <f t="shared" si="29"/>
        <v>141.98957153696529</v>
      </c>
      <c r="M348" s="259">
        <f t="shared" si="30"/>
        <v>432.77830358607423</v>
      </c>
      <c r="N348" s="259">
        <f t="shared" si="31"/>
        <v>411.88255703863064</v>
      </c>
    </row>
    <row r="349" spans="5:14" ht="15">
      <c r="E349" s="249">
        <v>46722</v>
      </c>
      <c r="F349" s="323">
        <f t="shared" si="27"/>
        <v>46752</v>
      </c>
      <c r="G349" s="159">
        <f t="shared" si="28"/>
        <v>2028</v>
      </c>
      <c r="H349" s="500"/>
      <c r="I349" s="500"/>
      <c r="J349" s="258">
        <f>IF($E349&lt;DATE(2018,7,1),"-",INDEX('Annual Inflation'!$AM$53:$BA$53, MATCH(YEAR(EOMONTH($E349,6)), 'Annual Inflation'!$AM$6:$BA$6, 0))/100)</f>
        <v>0.02</v>
      </c>
      <c r="K349" s="258">
        <f>IF($E349&lt;DATE(2018,7,1),"-",INDEX('Annual Inflation'!$AM$50:$BA$50, MATCH(YEAR(EOMONTH($E349,6)), 'Annual Inflation'!$AM$6:$BA$6, 0))/100)</f>
        <v>2.8036598929437329E-2</v>
      </c>
      <c r="L349" s="259">
        <f t="shared" si="29"/>
        <v>142.22407885838339</v>
      </c>
      <c r="M349" s="259">
        <f t="shared" si="30"/>
        <v>433.77667443869143</v>
      </c>
      <c r="N349" s="259">
        <f t="shared" si="31"/>
        <v>412.56281456842271</v>
      </c>
    </row>
    <row r="350" spans="5:14" ht="15">
      <c r="E350" s="249">
        <v>46753</v>
      </c>
      <c r="F350" s="323">
        <f t="shared" si="27"/>
        <v>46783</v>
      </c>
      <c r="G350" s="159">
        <f t="shared" si="28"/>
        <v>2028</v>
      </c>
      <c r="H350" s="500"/>
      <c r="I350" s="500"/>
      <c r="J350" s="258">
        <f>IF($E350&lt;DATE(2018,7,1),"-",INDEX('Annual Inflation'!$AM$53:$BA$53, MATCH(YEAR(EOMONTH($E350,6)), 'Annual Inflation'!$AM$6:$BA$6, 0))/100)</f>
        <v>0.02</v>
      </c>
      <c r="K350" s="258">
        <f>IF($E350&lt;DATE(2018,7,1),"-",INDEX('Annual Inflation'!$AM$50:$BA$50, MATCH(YEAR(EOMONTH($E350,6)), 'Annual Inflation'!$AM$6:$BA$6, 0))/100)</f>
        <v>2.8036598929437329E-2</v>
      </c>
      <c r="L350" s="259">
        <f t="shared" si="29"/>
        <v>142.45897348770873</v>
      </c>
      <c r="M350" s="259">
        <f t="shared" si="30"/>
        <v>434.77734842053462</v>
      </c>
      <c r="N350" s="259">
        <f t="shared" si="31"/>
        <v>413.24419559883148</v>
      </c>
    </row>
    <row r="351" spans="5:14" ht="15">
      <c r="E351" s="249">
        <v>46784</v>
      </c>
      <c r="F351" s="323">
        <f t="shared" si="27"/>
        <v>46812</v>
      </c>
      <c r="G351" s="159">
        <f t="shared" si="28"/>
        <v>2028</v>
      </c>
      <c r="H351" s="500"/>
      <c r="I351" s="500"/>
      <c r="J351" s="258">
        <f>IF($E351&lt;DATE(2018,7,1),"-",INDEX('Annual Inflation'!$AM$53:$BA$53, MATCH(YEAR(EOMONTH($E351,6)), 'Annual Inflation'!$AM$6:$BA$6, 0))/100)</f>
        <v>0.02</v>
      </c>
      <c r="K351" s="258">
        <f>IF($E351&lt;DATE(2018,7,1),"-",INDEX('Annual Inflation'!$AM$50:$BA$50, MATCH(YEAR(EOMONTH($E351,6)), 'Annual Inflation'!$AM$6:$BA$6, 0))/100)</f>
        <v>2.8036598929437329E-2</v>
      </c>
      <c r="L351" s="259">
        <f t="shared" si="29"/>
        <v>142.69425606461178</v>
      </c>
      <c r="M351" s="259">
        <f t="shared" si="30"/>
        <v>435.78033084466375</v>
      </c>
      <c r="N351" s="259">
        <f t="shared" si="31"/>
        <v>413.92670198540958</v>
      </c>
    </row>
    <row r="352" spans="5:14" ht="15">
      <c r="E352" s="249">
        <v>46813</v>
      </c>
      <c r="F352" s="323">
        <f t="shared" si="27"/>
        <v>46843</v>
      </c>
      <c r="G352" s="159">
        <f t="shared" si="28"/>
        <v>2028</v>
      </c>
      <c r="H352" s="500"/>
      <c r="I352" s="500"/>
      <c r="J352" s="258">
        <f>IF($E352&lt;DATE(2018,7,1),"-",INDEX('Annual Inflation'!$AM$53:$BA$53, MATCH(YEAR(EOMONTH($E352,6)), 'Annual Inflation'!$AM$6:$BA$6, 0))/100)</f>
        <v>0.02</v>
      </c>
      <c r="K352" s="258">
        <f>IF($E352&lt;DATE(2018,7,1),"-",INDEX('Annual Inflation'!$AM$50:$BA$50, MATCH(YEAR(EOMONTH($E352,6)), 'Annual Inflation'!$AM$6:$BA$6, 0))/100)</f>
        <v>2.8036598929437329E-2</v>
      </c>
      <c r="L352" s="259">
        <f t="shared" si="29"/>
        <v>142.9299272298195</v>
      </c>
      <c r="M352" s="259">
        <f t="shared" si="30"/>
        <v>436.78562703639545</v>
      </c>
      <c r="N352" s="259">
        <f t="shared" si="31"/>
        <v>414.61033558677417</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3"/>
  <sheetViews>
    <sheetView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6" t="s">
        <v>1311</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266"/>
      <c r="AP1" s="266"/>
      <c r="AQ1" s="268"/>
      <c r="AR1" s="171"/>
      <c r="AS1" s="171"/>
      <c r="AT1" s="181"/>
      <c r="AU1" s="181"/>
      <c r="AV1" s="181"/>
      <c r="AW1" s="181"/>
    </row>
    <row r="2" spans="1:51">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1312</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1313</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187"/>
      <c r="AS5" s="2"/>
      <c r="AT5" s="2"/>
      <c r="AU5" s="2"/>
      <c r="AV5" s="2"/>
      <c r="AW5" s="2"/>
    </row>
    <row r="6" spans="1:51">
      <c r="E6" s="82" t="s">
        <v>1314</v>
      </c>
      <c r="I6" s="277" t="str">
        <f>IF(I7&gt;0,I7&amp;" ERRORS","OK")</f>
        <v>OK</v>
      </c>
    </row>
    <row r="7" spans="1:51">
      <c r="E7" s="82" t="s">
        <v>1315</v>
      </c>
      <c r="I7" s="184">
        <f>COUNTIF($I$10:$I$19,FALSE)</f>
        <v>0</v>
      </c>
    </row>
    <row r="8" spans="1:51"/>
    <row r="9" spans="1:51"/>
    <row r="10" spans="1:51">
      <c r="B10" s="22" t="s">
        <v>1316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
    </row>
    <row r="11" spans="1:51">
      <c r="AJ11" s="2"/>
      <c r="AK11" s="2"/>
      <c r="AL11" s="2"/>
      <c r="AM11" s="2"/>
      <c r="AN11" s="2"/>
      <c r="AO11" s="2"/>
      <c r="AP11" s="2"/>
      <c r="AQ11" s="2"/>
      <c r="AR11" s="2"/>
      <c r="AS11" s="2"/>
      <c r="AT11" s="2"/>
      <c r="AU11" s="2"/>
      <c r="AV11" s="2"/>
    </row>
    <row r="12" spans="1:51">
      <c r="E12" s="82" t="s">
        <v>127</v>
      </c>
      <c r="I12" s="277" t="b">
        <f>ABS(SUM(AJ12:AV12) - 0) &lt; 0.001</f>
        <v>1</v>
      </c>
      <c r="AJ12" s="2"/>
      <c r="AK12" s="2"/>
      <c r="AL12" s="2"/>
      <c r="AM12" s="2"/>
      <c r="AN12" s="2"/>
      <c r="AO12" s="2"/>
      <c r="AP12" s="2"/>
      <c r="AQ12" s="2"/>
      <c r="AR12" s="2">
        <f>Totex!AR83</f>
        <v>0</v>
      </c>
      <c r="AS12" s="2">
        <f>Totex!AS83</f>
        <v>0</v>
      </c>
      <c r="AT12" s="2">
        <f>Totex!AT83</f>
        <v>0</v>
      </c>
      <c r="AU12" s="2">
        <f>Totex!AU83</f>
        <v>0</v>
      </c>
      <c r="AV12" s="2">
        <f>Totex!AV83</f>
        <v>0</v>
      </c>
    </row>
    <row r="13" spans="1:51">
      <c r="E13" s="82" t="s">
        <v>862</v>
      </c>
      <c r="I13" s="277" t="b">
        <f>ABS(SUM(AJ13:AV13) - 0) &lt; 0.001</f>
        <v>1</v>
      </c>
      <c r="AJ13" s="2"/>
      <c r="AK13" s="2"/>
      <c r="AL13" s="2"/>
      <c r="AM13" s="2"/>
      <c r="AN13" s="2"/>
      <c r="AO13" s="2"/>
      <c r="AP13" s="2"/>
      <c r="AQ13" s="2"/>
      <c r="AR13" s="2">
        <f>Totex!AR42</f>
        <v>0</v>
      </c>
      <c r="AS13" s="2">
        <f>Totex!AS42</f>
        <v>0</v>
      </c>
      <c r="AT13" s="2">
        <f>Totex!AT42</f>
        <v>0</v>
      </c>
      <c r="AU13" s="2">
        <f>Totex!AU42</f>
        <v>0</v>
      </c>
      <c r="AV13" s="2">
        <f>Totex!AV42</f>
        <v>0</v>
      </c>
    </row>
    <row r="14" spans="1:51">
      <c r="E14" s="82" t="s">
        <v>1317</v>
      </c>
      <c r="I14" s="277" t="b">
        <f>ABS(SUM(AJ14:AV14) - 0) &lt; 0.001</f>
        <v>1</v>
      </c>
      <c r="AJ14" s="2"/>
      <c r="AK14" s="2"/>
      <c r="AL14" s="2"/>
      <c r="AM14" s="2"/>
      <c r="AN14" s="2"/>
      <c r="AO14" s="2"/>
      <c r="AP14" s="2"/>
      <c r="AQ14" s="2"/>
      <c r="AR14" s="2">
        <f>InputSummary!AR355</f>
        <v>0</v>
      </c>
      <c r="AS14" s="2">
        <f>InputSummary!AS355</f>
        <v>0</v>
      </c>
      <c r="AT14" s="2">
        <f>InputSummary!AT355</f>
        <v>0</v>
      </c>
      <c r="AU14" s="2">
        <f>InputSummary!AU355</f>
        <v>0</v>
      </c>
      <c r="AV14" s="2">
        <f>InputSummary!AV355</f>
        <v>0</v>
      </c>
    </row>
    <row r="15" spans="1:51">
      <c r="E15" s="82" t="s">
        <v>1318</v>
      </c>
      <c r="I15" s="277" t="b">
        <f>ABS(SUM(AJ15:AV15) - 0) &lt; 0.001</f>
        <v>1</v>
      </c>
      <c r="AJ15" s="2"/>
      <c r="AK15" s="2"/>
      <c r="AL15" s="2"/>
      <c r="AM15" s="2"/>
      <c r="AN15" s="2"/>
      <c r="AO15" s="2"/>
      <c r="AP15" s="2"/>
      <c r="AQ15" s="2"/>
      <c r="AR15" s="2"/>
      <c r="AS15" s="2"/>
      <c r="AT15" s="2"/>
      <c r="AU15" s="2"/>
      <c r="AV15" s="2">
        <f>InputSummary!AP408</f>
        <v>0</v>
      </c>
    </row>
    <row r="16" spans="1:51">
      <c r="AJ16" s="2"/>
      <c r="AK16" s="2"/>
      <c r="AL16" s="2"/>
      <c r="AM16" s="2"/>
      <c r="AN16" s="2"/>
      <c r="AO16" s="2"/>
      <c r="AP16" s="2"/>
      <c r="AQ16" s="2"/>
      <c r="AR16" s="2"/>
      <c r="AS16" s="2"/>
      <c r="AT16" s="2"/>
      <c r="AU16" s="2"/>
      <c r="AV16" s="2"/>
    </row>
    <row r="17" spans="2:49">
      <c r="B17" s="22" t="s">
        <v>1319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
    </row>
    <row r="18" spans="2:49">
      <c r="AJ18" s="2"/>
      <c r="AK18" s="2"/>
      <c r="AL18" s="2"/>
      <c r="AM18" s="2"/>
      <c r="AN18" s="2"/>
      <c r="AO18" s="2"/>
      <c r="AP18" s="2"/>
      <c r="AQ18" s="2"/>
      <c r="AR18" s="2"/>
      <c r="AS18" s="2"/>
      <c r="AT18" s="2"/>
      <c r="AU18" s="2"/>
      <c r="AV18" s="2"/>
    </row>
    <row r="19" spans="2:49">
      <c r="E19" s="82" t="s">
        <v>972</v>
      </c>
      <c r="I19" s="277" t="b">
        <f>ABS(SUM(AJ19:AV19) - 0) &lt; 0.001</f>
        <v>1</v>
      </c>
      <c r="AJ19" s="2"/>
      <c r="AK19" s="2"/>
      <c r="AL19" s="2"/>
      <c r="AM19" s="2"/>
      <c r="AN19" s="2"/>
      <c r="AO19" s="2"/>
      <c r="AP19" s="2"/>
      <c r="AQ19" s="2"/>
      <c r="AR19" s="2">
        <f>TaxPools!AR44</f>
        <v>0</v>
      </c>
      <c r="AS19" s="2">
        <f>TaxPools!AS44</f>
        <v>0</v>
      </c>
      <c r="AT19" s="2">
        <f>TaxPools!AT44</f>
        <v>0</v>
      </c>
      <c r="AU19" s="2">
        <f>TaxPools!AU44</f>
        <v>0</v>
      </c>
      <c r="AV19" s="2">
        <f>TaxPools!AV44</f>
        <v>0</v>
      </c>
    </row>
    <row r="20" spans="2:49"/>
    <row r="21" spans="2:49">
      <c r="B21" s="22" t="s">
        <v>79</v>
      </c>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198"/>
      <c r="AR21" s="22"/>
      <c r="AS21" s="22"/>
      <c r="AT21" s="22"/>
      <c r="AU21" s="22"/>
      <c r="AV21" s="22"/>
      <c r="AW21" s="2"/>
    </row>
    <row r="22" spans="2:49"/>
    <row r="23" spans="2:49"/>
  </sheetData>
  <conditionalFormatting sqref="AM3">
    <cfRule type="expression" dxfId="42" priority="29">
      <formula>$I$7=0</formula>
    </cfRule>
    <cfRule type="expression" dxfId="41" priority="30">
      <formula>$I$7&gt;0</formula>
    </cfRule>
  </conditionalFormatting>
  <conditionalFormatting sqref="I6">
    <cfRule type="expression" dxfId="40" priority="25">
      <formula>$I$7=0</formula>
    </cfRule>
    <cfRule type="expression" dxfId="39" priority="26">
      <formula>$I$7&gt;0</formula>
    </cfRule>
  </conditionalFormatting>
  <conditionalFormatting sqref="I12:I15">
    <cfRule type="cellIs" dxfId="38" priority="15" operator="equal">
      <formula>TRUE</formula>
    </cfRule>
    <cfRule type="cellIs" dxfId="37" priority="16" operator="equal">
      <formula>FALSE</formula>
    </cfRule>
  </conditionalFormatting>
  <conditionalFormatting sqref="I19">
    <cfRule type="cellIs" dxfId="36" priority="13" operator="equal">
      <formula>TRUE</formula>
    </cfRule>
    <cfRule type="cellIs" dxfId="35" priority="14"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3"/>
  <sheetViews>
    <sheetView topLeftCell="F1"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6" t="s">
        <v>29</v>
      </c>
      <c r="B1" s="181"/>
      <c r="C1" s="181"/>
      <c r="D1" s="181"/>
      <c r="E1" s="181"/>
      <c r="F1" s="181"/>
      <c r="G1" s="181"/>
      <c r="H1" s="181"/>
      <c r="I1" s="181"/>
      <c r="J1" s="197"/>
      <c r="K1" s="197"/>
      <c r="L1" s="197"/>
      <c r="M1" s="197"/>
      <c r="N1" s="197"/>
      <c r="O1" s="197"/>
      <c r="P1" s="197"/>
      <c r="Q1" s="197"/>
      <c r="R1" s="197"/>
      <c r="S1" s="197"/>
      <c r="T1" s="197"/>
      <c r="U1" s="197"/>
      <c r="V1" s="197"/>
      <c r="W1" s="197"/>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5">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F15" s="551"/>
      <c r="G15" s="551"/>
      <c r="H15" s="82"/>
      <c r="I15" s="82"/>
      <c r="J15" s="82"/>
      <c r="K15" s="82"/>
      <c r="L15" s="82"/>
      <c r="M15" s="82"/>
      <c r="N15" s="82"/>
      <c r="O15" s="82"/>
      <c r="P15" s="82"/>
      <c r="Q15" s="82"/>
      <c r="R15" s="82"/>
      <c r="S15" s="82"/>
      <c r="T15" s="82"/>
      <c r="U15" s="82"/>
      <c r="V15" s="82"/>
      <c r="W15" s="82"/>
    </row>
    <row r="16" spans="1:23" ht="12" customHeight="1">
      <c r="A16" s="82"/>
      <c r="B16" s="82"/>
      <c r="C16" s="82"/>
      <c r="D16" s="82"/>
      <c r="E16" s="200" t="s">
        <v>31</v>
      </c>
      <c r="F16" s="551"/>
      <c r="G16" s="551"/>
      <c r="H16" s="82"/>
      <c r="I16" s="82"/>
      <c r="J16" s="82"/>
      <c r="K16" s="82"/>
      <c r="L16" s="82"/>
      <c r="M16" s="82"/>
      <c r="N16" s="82"/>
      <c r="O16" s="82"/>
      <c r="P16" s="82"/>
      <c r="Q16" s="82"/>
      <c r="R16" s="82"/>
      <c r="S16" s="82"/>
      <c r="T16" s="82"/>
      <c r="U16" s="82"/>
      <c r="V16" s="82"/>
      <c r="W16" s="82"/>
    </row>
    <row r="17" spans="1:23" ht="12" customHeight="1">
      <c r="A17" s="82"/>
      <c r="B17" s="82"/>
      <c r="C17" s="82"/>
      <c r="D17" s="82"/>
      <c r="E17" s="200" t="s">
        <v>34</v>
      </c>
      <c r="F17" s="551"/>
      <c r="G17" s="551"/>
      <c r="H17" s="82"/>
      <c r="I17" s="82"/>
      <c r="J17" s="82"/>
      <c r="K17" s="82"/>
      <c r="L17" s="82"/>
      <c r="M17" s="82"/>
      <c r="N17" s="82"/>
      <c r="O17" s="82"/>
      <c r="P17" s="82"/>
      <c r="Q17" s="82"/>
      <c r="R17" s="82"/>
      <c r="S17" s="82"/>
      <c r="T17" s="82"/>
      <c r="U17" s="82"/>
      <c r="V17" s="82"/>
      <c r="W17" s="82"/>
    </row>
    <row r="18" spans="1:23" ht="15">
      <c r="A18" s="82"/>
      <c r="B18" s="82"/>
      <c r="C18" s="82"/>
      <c r="D18" s="82"/>
      <c r="E18" s="200" t="s">
        <v>35</v>
      </c>
      <c r="F18" s="551"/>
      <c r="G18" s="551"/>
      <c r="H18" s="82"/>
      <c r="I18" s="82"/>
      <c r="J18" s="82"/>
      <c r="K18" s="82"/>
      <c r="L18" s="82"/>
      <c r="M18" s="82"/>
      <c r="N18" s="82"/>
      <c r="O18" s="82"/>
      <c r="P18" s="82"/>
      <c r="Q18" s="82"/>
      <c r="R18" s="82"/>
      <c r="S18" s="82"/>
      <c r="T18" s="82"/>
      <c r="U18" s="82"/>
      <c r="V18" s="82"/>
      <c r="W18" s="82"/>
    </row>
    <row r="19" spans="1:23" ht="15">
      <c r="A19" s="82"/>
      <c r="B19" s="82"/>
      <c r="C19" s="82"/>
      <c r="D19" s="82"/>
      <c r="E19" s="200" t="s">
        <v>37</v>
      </c>
      <c r="F19" s="551"/>
      <c r="G19" s="551"/>
      <c r="H19" s="82"/>
      <c r="I19" s="82"/>
      <c r="J19" s="82"/>
      <c r="K19" s="82"/>
      <c r="L19" s="82"/>
      <c r="M19" s="82"/>
      <c r="N19" s="82"/>
      <c r="O19" s="82"/>
      <c r="P19" s="82"/>
      <c r="Q19" s="82"/>
      <c r="R19" s="82"/>
      <c r="S19" s="82"/>
      <c r="T19" s="82"/>
      <c r="U19" s="82"/>
      <c r="V19" s="82"/>
      <c r="W19" s="82"/>
    </row>
    <row r="20" spans="1:23" ht="15">
      <c r="A20" s="82"/>
      <c r="B20" s="82"/>
      <c r="C20" s="82"/>
      <c r="D20" s="82"/>
      <c r="E20" s="200" t="s">
        <v>39</v>
      </c>
      <c r="F20" s="551"/>
      <c r="G20" s="551"/>
      <c r="H20" s="82"/>
      <c r="I20" s="82"/>
      <c r="J20" s="82"/>
      <c r="K20" s="82"/>
      <c r="L20" s="82"/>
      <c r="M20" s="82"/>
      <c r="N20" s="82"/>
      <c r="O20" s="82"/>
      <c r="P20" s="82"/>
      <c r="Q20" s="82"/>
      <c r="R20" s="82"/>
      <c r="S20" s="82"/>
      <c r="T20" s="82"/>
      <c r="U20" s="82"/>
      <c r="V20" s="82"/>
      <c r="W20" s="82"/>
    </row>
    <row r="21" spans="1:23" ht="15">
      <c r="A21" s="82"/>
      <c r="B21" s="82"/>
      <c r="C21" s="82"/>
      <c r="D21" s="82"/>
      <c r="E21" s="200" t="s">
        <v>42</v>
      </c>
      <c r="F21" s="551"/>
      <c r="G21" s="551"/>
      <c r="H21" s="82"/>
      <c r="I21" s="82"/>
      <c r="J21" s="82"/>
      <c r="K21" s="82"/>
      <c r="L21" s="82"/>
      <c r="M21" s="82"/>
      <c r="N21" s="82"/>
      <c r="O21" s="82"/>
      <c r="P21" s="82"/>
      <c r="Q21" s="82"/>
      <c r="R21" s="82"/>
      <c r="S21" s="82"/>
      <c r="T21" s="82"/>
      <c r="U21" s="82"/>
      <c r="V21" s="82"/>
      <c r="W21" s="82"/>
    </row>
    <row r="22" spans="1:23" ht="15">
      <c r="A22" s="82"/>
      <c r="B22" s="82"/>
      <c r="C22" s="82"/>
      <c r="D22" s="82"/>
      <c r="E22" s="200" t="s">
        <v>45</v>
      </c>
      <c r="F22" s="551"/>
      <c r="G22" s="551"/>
      <c r="H22" s="82"/>
      <c r="I22" s="82"/>
      <c r="J22" s="82"/>
      <c r="K22" s="82"/>
      <c r="L22" s="82"/>
      <c r="M22" s="82"/>
      <c r="N22" s="82"/>
      <c r="O22" s="82"/>
      <c r="P22" s="82"/>
      <c r="Q22" s="82"/>
      <c r="R22" s="82"/>
      <c r="S22" s="82"/>
      <c r="T22" s="82"/>
      <c r="U22" s="82"/>
      <c r="V22" s="82"/>
      <c r="W22" s="82"/>
    </row>
    <row r="23" spans="1:23" ht="15">
      <c r="A23" s="82"/>
      <c r="B23" s="82"/>
      <c r="C23" s="82"/>
      <c r="D23" s="82"/>
      <c r="E23" s="200" t="s">
        <v>46</v>
      </c>
      <c r="F23" s="551"/>
      <c r="G23" s="551"/>
      <c r="H23" s="82"/>
      <c r="I23" s="82"/>
      <c r="J23" s="82"/>
      <c r="K23" s="82"/>
      <c r="L23" s="82"/>
      <c r="M23" s="82"/>
      <c r="N23" s="82"/>
      <c r="O23" s="82"/>
      <c r="P23" s="82"/>
      <c r="Q23" s="82"/>
      <c r="R23" s="82"/>
      <c r="S23" s="82"/>
      <c r="T23" s="82"/>
      <c r="U23" s="82"/>
      <c r="V23" s="82"/>
      <c r="W23" s="82"/>
    </row>
    <row r="24" spans="1:23" ht="15">
      <c r="A24" s="82"/>
      <c r="B24" s="82"/>
      <c r="C24" s="82"/>
      <c r="D24" s="82"/>
      <c r="E24" s="200" t="s">
        <v>48</v>
      </c>
      <c r="F24" s="551"/>
      <c r="G24" s="551"/>
      <c r="H24" s="82"/>
      <c r="I24" s="82"/>
      <c r="J24" s="82"/>
      <c r="K24" s="82"/>
      <c r="L24" s="82"/>
      <c r="M24" s="82"/>
      <c r="N24" s="82"/>
      <c r="O24" s="82"/>
      <c r="P24" s="82"/>
      <c r="Q24" s="82"/>
      <c r="R24" s="82"/>
      <c r="S24" s="82"/>
      <c r="T24" s="82"/>
      <c r="U24" s="82"/>
      <c r="V24" s="82"/>
      <c r="W24" s="82"/>
    </row>
    <row r="25" spans="1:23" ht="15">
      <c r="A25" s="82"/>
      <c r="B25" s="82"/>
      <c r="C25" s="82"/>
      <c r="D25" s="82"/>
      <c r="E25" s="200" t="s">
        <v>51</v>
      </c>
      <c r="F25" s="551"/>
      <c r="G25" s="551"/>
      <c r="H25" s="82"/>
      <c r="I25" s="82"/>
      <c r="J25" s="82"/>
      <c r="K25" s="82"/>
      <c r="L25" s="82"/>
      <c r="M25" s="82"/>
      <c r="N25" s="82"/>
      <c r="O25" s="82"/>
      <c r="P25" s="82"/>
      <c r="Q25" s="82"/>
      <c r="R25" s="82"/>
      <c r="S25" s="82"/>
      <c r="T25" s="82"/>
      <c r="U25" s="82"/>
      <c r="V25" s="82"/>
      <c r="W25" s="82"/>
    </row>
    <row r="26" spans="1:23" ht="15">
      <c r="A26" s="82"/>
      <c r="B26" s="82"/>
      <c r="C26" s="82"/>
      <c r="D26" s="82"/>
      <c r="E26" s="200" t="s">
        <v>54</v>
      </c>
      <c r="F26" s="551"/>
      <c r="G26" s="551"/>
      <c r="H26" s="82"/>
      <c r="I26" s="82"/>
      <c r="J26" s="82"/>
      <c r="K26" s="82"/>
      <c r="L26" s="82"/>
      <c r="M26" s="82"/>
      <c r="N26" s="82"/>
      <c r="O26" s="82"/>
      <c r="P26" s="82"/>
      <c r="Q26" s="82"/>
      <c r="R26" s="82"/>
      <c r="S26" s="82"/>
      <c r="T26" s="82"/>
      <c r="U26" s="82"/>
      <c r="V26" s="82"/>
      <c r="W26" s="82"/>
    </row>
    <row r="27" spans="1:23" ht="15">
      <c r="A27" s="82"/>
      <c r="B27" s="82"/>
      <c r="C27" s="82"/>
      <c r="D27" s="82"/>
      <c r="E27" s="200" t="s">
        <v>57</v>
      </c>
      <c r="F27" s="551"/>
      <c r="G27" s="551"/>
      <c r="H27" s="82"/>
      <c r="I27" s="82"/>
      <c r="J27" s="82"/>
      <c r="K27" s="82"/>
      <c r="L27" s="82"/>
      <c r="M27" s="82"/>
      <c r="N27" s="82"/>
      <c r="O27" s="82"/>
      <c r="P27" s="82"/>
      <c r="Q27" s="82"/>
      <c r="R27" s="82"/>
      <c r="S27" s="82"/>
      <c r="T27" s="82"/>
      <c r="U27" s="82"/>
      <c r="V27" s="82"/>
      <c r="W27" s="82"/>
    </row>
    <row r="28" spans="1:23" ht="15">
      <c r="A28" s="82"/>
      <c r="B28" s="82"/>
      <c r="C28" s="82"/>
      <c r="D28" s="82"/>
      <c r="E28" s="199" t="s">
        <v>60</v>
      </c>
      <c r="F28" s="551"/>
      <c r="G28" s="551"/>
      <c r="H28" s="82"/>
      <c r="I28" s="82"/>
      <c r="J28" s="82"/>
      <c r="K28" s="82"/>
      <c r="L28" s="82"/>
      <c r="M28" s="82"/>
      <c r="N28" s="82"/>
      <c r="O28" s="82"/>
      <c r="P28" s="82"/>
      <c r="Q28" s="82"/>
      <c r="R28" s="82"/>
      <c r="S28" s="82"/>
      <c r="T28" s="82"/>
      <c r="U28" s="82"/>
      <c r="V28" s="82"/>
      <c r="W28" s="82"/>
    </row>
    <row r="29" spans="1:23" ht="15">
      <c r="A29" s="82"/>
      <c r="B29" s="82"/>
      <c r="C29" s="82"/>
      <c r="D29" s="82"/>
      <c r="E29" s="201">
        <v>12</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1" t="str" cm="1">
        <f t="array" ref="E30">INDEX(E15:E28,m_identity)</f>
        <v>SPMW</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1">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58" priority="3">
      <formula>F8="OK"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3"/>
  <sheetViews>
    <sheetView zoomScale="80" zoomScaleNormal="8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3"/>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3"/>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3"/>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3"/>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80"/>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80"/>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customFormat="1" hidden="1"/>
    <row r="434" customFormat="1" hidden="1"/>
    <row r="435" customFormat="1" hidden="1"/>
    <row r="436" customFormat="1" hidden="1"/>
    <row r="437" customFormat="1" hidden="1"/>
    <row r="438" customFormat="1" hidden="1"/>
    <row r="439" customFormat="1" hidden="1"/>
    <row r="440" customFormat="1" hidden="1"/>
    <row r="441" customFormat="1" hidden="1"/>
    <row r="442" customFormat="1" hidden="1"/>
    <row r="443" customFormat="1" hidden="1"/>
    <row r="444" customFormat="1" hidden="1"/>
    <row r="445" customFormat="1" hidden="1"/>
    <row r="446" customFormat="1" hidden="1"/>
    <row r="447" customFormat="1" hidden="1"/>
    <row r="448" customFormat="1" hidden="1"/>
    <row r="449" customFormat="1" hidden="1"/>
    <row r="450" customFormat="1" hidden="1"/>
    <row r="451" customFormat="1" hidden="1"/>
    <row r="452" customFormat="1" hidden="1"/>
    <row r="453" customFormat="1" hidden="1"/>
    <row r="454" customFormat="1" hidden="1"/>
    <row r="455" customFormat="1" hidden="1"/>
    <row r="456" customFormat="1" hidden="1"/>
    <row r="457" customFormat="1" hidden="1"/>
    <row r="458" customFormat="1" hidden="1"/>
    <row r="459" customFormat="1" hidden="1"/>
    <row r="460" customFormat="1" hidden="1"/>
    <row r="461" customFormat="1" hidden="1"/>
    <row r="462" customFormat="1" hidden="1"/>
    <row r="463" customFormat="1" hidden="1"/>
    <row r="464" customFormat="1" hidden="1"/>
    <row r="465" customFormat="1" hidden="1"/>
    <row r="466" customFormat="1" hidden="1"/>
    <row r="467" customFormat="1" hidden="1"/>
    <row r="468" customFormat="1" hidden="1"/>
    <row r="469" customFormat="1" hidden="1"/>
    <row r="470" customFormat="1" hidden="1"/>
    <row r="471" customFormat="1" hidden="1"/>
    <row r="472" customFormat="1" hidden="1"/>
    <row r="473" customFormat="1" hidden="1"/>
    <row r="474" customFormat="1" hidden="1"/>
    <row r="475" customFormat="1" hidden="1"/>
    <row r="476" customFormat="1" hidden="1"/>
    <row r="477" customFormat="1" hidden="1"/>
    <row r="478" customFormat="1" hidden="1"/>
    <row r="479" customFormat="1" hidden="1"/>
    <row r="480" customFormat="1" hidden="1"/>
    <row r="481" customFormat="1" hidden="1"/>
    <row r="482" customFormat="1" hidden="1"/>
    <row r="483" customFormat="1" hidden="1"/>
    <row r="484" customFormat="1" hidden="1"/>
    <row r="485" customFormat="1" hidden="1"/>
    <row r="486" customFormat="1" hidden="1"/>
    <row r="487" customFormat="1" hidden="1"/>
    <row r="488" customFormat="1" hidden="1"/>
    <row r="489" customFormat="1" hidden="1"/>
    <row r="490" customFormat="1" hidden="1"/>
    <row r="491" customFormat="1" hidden="1"/>
    <row r="492" customFormat="1" hidden="1"/>
    <row r="493" customFormat="1" hidden="1"/>
    <row r="494" customFormat="1" hidden="1"/>
    <row r="495" customFormat="1" hidden="1"/>
    <row r="496" customFormat="1" hidden="1"/>
    <row r="497" customFormat="1" hidden="1"/>
    <row r="498" customFormat="1" hidden="1"/>
    <row r="499" customFormat="1" hidden="1"/>
    <row r="500" customFormat="1" hidden="1"/>
    <row r="501" customFormat="1" hidden="1"/>
    <row r="502" customFormat="1" hidden="1"/>
    <row r="503" customFormat="1" hidden="1"/>
    <row r="504" customFormat="1" hidden="1"/>
    <row r="505" customFormat="1" hidden="1"/>
    <row r="506" customFormat="1" hidden="1"/>
    <row r="507" customFormat="1" hidden="1"/>
    <row r="508" customFormat="1" hidden="1"/>
    <row r="509" customFormat="1" hidden="1"/>
    <row r="510" customFormat="1" hidden="1"/>
    <row r="511" customFormat="1" hidden="1"/>
    <row r="512" customFormat="1" hidden="1"/>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row r="632" customFormat="1" hidden="1"/>
    <row r="633" customFormat="1" hidden="1"/>
    <row r="634" customFormat="1" hidden="1"/>
    <row r="635" customFormat="1" hidden="1"/>
    <row r="636" customFormat="1" hidden="1"/>
    <row r="637" customFormat="1" hidden="1"/>
    <row r="638" customFormat="1" hidden="1"/>
    <row r="639" customFormat="1" hidden="1"/>
    <row r="640" customFormat="1" hidden="1"/>
    <row r="641" customFormat="1" hidden="1"/>
    <row r="642" customFormat="1" hidden="1"/>
    <row r="643" customFormat="1" hidden="1"/>
    <row r="644" customFormat="1" hidden="1"/>
    <row r="645" customFormat="1" hidden="1"/>
    <row r="646" customFormat="1" hidden="1"/>
    <row r="647" customFormat="1" hidden="1"/>
    <row r="648" customFormat="1" hidden="1"/>
    <row r="649" customFormat="1" hidden="1"/>
    <row r="650" customFormat="1" hidden="1"/>
    <row r="651" customFormat="1" hidden="1"/>
    <row r="652" customFormat="1" hidden="1"/>
    <row r="653" customFormat="1" hidden="1"/>
    <row r="654" customFormat="1" hidden="1"/>
    <row r="655" customFormat="1" hidden="1"/>
    <row r="656" customFormat="1" hidden="1"/>
    <row r="657" customFormat="1" hidden="1"/>
    <row r="658" customFormat="1" hidden="1"/>
    <row r="659" customFormat="1" hidden="1"/>
    <row r="660" customFormat="1" hidden="1"/>
    <row r="661" customFormat="1" hidden="1"/>
    <row r="662" customFormat="1" hidden="1"/>
    <row r="663" customFormat="1" hidden="1"/>
    <row r="664" customFormat="1" hidden="1"/>
    <row r="665" customFormat="1" hidden="1"/>
    <row r="666" customFormat="1" hidden="1"/>
    <row r="667" customFormat="1" hidden="1"/>
    <row r="668" customFormat="1" hidden="1"/>
    <row r="669" customFormat="1" hidden="1"/>
    <row r="670" customFormat="1" hidden="1"/>
    <row r="671" customFormat="1" hidden="1"/>
    <row r="672" customFormat="1" hidden="1"/>
    <row r="673" customFormat="1" hidden="1"/>
    <row r="674" customFormat="1" hidden="1"/>
    <row r="675" customFormat="1" hidden="1"/>
    <row r="676" customFormat="1" hidden="1"/>
    <row r="1812" customFormat="1" hidden="1"/>
    <row r="1825" customFormat="1" hidden="1"/>
    <row r="1826" customFormat="1" hidden="1"/>
    <row r="1827" customFormat="1" hidden="1"/>
    <row r="1828" customFormat="1" hidden="1"/>
    <row r="1840" customFormat="1" hidden="1"/>
    <row r="1841" customFormat="1" hidden="1"/>
    <row r="1842" customFormat="1" hidden="1"/>
    <row r="1843" customFormat="1" hidden="1"/>
    <row r="1844" customFormat="1" hidden="1"/>
    <row r="1848" customFormat="1" hidden="1"/>
    <row r="1849" customFormat="1" hidden="1"/>
    <row r="1850" customFormat="1" hidden="1"/>
    <row r="1851" customFormat="1" hidden="1"/>
    <row r="1852" customFormat="1" hidden="1"/>
    <row r="1853" customFormat="1" hidden="1"/>
    <row r="1854" customFormat="1" hidden="1"/>
    <row r="1855" customFormat="1" hidden="1"/>
    <row r="1856" customFormat="1" hidden="1"/>
    <row r="1857" customFormat="1" hidden="1"/>
    <row r="1858" customFormat="1" hidden="1"/>
    <row r="1859" customFormat="1" hidden="1"/>
    <row r="1860" customFormat="1" hidden="1"/>
    <row r="1861" customFormat="1" hidden="1"/>
    <row r="1862" customFormat="1" hidden="1"/>
    <row r="1863" customFormat="1" hidden="1"/>
    <row r="1864" customFormat="1" hidden="1"/>
    <row r="1865" customFormat="1" hidden="1"/>
    <row r="1866" customFormat="1" hidden="1"/>
    <row r="1867" customFormat="1" hidden="1"/>
    <row r="1868" customFormat="1" hidden="1"/>
    <row r="1869" customFormat="1" hidden="1"/>
    <row r="1870" customFormat="1" hidden="1"/>
    <row r="1871" customFormat="1" hidden="1"/>
    <row r="1872" customFormat="1" hidden="1"/>
    <row r="1873" customFormat="1" hidden="1"/>
    <row r="1874" customFormat="1" hidden="1"/>
    <row r="1875" customFormat="1" hidden="1"/>
    <row r="1876" customFormat="1" hidden="1"/>
    <row r="1877" customFormat="1" hidden="1"/>
    <row r="1878" customFormat="1" hidden="1"/>
    <row r="1879" customFormat="1" hidden="1"/>
    <row r="1880" customFormat="1" hidden="1"/>
    <row r="1881" customFormat="1" hidden="1"/>
    <row r="1882" customFormat="1" hidden="1"/>
    <row r="1883" customFormat="1" hidden="1"/>
    <row r="1884" customFormat="1" hidden="1"/>
    <row r="1885" customFormat="1" hidden="1"/>
    <row r="1886" customFormat="1" hidden="1"/>
    <row r="1887" customFormat="1" hidden="1"/>
    <row r="1888" customFormat="1" hidden="1"/>
    <row r="1889" customFormat="1" hidden="1"/>
    <row r="1890" customFormat="1" hidden="1"/>
    <row r="1891" customFormat="1" hidden="1"/>
    <row r="1892" customFormat="1" hidden="1"/>
    <row r="1893" customFormat="1" hidden="1"/>
    <row r="1894" customFormat="1" hidden="1"/>
    <row r="1895" customFormat="1" hidden="1"/>
    <row r="1896" customFormat="1" hidden="1"/>
    <row r="1897" customFormat="1" hidden="1"/>
    <row r="1898" customFormat="1" hidden="1"/>
    <row r="1899" customFormat="1" hidden="1"/>
    <row r="1900" customFormat="1" hidden="1"/>
    <row r="1901" customFormat="1" hidden="1"/>
    <row r="1902" customFormat="1" hidden="1"/>
    <row r="1903" customFormat="1" hidden="1"/>
    <row r="1904" customFormat="1" hidden="1"/>
    <row r="1905" customFormat="1" hidden="1"/>
    <row r="1906" customFormat="1" hidden="1"/>
    <row r="1907" customFormat="1" hidden="1"/>
    <row r="1908" customFormat="1" hidden="1"/>
    <row r="1909" customFormat="1" hidden="1"/>
    <row r="1910" customFormat="1" hidden="1"/>
    <row r="1911" customFormat="1" hidden="1"/>
    <row r="1912" customFormat="1" hidden="1"/>
    <row r="1913" customFormat="1" hidden="1"/>
    <row r="1914" customFormat="1" hidden="1"/>
    <row r="1915" customFormat="1" hidden="1"/>
    <row r="1916" customFormat="1" hidden="1"/>
    <row r="1917" customFormat="1" hidden="1"/>
    <row r="1918" customFormat="1" hidden="1"/>
    <row r="1919" customFormat="1" hidden="1"/>
    <row r="1920" customFormat="1" hidden="1"/>
    <row r="1921" customFormat="1" hidden="1"/>
    <row r="1922" customFormat="1" hidden="1"/>
    <row r="1923" customFormat="1" hidden="1"/>
    <row r="1924" customFormat="1" hidden="1"/>
    <row r="1925" customFormat="1" hidden="1"/>
    <row r="1926" customFormat="1" hidden="1"/>
    <row r="1927" customFormat="1" hidden="1"/>
    <row r="1928" customFormat="1" hidden="1"/>
    <row r="1929" customFormat="1" hidden="1"/>
    <row r="1930" customFormat="1" hidden="1"/>
    <row r="1931" customFormat="1" hidden="1"/>
    <row r="1932" customFormat="1" hidden="1"/>
    <row r="1933" customFormat="1" hidden="1"/>
    <row r="1934" customFormat="1" hidden="1"/>
    <row r="1935" customFormat="1" hidden="1"/>
    <row r="1936" customFormat="1" hidden="1"/>
    <row r="1937" customFormat="1" hidden="1"/>
    <row r="1938" customFormat="1" hidden="1"/>
    <row r="1939" customFormat="1" hidden="1"/>
    <row r="1940" customFormat="1" hidden="1"/>
    <row r="1941" customFormat="1" hidden="1"/>
    <row r="1942" customFormat="1" hidden="1"/>
    <row r="1943" customFormat="1" hidden="1"/>
    <row r="1944" customFormat="1" hidden="1"/>
    <row r="1945" customFormat="1" hidden="1"/>
    <row r="1946" customFormat="1" hidden="1"/>
    <row r="1947" customFormat="1" hidden="1"/>
    <row r="1948" customFormat="1" hidden="1"/>
    <row r="1949" customFormat="1" hidden="1"/>
    <row r="1950" customFormat="1" hidden="1"/>
    <row r="1951" customFormat="1" hidden="1"/>
    <row r="1952" customFormat="1" hidden="1"/>
    <row r="1953" customFormat="1" hidden="1"/>
    <row r="1954" customFormat="1" hidden="1"/>
    <row r="1955" customFormat="1" hidden="1"/>
    <row r="1956" customFormat="1" hidden="1"/>
    <row r="1957" customFormat="1" hidden="1"/>
    <row r="1958" customFormat="1" hidden="1"/>
    <row r="1959" customFormat="1" hidden="1"/>
    <row r="1960" customFormat="1" hidden="1"/>
    <row r="1961" customFormat="1" hidden="1"/>
    <row r="1962" customFormat="1" hidden="1"/>
    <row r="1963" customFormat="1" hidden="1"/>
    <row r="1964" customFormat="1" hidden="1"/>
    <row r="1965" customFormat="1" hidden="1"/>
    <row r="1966" customFormat="1" hidden="1"/>
    <row r="1967" customFormat="1" hidden="1"/>
    <row r="1968" customFormat="1" hidden="1"/>
    <row r="1969" customFormat="1" hidden="1"/>
    <row r="1970" customFormat="1" hidden="1"/>
    <row r="1971" customFormat="1" hidden="1"/>
    <row r="1972" customFormat="1" hidden="1"/>
    <row r="1973" customFormat="1" hidden="1"/>
    <row r="1974" customFormat="1" hidden="1"/>
    <row r="1975" customFormat="1" hidden="1"/>
    <row r="1976" customFormat="1" hidden="1"/>
    <row r="1977" customFormat="1" hidden="1"/>
    <row r="1978" customFormat="1" hidden="1"/>
    <row r="1979" customFormat="1" hidden="1"/>
    <row r="1980" customFormat="1" hidden="1"/>
    <row r="1981" customFormat="1" hidden="1"/>
    <row r="1982" customFormat="1" hidden="1"/>
    <row r="1983" customFormat="1" hidden="1"/>
    <row r="1984" customFormat="1" hidden="1"/>
    <row r="1985" customFormat="1" hidden="1"/>
    <row r="1986" customFormat="1" hidden="1"/>
    <row r="1987" customFormat="1" hidden="1"/>
    <row r="1988" customFormat="1" hidden="1"/>
    <row r="1989" customFormat="1" hidden="1"/>
    <row r="1990" customFormat="1" hidden="1"/>
    <row r="1991" customFormat="1" hidden="1"/>
    <row r="1992" customFormat="1" hidden="1"/>
    <row r="1993" customFormat="1" hidden="1"/>
    <row r="1994" customFormat="1" hidden="1"/>
    <row r="1995" customFormat="1" hidden="1"/>
    <row r="1996" customFormat="1" hidden="1"/>
    <row r="1997" customFormat="1" hidden="1"/>
    <row r="1998" customFormat="1" hidden="1"/>
    <row r="1999" customFormat="1" hidden="1"/>
    <row r="2000" customFormat="1" hidden="1"/>
    <row r="2001" customFormat="1" hidden="1"/>
    <row r="2002" customFormat="1" hidden="1"/>
    <row r="2003" customFormat="1" hidden="1"/>
    <row r="2004" customFormat="1" hidden="1"/>
    <row r="2005" customFormat="1" hidden="1"/>
    <row r="2006" customFormat="1" hidden="1"/>
    <row r="2007" customFormat="1" hidden="1"/>
    <row r="2008" customFormat="1" hidden="1"/>
    <row r="2009" customFormat="1" hidden="1"/>
    <row r="2010" customFormat="1" hidden="1"/>
    <row r="2011" customFormat="1" hidden="1"/>
    <row r="2012" customFormat="1" hidden="1"/>
    <row r="2013" customFormat="1" hidden="1"/>
    <row r="2014" customFormat="1" hidden="1"/>
    <row r="2015" customFormat="1" hidden="1"/>
    <row r="2016" customFormat="1" hidden="1"/>
    <row r="2017" customFormat="1" hidden="1"/>
    <row r="2018" customFormat="1" hidden="1"/>
    <row r="2019" customFormat="1" hidden="1"/>
    <row r="2020" customFormat="1" hidden="1"/>
    <row r="2021" customFormat="1" hidden="1"/>
    <row r="2022" customFormat="1" hidden="1"/>
    <row r="2023" customFormat="1" hidden="1"/>
    <row r="2024" customFormat="1" hidden="1"/>
    <row r="2025" customFormat="1" hidden="1"/>
    <row r="2026" customFormat="1" hidden="1"/>
    <row r="2027" customFormat="1" hidden="1"/>
    <row r="2028" customFormat="1" hidden="1"/>
    <row r="2029" customFormat="1" hidden="1"/>
    <row r="2030" customFormat="1" hidden="1"/>
    <row r="2031" customFormat="1" hidden="1"/>
    <row r="2032" customFormat="1" hidden="1"/>
    <row r="2033" customFormat="1" hidden="1"/>
    <row r="2034" customFormat="1" hidden="1"/>
    <row r="2035" customFormat="1" hidden="1"/>
    <row r="2036" customFormat="1" hidden="1"/>
    <row r="2037" customFormat="1" hidden="1"/>
    <row r="2038" customFormat="1" hidden="1"/>
    <row r="2039" customFormat="1" hidden="1"/>
    <row r="2040" customFormat="1" hidden="1"/>
    <row r="2041" customFormat="1" hidden="1"/>
    <row r="2042" customFormat="1" hidden="1"/>
    <row r="2043" customFormat="1" hidden="1"/>
    <row r="2044" customFormat="1" hidden="1"/>
    <row r="2045" customFormat="1" hidden="1"/>
    <row r="2046" customFormat="1" hidden="1"/>
    <row r="2047" customFormat="1" hidden="1"/>
    <row r="2048" customFormat="1" hidden="1"/>
    <row r="2049" customFormat="1" hidden="1"/>
    <row r="2050" customFormat="1" hidden="1"/>
    <row r="2051" customFormat="1" hidden="1"/>
    <row r="2052" customFormat="1" hidden="1"/>
    <row r="2053" customFormat="1" hidden="1"/>
    <row r="2054" customFormat="1" hidden="1"/>
    <row r="2055" customFormat="1" hidden="1"/>
    <row r="2056" customFormat="1" hidden="1"/>
    <row r="2057" customFormat="1" hidden="1"/>
    <row r="2058" customFormat="1" hidden="1"/>
    <row r="2059" customFormat="1" hidden="1"/>
    <row r="2060" customFormat="1" hidden="1"/>
    <row r="2061" customFormat="1" hidden="1"/>
    <row r="2062" customFormat="1" hidden="1"/>
    <row r="2063" customFormat="1" hidden="1"/>
    <row r="2064" customFormat="1" hidden="1"/>
    <row r="2065" customFormat="1" hidden="1"/>
    <row r="2066" customFormat="1" hidden="1"/>
    <row r="2067" customFormat="1" hidden="1"/>
    <row r="2068" customFormat="1" hidden="1"/>
    <row r="2069" customFormat="1" hidden="1"/>
    <row r="2070" customFormat="1" hidden="1"/>
    <row r="2071" customFormat="1" hidden="1"/>
    <row r="2072" customFormat="1" hidden="1"/>
    <row r="2073" customFormat="1" hidden="1"/>
    <row r="2074" customFormat="1" hidden="1"/>
    <row r="2075" customFormat="1" hidden="1"/>
    <row r="2076" customFormat="1" hidden="1"/>
    <row r="2077" customFormat="1" hidden="1"/>
    <row r="2078" customFormat="1" hidden="1"/>
    <row r="2079" customFormat="1" hidden="1"/>
    <row r="2080" customFormat="1" hidden="1"/>
    <row r="2081" customFormat="1" hidden="1"/>
    <row r="2082" customFormat="1" hidden="1"/>
    <row r="2083" customFormat="1" hidden="1"/>
    <row r="2084" customFormat="1" hidden="1"/>
    <row r="2085" customFormat="1" hidden="1"/>
    <row r="2086" customFormat="1" hidden="1"/>
    <row r="2087" customFormat="1" hidden="1"/>
    <row r="2088" customFormat="1" hidden="1"/>
    <row r="2089" customFormat="1" hidden="1"/>
    <row r="2090" customFormat="1" hidden="1"/>
    <row r="2091" customFormat="1" hidden="1"/>
    <row r="2092" customFormat="1" hidden="1"/>
    <row r="2093" customFormat="1" hidden="1"/>
    <row r="2094" customFormat="1" hidden="1"/>
    <row r="2095" customFormat="1" hidden="1"/>
    <row r="2096" customFormat="1" hidden="1"/>
    <row r="2097" customFormat="1" hidden="1"/>
    <row r="2098" customFormat="1" hidden="1"/>
    <row r="2099" customFormat="1" hidden="1"/>
    <row r="2100" customFormat="1" hidden="1"/>
    <row r="2101" customFormat="1" hidden="1"/>
    <row r="2102" customFormat="1" hidden="1"/>
    <row r="2103" customFormat="1" hidden="1"/>
    <row r="2104" customFormat="1" hidden="1"/>
    <row r="2105" customFormat="1" hidden="1"/>
    <row r="2106" customFormat="1" hidden="1"/>
    <row r="2107" customFormat="1" hidden="1"/>
    <row r="2108" customFormat="1" hidden="1"/>
    <row r="2109" customFormat="1" hidden="1"/>
    <row r="2110" customFormat="1" hidden="1"/>
    <row r="2111" customFormat="1" hidden="1"/>
    <row r="2112" customFormat="1" hidden="1"/>
    <row r="2113" customFormat="1" hidden="1"/>
    <row r="2114" customFormat="1" hidden="1"/>
    <row r="2115" customFormat="1" hidden="1"/>
    <row r="2116" customFormat="1" hidden="1"/>
    <row r="2117" customFormat="1" hidden="1"/>
    <row r="2118" customFormat="1" hidden="1"/>
    <row r="2119" customFormat="1" hidden="1"/>
    <row r="2120" customFormat="1" hidden="1"/>
    <row r="2121" customFormat="1" hidden="1"/>
    <row r="2122" customFormat="1" hidden="1"/>
    <row r="2123" customFormat="1" hidden="1"/>
    <row r="2124" customFormat="1" hidden="1"/>
    <row r="2125" customFormat="1" hidden="1"/>
    <row r="2126" customFormat="1" hidden="1"/>
    <row r="2127" customFormat="1" hidden="1"/>
    <row r="2128" customFormat="1" hidden="1"/>
    <row r="2129" customFormat="1" hidden="1"/>
    <row r="2130" customFormat="1" hidden="1"/>
    <row r="2131" customFormat="1" hidden="1"/>
    <row r="2132" customFormat="1" hidden="1"/>
    <row r="2133" customFormat="1" hidden="1"/>
    <row r="2134" customFormat="1" hidden="1"/>
    <row r="2135" customFormat="1" hidden="1"/>
    <row r="2136" customFormat="1" hidden="1"/>
    <row r="2137" customFormat="1" hidden="1"/>
    <row r="2138" customFormat="1" hidden="1"/>
    <row r="2139" customFormat="1" hidden="1"/>
    <row r="2140" customFormat="1" hidden="1"/>
    <row r="2141" customFormat="1" hidden="1"/>
    <row r="2142" customFormat="1" hidden="1"/>
    <row r="2143" customFormat="1" hidden="1"/>
    <row r="2144" customFormat="1" hidden="1"/>
    <row r="2145" customFormat="1" hidden="1"/>
    <row r="2146" customFormat="1" hidden="1"/>
    <row r="2147" customFormat="1" hidden="1"/>
    <row r="2148" customFormat="1" hidden="1"/>
    <row r="2149" customFormat="1" hidden="1"/>
    <row r="2150" customFormat="1" hidden="1"/>
    <row r="2151" customFormat="1" hidden="1"/>
    <row r="2152" customFormat="1" hidden="1"/>
    <row r="2153" customFormat="1" hidden="1"/>
    <row r="2154" customFormat="1" hidden="1"/>
    <row r="2155" customFormat="1" hidden="1"/>
    <row r="2156" customFormat="1" hidden="1"/>
    <row r="2157" customFormat="1" hidden="1"/>
    <row r="2158" customFormat="1" hidden="1"/>
    <row r="2159" customFormat="1" hidden="1"/>
    <row r="2160" customFormat="1" hidden="1"/>
    <row r="2161" customFormat="1" hidden="1"/>
    <row r="2162" customFormat="1" hidden="1"/>
    <row r="2163" customFormat="1" hidden="1"/>
    <row r="2164" customFormat="1" hidden="1"/>
    <row r="2165" customFormat="1" hidden="1"/>
    <row r="2166" customFormat="1" hidden="1"/>
    <row r="2167" customFormat="1" hidden="1"/>
    <row r="2168" customFormat="1" hidden="1"/>
    <row r="2169" customFormat="1" hidden="1"/>
    <row r="2170" customFormat="1" hidden="1"/>
    <row r="2171" customFormat="1" hidden="1"/>
    <row r="2172" customFormat="1" hidden="1"/>
    <row r="2173" customFormat="1" hidden="1"/>
    <row r="2174" customFormat="1" hidden="1"/>
    <row r="2175" customFormat="1" hidden="1"/>
    <row r="2176" customFormat="1" hidden="1"/>
    <row r="2177" customFormat="1" hidden="1"/>
    <row r="2178" customFormat="1" hidden="1"/>
    <row r="2179" customFormat="1" hidden="1"/>
    <row r="2180" customFormat="1" hidden="1"/>
    <row r="2181" customFormat="1" hidden="1"/>
    <row r="2182" customFormat="1" hidden="1"/>
    <row r="2183" customFormat="1" hidden="1"/>
    <row r="2184" customFormat="1" hidden="1"/>
    <row r="2185" customFormat="1" hidden="1"/>
    <row r="2186" customFormat="1" hidden="1"/>
    <row r="2187" customFormat="1" hidden="1"/>
    <row r="2188" customFormat="1" hidden="1"/>
    <row r="2189" customFormat="1" hidden="1"/>
    <row r="2190" customFormat="1" hidden="1"/>
    <row r="2191" customFormat="1" hidden="1"/>
    <row r="2192" customFormat="1" hidden="1"/>
    <row r="2193" customFormat="1" hidden="1"/>
    <row r="2194" customFormat="1" hidden="1"/>
    <row r="2195" customFormat="1" hidden="1"/>
    <row r="2196" customFormat="1" hidden="1"/>
    <row r="2197" customFormat="1" hidden="1"/>
    <row r="2198" customFormat="1" hidden="1"/>
    <row r="2199" customFormat="1" hidden="1"/>
    <row r="2200" customFormat="1" hidden="1"/>
    <row r="2201" customFormat="1" hidden="1"/>
    <row r="2202" customFormat="1" hidden="1"/>
    <row r="2203" customFormat="1" hidden="1"/>
    <row r="2204" customFormat="1" hidden="1"/>
    <row r="2205" customFormat="1" hidden="1"/>
    <row r="2206" customFormat="1" hidden="1"/>
    <row r="2207" customFormat="1" hidden="1"/>
    <row r="2208" customFormat="1" hidden="1"/>
    <row r="2209" customFormat="1" hidden="1"/>
    <row r="2210" customFormat="1" hidden="1"/>
    <row r="2211" customFormat="1" hidden="1"/>
    <row r="2212" customFormat="1" hidden="1"/>
    <row r="2213" customFormat="1" hidden="1"/>
    <row r="2214" customFormat="1" hidden="1"/>
    <row r="2215" customFormat="1" hidden="1"/>
    <row r="2216" customFormat="1" hidden="1"/>
    <row r="2217" customFormat="1" hidden="1"/>
    <row r="2218" customFormat="1" hidden="1"/>
    <row r="2219" customFormat="1" hidden="1"/>
    <row r="2220" customFormat="1" hidden="1"/>
    <row r="2221" customFormat="1" hidden="1"/>
    <row r="2222" customFormat="1" hidden="1"/>
    <row r="2223" customFormat="1" hidden="1"/>
    <row r="2224" customFormat="1" hidden="1"/>
    <row r="2225" customFormat="1" hidden="1"/>
    <row r="2226" customFormat="1" hidden="1"/>
    <row r="2227" customFormat="1" hidden="1"/>
    <row r="2228" customFormat="1" hidden="1"/>
    <row r="2229" customFormat="1" hidden="1"/>
    <row r="2230" customFormat="1" hidden="1"/>
    <row r="2231" customFormat="1" hidden="1"/>
    <row r="2232" customFormat="1" hidden="1"/>
    <row r="2233" customFormat="1" hidden="1"/>
    <row r="2234" customFormat="1" hidden="1"/>
    <row r="2235" customFormat="1" hidden="1"/>
    <row r="2236" customFormat="1" hidden="1"/>
    <row r="2237" customFormat="1" hidden="1"/>
    <row r="2238" customFormat="1" hidden="1"/>
    <row r="2239" customFormat="1" hidden="1"/>
    <row r="2240" customFormat="1" hidden="1"/>
    <row r="2241" customFormat="1" hidden="1"/>
    <row r="2242" customFormat="1" hidden="1"/>
    <row r="2243" customFormat="1" hidden="1"/>
    <row r="2244" customFormat="1" hidden="1"/>
    <row r="2245" customFormat="1" hidden="1"/>
    <row r="2246" customFormat="1" hidden="1"/>
    <row r="2247" customFormat="1" hidden="1"/>
    <row r="2248" customFormat="1" hidden="1"/>
    <row r="2249" customFormat="1" hidden="1"/>
    <row r="2250" customFormat="1" hidden="1"/>
    <row r="2251" customFormat="1" hidden="1"/>
    <row r="2252" customFormat="1" hidden="1"/>
    <row r="2253" customFormat="1" hidden="1"/>
    <row r="2254" customFormat="1" hidden="1"/>
    <row r="2255" customFormat="1" hidden="1"/>
    <row r="2256" customFormat="1" hidden="1"/>
    <row r="2257" customFormat="1" hidden="1"/>
    <row r="2258" customFormat="1" hidden="1"/>
    <row r="2259" customFormat="1" hidden="1"/>
    <row r="2260" customFormat="1" hidden="1"/>
    <row r="2261" customFormat="1" hidden="1"/>
    <row r="2262" customFormat="1" hidden="1"/>
    <row r="2263" customFormat="1" hidden="1"/>
    <row r="2264" customFormat="1" hidden="1"/>
    <row r="2265" customFormat="1" hidden="1"/>
    <row r="2266" customFormat="1" hidden="1"/>
    <row r="2267" customFormat="1" hidden="1"/>
    <row r="2268" customFormat="1" hidden="1"/>
    <row r="2269" customFormat="1" hidden="1"/>
    <row r="2270" customFormat="1" hidden="1"/>
    <row r="2271" customFormat="1" hidden="1"/>
    <row r="2272" customFormat="1" hidden="1"/>
    <row r="2273" customFormat="1" hidden="1"/>
    <row r="2274" customFormat="1" hidden="1"/>
    <row r="2275" customFormat="1" hidden="1"/>
    <row r="2276" customFormat="1" hidden="1"/>
    <row r="2277" customFormat="1" hidden="1"/>
    <row r="2278" customFormat="1" hidden="1"/>
    <row r="2279" customFormat="1" hidden="1"/>
    <row r="2280" customFormat="1" hidden="1"/>
    <row r="2281" customFormat="1" hidden="1"/>
    <row r="2282" customFormat="1" hidden="1"/>
    <row r="2283" customFormat="1" hidden="1"/>
    <row r="2284" customFormat="1" hidden="1"/>
    <row r="2285" customFormat="1" hidden="1"/>
    <row r="2286" customFormat="1" hidden="1"/>
    <row r="2287" customFormat="1" hidden="1"/>
    <row r="2288" customFormat="1" hidden="1"/>
    <row r="2289" customFormat="1" hidden="1"/>
    <row r="2290" customFormat="1" hidden="1"/>
    <row r="2291" customFormat="1" hidden="1"/>
    <row r="2292" customFormat="1" hidden="1"/>
    <row r="2293" customFormat="1" hidden="1"/>
    <row r="2294" customFormat="1" hidden="1"/>
    <row r="2295" customFormat="1" hidden="1"/>
    <row r="2296" customFormat="1" hidden="1"/>
    <row r="2297" customFormat="1" hidden="1"/>
    <row r="2298" customFormat="1" hidden="1"/>
    <row r="2299" customFormat="1" hidden="1"/>
    <row r="2300" customFormat="1" hidden="1"/>
    <row r="2301" customFormat="1" hidden="1"/>
    <row r="2302" customFormat="1" hidden="1"/>
    <row r="2303" customFormat="1" hidden="1"/>
    <row r="2304" customFormat="1" hidden="1"/>
    <row r="2305" customFormat="1" hidden="1"/>
    <row r="2306" customFormat="1" hidden="1"/>
    <row r="2307" customFormat="1" hidden="1"/>
    <row r="2308" customFormat="1" hidden="1"/>
    <row r="2309" customFormat="1" hidden="1"/>
    <row r="2310" customFormat="1" hidden="1"/>
    <row r="2311" customFormat="1" hidden="1"/>
    <row r="2312" customFormat="1" hidden="1"/>
    <row r="2313" customFormat="1" hidden="1"/>
    <row r="2314" customFormat="1" hidden="1"/>
    <row r="2315" customFormat="1" hidden="1"/>
    <row r="2316" customFormat="1" hidden="1"/>
    <row r="2317" customFormat="1" hidden="1"/>
    <row r="2318" customFormat="1" hidden="1"/>
    <row r="2319" customFormat="1" hidden="1"/>
    <row r="2320" customFormat="1" hidden="1"/>
    <row r="2321" customFormat="1" hidden="1"/>
    <row r="2322" customFormat="1" hidden="1"/>
    <row r="2323" customFormat="1" hidden="1"/>
    <row r="2324" customFormat="1" hidden="1"/>
    <row r="2325" customFormat="1" hidden="1"/>
    <row r="2326" customFormat="1" hidden="1"/>
    <row r="2327" customFormat="1" hidden="1"/>
    <row r="2328" customFormat="1" hidden="1"/>
    <row r="2329" customFormat="1" hidden="1"/>
    <row r="2330" customFormat="1" hidden="1"/>
    <row r="2331" customFormat="1" hidden="1"/>
    <row r="2332" customFormat="1" hidden="1"/>
    <row r="2333" customFormat="1" hidden="1"/>
    <row r="2334" customFormat="1" hidden="1"/>
    <row r="2335" customFormat="1" hidden="1"/>
    <row r="2336" customFormat="1" hidden="1"/>
    <row r="2337" customFormat="1" hidden="1"/>
    <row r="2338" customFormat="1" hidden="1"/>
    <row r="2339" customFormat="1" hidden="1"/>
    <row r="2340" customFormat="1" hidden="1"/>
    <row r="2341" customFormat="1" hidden="1"/>
    <row r="2342" customFormat="1" hidden="1"/>
    <row r="2343" customFormat="1" hidden="1"/>
    <row r="2344" customFormat="1" hidden="1"/>
    <row r="2345" customFormat="1" hidden="1"/>
    <row r="2346" customFormat="1" hidden="1"/>
    <row r="2347" customFormat="1" hidden="1"/>
    <row r="2348" customFormat="1" hidden="1"/>
    <row r="2349" customFormat="1" hidden="1"/>
    <row r="2350" customFormat="1" hidden="1"/>
    <row r="2351" customFormat="1" hidden="1"/>
    <row r="2352" customFormat="1" hidden="1"/>
    <row r="2353" customFormat="1" hidden="1"/>
    <row r="2354" customFormat="1" hidden="1"/>
    <row r="2355" customFormat="1" hidden="1"/>
    <row r="2356" customFormat="1" hidden="1"/>
    <row r="2357" customFormat="1" hidden="1"/>
    <row r="2358" customFormat="1" hidden="1"/>
    <row r="2359" customFormat="1" hidden="1"/>
    <row r="2360" customFormat="1" hidden="1"/>
    <row r="2361" customFormat="1" hidden="1"/>
    <row r="2362" customFormat="1" hidden="1"/>
    <row r="2363" customFormat="1" hidden="1"/>
    <row r="2364" customFormat="1" hidden="1"/>
    <row r="2365" customFormat="1" hidden="1"/>
    <row r="2366" customFormat="1" hidden="1"/>
    <row r="2367" customFormat="1" hidden="1"/>
    <row r="2368" customFormat="1" hidden="1"/>
    <row r="2369" customFormat="1" hidden="1"/>
    <row r="2370" customFormat="1" hidden="1"/>
    <row r="2371" customFormat="1" hidden="1"/>
    <row r="2372" customFormat="1" hidden="1"/>
    <row r="2373" customFormat="1" hidden="1"/>
    <row r="2374" customFormat="1" hidden="1"/>
    <row r="2375" customFormat="1" hidden="1"/>
    <row r="2376" customFormat="1" hidden="1"/>
    <row r="2377" customFormat="1" hidden="1"/>
    <row r="2378" customFormat="1" hidden="1"/>
    <row r="2379" customFormat="1" hidden="1"/>
    <row r="2380" customFormat="1" hidden="1"/>
    <row r="2381" customFormat="1" hidden="1"/>
    <row r="2382" customFormat="1" hidden="1"/>
    <row r="2383" customFormat="1" hidden="1"/>
    <row r="2384" customFormat="1" hidden="1"/>
    <row r="2385" customFormat="1" hidden="1"/>
    <row r="2386" customFormat="1" hidden="1"/>
    <row r="2387" customFormat="1" hidden="1"/>
    <row r="2388" customFormat="1" hidden="1"/>
    <row r="2389" customFormat="1" hidden="1"/>
    <row r="2390" customFormat="1" hidden="1"/>
    <row r="2391" customFormat="1" hidden="1"/>
    <row r="2392" customFormat="1" hidden="1"/>
    <row r="2393" customFormat="1" hidden="1"/>
    <row r="2394" customFormat="1" hidden="1"/>
    <row r="2395" customFormat="1" hidden="1"/>
    <row r="2396" customFormat="1" hidden="1"/>
    <row r="2397" customFormat="1" hidden="1"/>
    <row r="2398" customFormat="1" hidden="1"/>
    <row r="2399" customFormat="1" hidden="1"/>
    <row r="2400" customFormat="1" hidden="1"/>
    <row r="2401" customFormat="1" hidden="1"/>
    <row r="2402" customFormat="1" hidden="1"/>
    <row r="2403" customFormat="1" hidden="1"/>
    <row r="2404" customFormat="1" hidden="1"/>
    <row r="2405" customFormat="1" hidden="1"/>
    <row r="2406" customFormat="1" hidden="1"/>
    <row r="2407" customFormat="1" hidden="1"/>
    <row r="2408" customFormat="1" hidden="1"/>
    <row r="2409" customFormat="1" hidden="1"/>
    <row r="2410" customFormat="1" hidden="1"/>
    <row r="2411" customFormat="1" hidden="1"/>
    <row r="2412" customFormat="1" hidden="1"/>
    <row r="2413" customFormat="1" hidden="1"/>
    <row r="2414" customFormat="1" hidden="1"/>
    <row r="2415" customFormat="1" hidden="1"/>
    <row r="2416" customFormat="1" hidden="1"/>
    <row r="2417" customFormat="1" hidden="1"/>
    <row r="2418" customFormat="1" hidden="1"/>
    <row r="2419" customFormat="1" hidden="1"/>
    <row r="2420" customFormat="1" hidden="1"/>
    <row r="2421" customFormat="1" hidden="1"/>
    <row r="2422" customFormat="1" hidden="1"/>
    <row r="2423" customFormat="1" hidden="1"/>
    <row r="2424" customFormat="1" hidden="1"/>
    <row r="2425" customFormat="1" hidden="1"/>
    <row r="2426" customFormat="1" hidden="1"/>
    <row r="2427" customFormat="1" hidden="1"/>
    <row r="2428" customFormat="1" hidden="1"/>
    <row r="2429" customFormat="1" hidden="1"/>
    <row r="2430" customFormat="1" hidden="1"/>
    <row r="2431" customFormat="1" hidden="1"/>
    <row r="2432" customFormat="1" hidden="1"/>
    <row r="2433" customFormat="1" hidden="1"/>
    <row r="2434" customFormat="1" hidden="1"/>
    <row r="2435" customFormat="1" hidden="1"/>
    <row r="2436" customFormat="1" hidden="1"/>
    <row r="2437" customFormat="1" hidden="1"/>
    <row r="2438" customFormat="1" hidden="1"/>
    <row r="2439" customFormat="1" hidden="1"/>
    <row r="2440" customFormat="1" hidden="1"/>
    <row r="2441" customFormat="1" hidden="1"/>
    <row r="2442" customFormat="1" hidden="1"/>
    <row r="2443" customFormat="1" hidden="1"/>
    <row r="2444" customFormat="1" hidden="1"/>
    <row r="2445" customFormat="1" hidden="1"/>
    <row r="2446" customFormat="1" hidden="1"/>
    <row r="2447" customFormat="1" hidden="1"/>
    <row r="2448" customFormat="1" hidden="1"/>
    <row r="2449" customFormat="1" hidden="1"/>
    <row r="2450" customFormat="1" hidden="1"/>
    <row r="2451" customFormat="1" hidden="1"/>
    <row r="2452" customFormat="1" hidden="1"/>
    <row r="2453" customFormat="1" hidden="1"/>
    <row r="2454" customFormat="1" hidden="1"/>
    <row r="2455" customFormat="1" hidden="1"/>
    <row r="2456" customFormat="1" hidden="1"/>
    <row r="2457" customFormat="1" hidden="1"/>
    <row r="2458" customFormat="1" hidden="1"/>
    <row r="2459" customFormat="1" hidden="1"/>
    <row r="2460" customFormat="1" hidden="1"/>
    <row r="2461" customFormat="1" hidden="1"/>
    <row r="2462" customFormat="1" hidden="1"/>
    <row r="2463" customFormat="1" hidden="1"/>
    <row r="2464" customFormat="1" hidden="1"/>
    <row r="2465" customFormat="1" hidden="1"/>
    <row r="2466" customFormat="1" hidden="1"/>
    <row r="2467" customFormat="1" hidden="1"/>
    <row r="2468" customFormat="1" hidden="1"/>
    <row r="2469" customFormat="1" hidden="1"/>
    <row r="2470" customFormat="1" hidden="1"/>
    <row r="2471" customFormat="1" hidden="1"/>
    <row r="2472" customFormat="1" hidden="1"/>
    <row r="2473" customFormat="1" hidden="1"/>
    <row r="2474" customFormat="1" hidden="1"/>
    <row r="2475" customFormat="1" hidden="1"/>
    <row r="2476" customFormat="1" hidden="1"/>
    <row r="2477" customFormat="1" hidden="1"/>
    <row r="2478" customFormat="1" hidden="1"/>
    <row r="2479" customFormat="1" hidden="1"/>
    <row r="2480" customFormat="1" hidden="1"/>
    <row r="2481" customFormat="1" hidden="1"/>
    <row r="2482" customFormat="1" hidden="1"/>
    <row r="2483" customFormat="1" hidden="1"/>
    <row r="2484" customFormat="1" hidden="1"/>
    <row r="2485" customFormat="1" hidden="1"/>
    <row r="2486" customFormat="1" hidden="1"/>
    <row r="2487" customFormat="1" hidden="1"/>
    <row r="2488" customFormat="1" hidden="1"/>
    <row r="2489" customFormat="1" hidden="1"/>
    <row r="2490" customFormat="1" hidden="1"/>
    <row r="2491" customFormat="1" hidden="1"/>
    <row r="2492" customFormat="1" hidden="1"/>
    <row r="2493" customFormat="1" hidden="1"/>
    <row r="2494" customFormat="1" hidden="1"/>
    <row r="2495" customFormat="1" hidden="1"/>
    <row r="2496" customFormat="1" hidden="1"/>
    <row r="2497" customFormat="1" hidden="1"/>
    <row r="2498" customFormat="1" hidden="1"/>
    <row r="2499" customFormat="1" hidden="1"/>
    <row r="2500" customFormat="1" hidden="1"/>
    <row r="2501" customFormat="1" hidden="1"/>
    <row r="2502" customFormat="1" hidden="1"/>
    <row r="2503" customFormat="1" hidden="1"/>
    <row r="2504" customFormat="1" hidden="1"/>
    <row r="2505" customFormat="1" hidden="1"/>
    <row r="2506" customFormat="1" hidden="1"/>
    <row r="2507" customFormat="1" hidden="1"/>
    <row r="2508" customFormat="1" hidden="1"/>
    <row r="2509" customFormat="1" hidden="1"/>
    <row r="2510" customFormat="1" hidden="1"/>
    <row r="2511" customFormat="1" hidden="1"/>
    <row r="2512" customFormat="1" hidden="1"/>
    <row r="2513" customFormat="1" hidden="1"/>
    <row r="2514" customFormat="1" hidden="1"/>
    <row r="2515" customFormat="1" hidden="1"/>
    <row r="2516" customFormat="1" hidden="1"/>
    <row r="2517" customFormat="1" hidden="1"/>
    <row r="2518" customFormat="1" hidden="1"/>
    <row r="2519" customFormat="1" hidden="1"/>
    <row r="2520" customFormat="1" hidden="1"/>
    <row r="2521" customFormat="1" hidden="1"/>
    <row r="2522" customFormat="1" hidden="1"/>
    <row r="2523" customFormat="1" hidden="1"/>
    <row r="2524" customFormat="1" hidden="1"/>
    <row r="2525" customFormat="1" hidden="1"/>
    <row r="2526" customFormat="1" hidden="1"/>
    <row r="2527" customFormat="1" hidden="1"/>
    <row r="2528" customFormat="1" hidden="1"/>
    <row r="2529" customFormat="1" hidden="1"/>
    <row r="2530" customFormat="1" hidden="1"/>
    <row r="2531" customFormat="1" hidden="1"/>
    <row r="2532" customFormat="1" hidden="1"/>
    <row r="2533" customFormat="1" hidden="1"/>
    <row r="2534" customFormat="1" hidden="1"/>
    <row r="2535" customFormat="1" hidden="1"/>
    <row r="2536" customFormat="1" hidden="1"/>
    <row r="2537" customFormat="1" hidden="1"/>
    <row r="2538" customFormat="1" hidden="1"/>
    <row r="2539" customFormat="1" hidden="1"/>
    <row r="2540" customFormat="1" hidden="1"/>
    <row r="2541" customFormat="1" hidden="1"/>
    <row r="2542" customFormat="1" hidden="1"/>
    <row r="2543" customFormat="1" hidden="1"/>
    <row r="2544" customFormat="1" hidden="1"/>
    <row r="2545" customFormat="1" hidden="1"/>
    <row r="2546" customFormat="1" hidden="1"/>
    <row r="2547" customFormat="1" hidden="1"/>
    <row r="2548" customFormat="1" hidden="1"/>
    <row r="2549" customFormat="1" hidden="1"/>
    <row r="2550" customFormat="1" hidden="1"/>
    <row r="2551" customFormat="1" hidden="1"/>
    <row r="2552" customFormat="1" hidden="1"/>
    <row r="2553" customFormat="1" hidden="1"/>
    <row r="2554" customFormat="1" hidden="1"/>
    <row r="2555" customFormat="1" hidden="1"/>
    <row r="2556" customFormat="1" hidden="1"/>
    <row r="2557" customFormat="1" hidden="1"/>
    <row r="2558" customFormat="1" hidden="1"/>
    <row r="2559" customFormat="1" hidden="1"/>
    <row r="2560" customFormat="1" hidden="1"/>
    <row r="2561" customFormat="1" hidden="1"/>
    <row r="2562" customFormat="1" hidden="1"/>
    <row r="2563" customFormat="1" hidden="1"/>
    <row r="2564" customFormat="1" hidden="1"/>
    <row r="2565" customFormat="1" hidden="1"/>
    <row r="2566" customFormat="1" hidden="1"/>
    <row r="2567" customFormat="1" hidden="1"/>
    <row r="2568" customFormat="1" hidden="1"/>
    <row r="2569" customFormat="1" hidden="1"/>
    <row r="2570" customFormat="1" hidden="1"/>
    <row r="2571" customFormat="1" hidden="1"/>
    <row r="2572" customFormat="1" hidden="1"/>
    <row r="2573" customFormat="1" hidden="1"/>
    <row r="2574" customFormat="1" hidden="1"/>
    <row r="2575" customFormat="1" hidden="1"/>
    <row r="2576" customFormat="1" hidden="1"/>
    <row r="2577" customFormat="1" hidden="1"/>
    <row r="2578" customFormat="1" hidden="1"/>
    <row r="2579" customFormat="1" hidden="1"/>
    <row r="2580" customFormat="1" hidden="1"/>
    <row r="2581" customFormat="1" hidden="1"/>
    <row r="2582" customFormat="1" hidden="1"/>
    <row r="2583" customFormat="1" hidden="1"/>
    <row r="2584" customFormat="1" hidden="1"/>
    <row r="2585" customFormat="1" hidden="1"/>
    <row r="2586" customFormat="1" hidden="1"/>
    <row r="2587" customFormat="1" hidden="1"/>
    <row r="2588" customFormat="1" hidden="1"/>
    <row r="2589" customFormat="1" hidden="1"/>
    <row r="2590" customFormat="1" hidden="1"/>
    <row r="2591" customFormat="1" hidden="1"/>
    <row r="2592" customFormat="1" hidden="1"/>
    <row r="2593" customFormat="1" hidden="1"/>
    <row r="2594" customFormat="1" hidden="1"/>
    <row r="2595" customFormat="1" hidden="1"/>
    <row r="2596" customFormat="1" hidden="1"/>
    <row r="2597" customFormat="1" hidden="1"/>
    <row r="2598" customFormat="1" hidden="1"/>
    <row r="2599" customFormat="1" hidden="1"/>
    <row r="2600" customFormat="1" hidden="1"/>
    <row r="2601" customFormat="1" hidden="1"/>
    <row r="2602" customFormat="1" hidden="1"/>
    <row r="2603" customFormat="1" hidden="1"/>
    <row r="2604" customFormat="1" hidden="1"/>
    <row r="2605" customFormat="1" hidden="1"/>
    <row r="2606" customFormat="1" hidden="1"/>
    <row r="2607" customFormat="1" hidden="1"/>
    <row r="2608" customFormat="1" hidden="1"/>
    <row r="2609" customFormat="1" hidden="1"/>
    <row r="2610" customFormat="1" hidden="1"/>
    <row r="2611" customFormat="1" hidden="1"/>
    <row r="2612" customFormat="1" hidden="1"/>
    <row r="2613" customFormat="1" hidden="1"/>
    <row r="2614" customFormat="1" hidden="1"/>
    <row r="2615" customFormat="1" hidden="1"/>
    <row r="2616" customFormat="1" hidden="1"/>
    <row r="2617" customFormat="1" hidden="1"/>
    <row r="2618" customFormat="1" hidden="1"/>
    <row r="2619" customFormat="1" hidden="1"/>
    <row r="2620" customFormat="1" hidden="1"/>
    <row r="2621" customFormat="1" hidden="1"/>
    <row r="2622" customFormat="1" hidden="1"/>
    <row r="2623" customFormat="1" hidden="1"/>
    <row r="2624" customFormat="1" hidden="1"/>
    <row r="2625" customFormat="1" hidden="1"/>
    <row r="2626" customFormat="1" hidden="1"/>
    <row r="2627" customFormat="1" hidden="1"/>
    <row r="2628" customFormat="1" hidden="1"/>
    <row r="2629" customFormat="1" hidden="1"/>
    <row r="2630" customFormat="1" hidden="1"/>
    <row r="2631" customFormat="1" hidden="1"/>
    <row r="2632" customFormat="1" hidden="1"/>
    <row r="2633" customFormat="1" hidden="1"/>
    <row r="2634" customFormat="1" hidden="1"/>
    <row r="2635" customFormat="1" hidden="1"/>
    <row r="2636" customFormat="1" hidden="1"/>
    <row r="2637" customFormat="1" hidden="1"/>
    <row r="2638" customFormat="1" hidden="1"/>
    <row r="2639" customFormat="1" hidden="1"/>
    <row r="2640" customFormat="1" hidden="1"/>
    <row r="2641" customFormat="1" hidden="1"/>
    <row r="2642" customFormat="1" hidden="1"/>
    <row r="2643" customFormat="1" hidden="1"/>
    <row r="2644" customFormat="1" hidden="1"/>
    <row r="2645" customFormat="1" hidden="1"/>
    <row r="2646" customFormat="1" hidden="1"/>
    <row r="2647" customFormat="1" hidden="1"/>
    <row r="2648" customFormat="1" hidden="1"/>
    <row r="2649" customFormat="1" hidden="1"/>
    <row r="2650" customFormat="1" hidden="1"/>
    <row r="2651" customFormat="1" hidden="1"/>
    <row r="2652" customFormat="1" hidden="1"/>
    <row r="2653" customFormat="1" hidden="1"/>
    <row r="2654" customFormat="1" hidden="1"/>
    <row r="2655" customFormat="1" hidden="1"/>
    <row r="2656" customFormat="1" hidden="1"/>
    <row r="2657" customFormat="1" hidden="1"/>
    <row r="2658" customFormat="1" hidden="1"/>
    <row r="2659" customFormat="1" hidden="1"/>
    <row r="2660" customFormat="1" hidden="1"/>
    <row r="2661" customFormat="1" hidden="1"/>
    <row r="2662" customFormat="1" hidden="1"/>
    <row r="2663" customFormat="1" hidden="1"/>
    <row r="2664" customFormat="1" hidden="1"/>
    <row r="2665" customFormat="1" hidden="1"/>
    <row r="2666" customFormat="1" hidden="1"/>
    <row r="2667" customFormat="1" hidden="1"/>
    <row r="2668" customFormat="1" hidden="1"/>
    <row r="2669" customFormat="1" hidden="1"/>
    <row r="2670" customFormat="1" hidden="1"/>
    <row r="2671" customFormat="1" hidden="1"/>
    <row r="2672" customFormat="1" hidden="1"/>
    <row r="2673" customFormat="1" hidden="1"/>
    <row r="2674" customFormat="1" hidden="1"/>
    <row r="2675" customFormat="1" hidden="1"/>
    <row r="2676" customFormat="1" hidden="1"/>
    <row r="2677" customFormat="1" hidden="1"/>
    <row r="2678" customFormat="1" hidden="1"/>
    <row r="2679" customFormat="1" hidden="1"/>
    <row r="2680" customFormat="1" hidden="1"/>
    <row r="2681" customFormat="1" hidden="1"/>
    <row r="2682" customFormat="1" hidden="1"/>
    <row r="2683" customFormat="1" hidden="1"/>
    <row r="2684" customFormat="1" hidden="1"/>
    <row r="2685" customFormat="1" hidden="1"/>
    <row r="2686" customFormat="1" hidden="1"/>
    <row r="2687" customFormat="1" hidden="1"/>
    <row r="2688" customFormat="1" hidden="1"/>
    <row r="2689" customFormat="1" hidden="1"/>
    <row r="2690" customFormat="1" hidden="1"/>
    <row r="2691" customFormat="1" hidden="1"/>
    <row r="2692" customFormat="1" hidden="1"/>
    <row r="2693" customFormat="1" hidden="1"/>
    <row r="2694" customFormat="1" hidden="1"/>
    <row r="2695" customFormat="1" hidden="1"/>
    <row r="2696" customFormat="1" hidden="1"/>
    <row r="2697" customFormat="1" hidden="1"/>
    <row r="2698" customFormat="1" hidden="1"/>
    <row r="2699" customFormat="1" hidden="1"/>
    <row r="2700" customFormat="1" hidden="1"/>
    <row r="2701" customFormat="1" hidden="1"/>
    <row r="2702" customFormat="1" hidden="1"/>
    <row r="2703" customFormat="1" hidden="1"/>
    <row r="2704" customFormat="1" hidden="1"/>
    <row r="2705" customFormat="1" hidden="1"/>
    <row r="2706" customFormat="1" hidden="1"/>
    <row r="2707" customFormat="1" hidden="1"/>
    <row r="2708" customFormat="1" hidden="1"/>
    <row r="2709" customFormat="1" hidden="1"/>
    <row r="2710" customFormat="1" hidden="1"/>
    <row r="2711" customFormat="1" hidden="1"/>
    <row r="2712" customFormat="1" hidden="1"/>
    <row r="2713" customFormat="1" hidden="1"/>
    <row r="2714" customFormat="1" hidden="1"/>
    <row r="2715" customFormat="1" hidden="1"/>
    <row r="2716" customFormat="1" hidden="1"/>
    <row r="2717" customFormat="1" hidden="1"/>
    <row r="2718" customFormat="1" hidden="1"/>
    <row r="2719" customFormat="1" hidden="1"/>
    <row r="2720" customFormat="1" hidden="1"/>
    <row r="2721" customFormat="1" hidden="1"/>
    <row r="2722" customFormat="1" hidden="1"/>
    <row r="2723" customFormat="1" hidden="1"/>
    <row r="2724" customFormat="1" hidden="1"/>
    <row r="2725" customFormat="1" hidden="1"/>
    <row r="2726" customFormat="1" hidden="1"/>
    <row r="2727" customFormat="1" hidden="1"/>
    <row r="2728" customFormat="1" hidden="1"/>
    <row r="2729" customFormat="1" hidden="1"/>
    <row r="2730" customFormat="1" hidden="1"/>
    <row r="2731" customFormat="1" hidden="1"/>
    <row r="2732" customFormat="1" hidden="1"/>
    <row r="2733" customFormat="1" hidden="1"/>
    <row r="2734" customFormat="1" hidden="1"/>
    <row r="2735" customFormat="1" hidden="1"/>
    <row r="2736" customFormat="1" hidden="1"/>
    <row r="2737" customFormat="1" hidden="1"/>
    <row r="2738" customFormat="1" hidden="1"/>
    <row r="2739" customFormat="1" hidden="1"/>
    <row r="2740" customFormat="1" hidden="1"/>
    <row r="2741" customFormat="1" hidden="1"/>
    <row r="2742" customFormat="1" hidden="1"/>
    <row r="2743" customFormat="1" hidden="1"/>
    <row r="2744" customFormat="1" hidden="1"/>
    <row r="2745" customFormat="1" hidden="1"/>
    <row r="2746" customFormat="1" hidden="1"/>
    <row r="2747" customFormat="1" hidden="1"/>
    <row r="2748" customFormat="1" hidden="1"/>
    <row r="2749" customFormat="1" hidden="1"/>
    <row r="2750" customFormat="1" hidden="1"/>
    <row r="2751" customFormat="1" hidden="1"/>
    <row r="2752" customFormat="1" hidden="1"/>
    <row r="2753" customFormat="1" hidden="1"/>
    <row r="2754" customFormat="1" hidden="1"/>
    <row r="2755" customFormat="1" hidden="1"/>
    <row r="2756" customFormat="1" hidden="1"/>
    <row r="2757" customFormat="1" hidden="1"/>
    <row r="2758" customFormat="1" hidden="1"/>
    <row r="2759" customFormat="1" hidden="1"/>
    <row r="2760" customFormat="1" hidden="1"/>
    <row r="2761" customFormat="1" hidden="1"/>
    <row r="2762" customFormat="1" hidden="1"/>
    <row r="2763" customFormat="1" hidden="1"/>
    <row r="2764" customFormat="1" hidden="1"/>
    <row r="2765" customFormat="1" hidden="1"/>
    <row r="2766" customFormat="1" hidden="1"/>
    <row r="2767" customFormat="1" hidden="1"/>
    <row r="2768" customFormat="1" hidden="1"/>
    <row r="2769" customFormat="1" hidden="1"/>
    <row r="2770" customFormat="1" hidden="1"/>
    <row r="2771" customFormat="1" hidden="1"/>
    <row r="2772" customFormat="1" hidden="1"/>
    <row r="2773" customFormat="1" hidden="1"/>
    <row r="2774" customFormat="1" hidden="1"/>
    <row r="2775" customFormat="1" hidden="1"/>
    <row r="2776" customFormat="1" hidden="1"/>
    <row r="2777" customFormat="1" hidden="1"/>
    <row r="2778" customFormat="1" hidden="1"/>
    <row r="2779" customFormat="1" hidden="1"/>
    <row r="2780" customFormat="1" hidden="1"/>
    <row r="2781" customFormat="1" hidden="1"/>
    <row r="2782" customFormat="1" hidden="1"/>
    <row r="2783" customFormat="1" hidden="1"/>
    <row r="2784" customFormat="1" hidden="1"/>
    <row r="2785" customFormat="1" hidden="1"/>
    <row r="2786" customFormat="1" hidden="1"/>
    <row r="2787" customFormat="1" hidden="1"/>
    <row r="2788" customFormat="1" hidden="1"/>
    <row r="2789" customFormat="1" hidden="1"/>
    <row r="2790" customFormat="1" hidden="1"/>
    <row r="2791" customFormat="1" hidden="1"/>
    <row r="2792" customFormat="1" hidden="1"/>
    <row r="2793" customFormat="1" hidden="1"/>
    <row r="2794" customFormat="1" hidden="1"/>
    <row r="2795" customFormat="1" hidden="1"/>
    <row r="2796" customFormat="1" hidden="1"/>
    <row r="2797" customFormat="1" hidden="1"/>
    <row r="2798" customFormat="1" hidden="1"/>
    <row r="2799" customFormat="1" hidden="1"/>
    <row r="2800" customFormat="1" hidden="1"/>
    <row r="2801" customFormat="1" hidden="1"/>
    <row r="2802" customFormat="1" hidden="1"/>
    <row r="2803" customFormat="1" hidden="1"/>
    <row r="2804" customFormat="1" hidden="1"/>
    <row r="2805" customFormat="1" hidden="1"/>
    <row r="2806" customFormat="1" hidden="1"/>
    <row r="2807" customFormat="1" hidden="1"/>
    <row r="2808" customFormat="1" hidden="1"/>
    <row r="2809" customFormat="1" hidden="1"/>
    <row r="2810" customFormat="1" hidden="1"/>
    <row r="2811" customFormat="1" hidden="1"/>
    <row r="2812" customFormat="1" hidden="1"/>
    <row r="2813" customFormat="1" hidden="1"/>
    <row r="2814" customFormat="1" hidden="1"/>
    <row r="2815" customFormat="1" hidden="1"/>
    <row r="2816" customFormat="1" hidden="1"/>
    <row r="2817" customFormat="1" hidden="1"/>
    <row r="2818" customFormat="1" hidden="1"/>
    <row r="2819" customFormat="1" hidden="1"/>
    <row r="2820" customFormat="1" hidden="1"/>
    <row r="2821" customFormat="1" hidden="1"/>
    <row r="2822" customFormat="1" hidden="1"/>
    <row r="2823" customFormat="1" hidden="1"/>
    <row r="2824" customFormat="1" hidden="1"/>
    <row r="2825" customFormat="1" hidden="1"/>
    <row r="2826" customFormat="1" hidden="1"/>
    <row r="2827" customFormat="1" hidden="1"/>
    <row r="2828" customFormat="1" hidden="1"/>
    <row r="2829" customFormat="1" hidden="1"/>
    <row r="2830" customFormat="1" hidden="1"/>
    <row r="2831" customFormat="1" hidden="1"/>
    <row r="2832" customFormat="1" hidden="1"/>
    <row r="2833" customFormat="1" hidden="1"/>
    <row r="2834" customFormat="1" hidden="1"/>
    <row r="2835" customFormat="1" hidden="1"/>
    <row r="2836" customFormat="1" hidden="1"/>
    <row r="2837" customFormat="1" hidden="1"/>
    <row r="2838" customFormat="1" hidden="1"/>
    <row r="2839" customFormat="1" hidden="1"/>
    <row r="2840" customFormat="1" hidden="1"/>
    <row r="2841" customFormat="1" hidden="1"/>
    <row r="2842" customFormat="1" hidden="1"/>
    <row r="2843" customFormat="1" hidden="1"/>
    <row r="2844" customFormat="1" hidden="1"/>
    <row r="2845" customFormat="1" hidden="1"/>
    <row r="2846" customFormat="1" hidden="1"/>
    <row r="2847" customFormat="1" hidden="1"/>
    <row r="2848" customFormat="1" hidden="1"/>
    <row r="2849" customFormat="1" hidden="1"/>
    <row r="2850" customFormat="1" hidden="1"/>
    <row r="2851" customFormat="1" hidden="1"/>
    <row r="2852" customFormat="1" hidden="1"/>
    <row r="2853" customFormat="1" hidden="1"/>
    <row r="2854" customFormat="1" hidden="1"/>
    <row r="2855" customFormat="1" hidden="1"/>
    <row r="2856" customFormat="1" hidden="1"/>
    <row r="2857" customFormat="1" hidden="1"/>
    <row r="2858" customFormat="1" hidden="1"/>
    <row r="2859" customFormat="1" hidden="1"/>
    <row r="2860" customFormat="1" hidden="1"/>
    <row r="2861" customFormat="1" hidden="1"/>
    <row r="2862" customFormat="1" hidden="1"/>
    <row r="2863" customFormat="1" hidden="1"/>
    <row r="2864" customFormat="1" hidden="1"/>
    <row r="2865" customFormat="1" hidden="1"/>
    <row r="2866" customFormat="1" hidden="1"/>
    <row r="2867" customFormat="1" hidden="1"/>
    <row r="2868" customFormat="1" hidden="1"/>
    <row r="2869" customFormat="1" hidden="1"/>
    <row r="2870" customFormat="1" hidden="1"/>
    <row r="2871" customFormat="1" hidden="1"/>
    <row r="2872" customFormat="1" hidden="1"/>
    <row r="2873" customFormat="1" hidden="1"/>
    <row r="2874" customFormat="1" hidden="1"/>
    <row r="2875" customFormat="1" hidden="1"/>
    <row r="2876" customFormat="1" hidden="1"/>
    <row r="2877" customFormat="1" hidden="1"/>
    <row r="2878" customFormat="1" hidden="1"/>
    <row r="2879" customFormat="1" hidden="1"/>
    <row r="2880" customFormat="1" hidden="1"/>
    <row r="2881" customFormat="1" hidden="1"/>
    <row r="2882" customFormat="1" hidden="1"/>
    <row r="2883" customFormat="1" hidden="1"/>
    <row r="2884" customFormat="1" hidden="1"/>
    <row r="2885" customFormat="1" hidden="1"/>
    <row r="2886" customFormat="1" hidden="1"/>
    <row r="2887" customFormat="1" hidden="1"/>
    <row r="2888" customFormat="1" hidden="1"/>
    <row r="2889" customFormat="1" hidden="1"/>
    <row r="2890" customFormat="1" hidden="1"/>
    <row r="2891" customFormat="1" hidden="1"/>
    <row r="2892" customFormat="1" hidden="1"/>
    <row r="2893" customFormat="1" hidden="1"/>
    <row r="2894" customFormat="1" hidden="1"/>
    <row r="2895" customFormat="1" hidden="1"/>
    <row r="2896" customFormat="1" hidden="1"/>
    <row r="2897" customFormat="1" hidden="1"/>
    <row r="2898" customFormat="1" hidden="1"/>
    <row r="2899" customFormat="1" hidden="1"/>
    <row r="2900" customFormat="1" hidden="1"/>
    <row r="2901" customFormat="1" hidden="1"/>
    <row r="2902" customFormat="1" hidden="1"/>
    <row r="2903" customFormat="1" hidden="1"/>
    <row r="2904" customFormat="1" hidden="1"/>
    <row r="2905" customFormat="1" hidden="1"/>
    <row r="2906" customFormat="1" hidden="1"/>
    <row r="2907" customFormat="1" hidden="1"/>
    <row r="2908" customFormat="1" hidden="1"/>
    <row r="2909" customFormat="1" hidden="1"/>
    <row r="2910" customFormat="1" hidden="1"/>
    <row r="2911" customFormat="1" hidden="1"/>
    <row r="2912" customFormat="1" hidden="1"/>
    <row r="2913" customFormat="1" hidden="1"/>
    <row r="2914" customFormat="1" hidden="1"/>
    <row r="2915" customFormat="1" hidden="1"/>
    <row r="2916" customFormat="1" hidden="1"/>
    <row r="2917" customFormat="1" hidden="1"/>
    <row r="2918" customFormat="1" hidden="1"/>
    <row r="2919" customFormat="1" hidden="1"/>
    <row r="2920" customFormat="1" hidden="1"/>
    <row r="2921" customFormat="1" hidden="1"/>
    <row r="2922" customFormat="1" hidden="1"/>
    <row r="2923" customFormat="1" hidden="1"/>
    <row r="2924" customFormat="1" hidden="1"/>
    <row r="2925" customFormat="1" hidden="1"/>
    <row r="2926" customFormat="1" hidden="1"/>
    <row r="2927" customFormat="1" hidden="1"/>
    <row r="2928" customFormat="1" hidden="1"/>
    <row r="2929" customFormat="1" hidden="1"/>
    <row r="2930" customFormat="1" hidden="1"/>
    <row r="2931" customFormat="1" hidden="1"/>
    <row r="2932" customFormat="1" hidden="1"/>
    <row r="2933" customFormat="1" hidden="1"/>
    <row r="2934" customFormat="1" hidden="1"/>
    <row r="2935" customFormat="1" hidden="1"/>
    <row r="2936" customFormat="1" hidden="1"/>
    <row r="2937" customFormat="1" hidden="1"/>
    <row r="2938" customFormat="1" hidden="1"/>
    <row r="2939" customFormat="1" hidden="1"/>
    <row r="2940" customFormat="1" hidden="1"/>
    <row r="2941" customFormat="1" hidden="1"/>
    <row r="2942" customFormat="1" hidden="1"/>
    <row r="2943" customFormat="1" hidden="1"/>
    <row r="2944" customFormat="1" hidden="1"/>
    <row r="2945" customFormat="1" hidden="1"/>
    <row r="2946" customFormat="1" hidden="1"/>
    <row r="2947" customFormat="1" hidden="1"/>
    <row r="2948" customFormat="1" hidden="1"/>
    <row r="2949" customFormat="1" hidden="1"/>
    <row r="2950" customFormat="1" hidden="1"/>
    <row r="2951" customFormat="1" hidden="1"/>
    <row r="2952" customFormat="1" hidden="1"/>
    <row r="2953" customFormat="1" hidden="1"/>
    <row r="2954" customFormat="1" hidden="1"/>
    <row r="2955" customFormat="1" hidden="1"/>
    <row r="2956" customFormat="1" hidden="1"/>
    <row r="2957" customFormat="1" hidden="1"/>
    <row r="2958" customFormat="1" hidden="1"/>
    <row r="2959" customFormat="1" hidden="1"/>
    <row r="2960" customFormat="1" hidden="1"/>
    <row r="2961" customFormat="1" hidden="1"/>
    <row r="2962" customFormat="1" hidden="1"/>
    <row r="2963" customFormat="1" hidden="1"/>
    <row r="2964" customFormat="1" hidden="1"/>
    <row r="2965" customFormat="1" hidden="1"/>
    <row r="2966" customFormat="1" hidden="1"/>
    <row r="2967" customFormat="1" hidden="1"/>
    <row r="2968" customFormat="1" hidden="1"/>
    <row r="2969" customFormat="1" hidden="1"/>
    <row r="2970" customFormat="1" hidden="1"/>
    <row r="2971" customFormat="1" hidden="1"/>
    <row r="2972" customFormat="1" hidden="1"/>
    <row r="2973" customFormat="1" hidden="1"/>
    <row r="2974" customFormat="1" hidden="1"/>
    <row r="2975" customFormat="1" hidden="1"/>
    <row r="2976" customFormat="1" hidden="1"/>
    <row r="2977" customFormat="1" hidden="1"/>
    <row r="2978" customFormat="1" hidden="1"/>
    <row r="2979" customFormat="1" hidden="1"/>
    <row r="2980" customFormat="1" hidden="1"/>
    <row r="2981" customFormat="1" hidden="1"/>
    <row r="2982" customFormat="1" hidden="1"/>
    <row r="2983" customFormat="1" hidden="1"/>
    <row r="2984" customFormat="1" hidden="1"/>
    <row r="2985" customFormat="1" hidden="1"/>
    <row r="2986" customFormat="1" hidden="1"/>
    <row r="2987" customFormat="1" hidden="1"/>
    <row r="2988" customFormat="1" hidden="1"/>
    <row r="2989" customFormat="1" hidden="1"/>
    <row r="2990" customFormat="1" hidden="1"/>
    <row r="2991" customFormat="1" hidden="1"/>
    <row r="2992" customFormat="1" hidden="1"/>
    <row r="2993" customFormat="1" hidden="1"/>
    <row r="2994" customFormat="1" hidden="1"/>
    <row r="2995" customFormat="1" hidden="1"/>
    <row r="2996" customFormat="1" hidden="1"/>
    <row r="2997" customFormat="1" hidden="1"/>
    <row r="2998" customFormat="1" hidden="1"/>
    <row r="2999" customFormat="1" hidden="1"/>
    <row r="3000" customFormat="1" hidden="1"/>
    <row r="3001" customFormat="1" hidden="1"/>
    <row r="3002" customFormat="1" hidden="1"/>
    <row r="3003" customFormat="1" hidden="1"/>
    <row r="3004" customFormat="1" hidden="1"/>
    <row r="3005" customFormat="1" hidden="1"/>
    <row r="3006" customFormat="1" hidden="1"/>
    <row r="3007" customFormat="1" hidden="1"/>
    <row r="3008" customFormat="1" hidden="1"/>
    <row r="3009" customFormat="1" hidden="1"/>
    <row r="3010" customFormat="1" hidden="1"/>
    <row r="3011" customFormat="1" hidden="1"/>
    <row r="3012" customFormat="1" hidden="1"/>
    <row r="3013" customFormat="1" hidden="1"/>
    <row r="3014" customFormat="1" hidden="1"/>
    <row r="3015" customFormat="1" hidden="1"/>
    <row r="3016" customFormat="1" hidden="1"/>
    <row r="3017" customFormat="1" hidden="1"/>
    <row r="3018" customFormat="1" hidden="1"/>
    <row r="3019" customFormat="1" hidden="1"/>
    <row r="3020" customFormat="1" hidden="1"/>
    <row r="3021" customFormat="1" hidden="1"/>
    <row r="3022" customFormat="1" hidden="1"/>
    <row r="3023" customFormat="1" hidden="1"/>
    <row r="3024" customFormat="1" hidden="1"/>
    <row r="3025" customFormat="1" hidden="1"/>
    <row r="3026" customFormat="1" hidden="1"/>
    <row r="3027" customFormat="1" hidden="1"/>
    <row r="3028" customFormat="1" hidden="1"/>
    <row r="3029" customFormat="1" hidden="1"/>
    <row r="3030" customFormat="1" hidden="1"/>
    <row r="3031" customFormat="1" hidden="1"/>
    <row r="3032" customFormat="1" hidden="1"/>
    <row r="3033" customFormat="1" hidden="1"/>
    <row r="3034" customFormat="1" hidden="1"/>
    <row r="3035" customFormat="1" hidden="1"/>
    <row r="3036" customFormat="1" hidden="1"/>
    <row r="3037" customFormat="1" hidden="1"/>
    <row r="3038" customFormat="1" hidden="1"/>
    <row r="3039" customFormat="1" hidden="1"/>
    <row r="3040" customFormat="1" hidden="1"/>
    <row r="3041" customFormat="1" hidden="1"/>
    <row r="3042" customFormat="1" hidden="1"/>
    <row r="3043" customFormat="1" hidden="1"/>
    <row r="3044" customFormat="1" hidden="1"/>
    <row r="3045" customFormat="1" hidden="1"/>
    <row r="3046" customFormat="1" hidden="1"/>
    <row r="3047" customFormat="1" hidden="1"/>
    <row r="3048" customFormat="1" hidden="1"/>
    <row r="3049" customFormat="1" hidden="1"/>
    <row r="3050" customFormat="1" hidden="1"/>
    <row r="3051" customFormat="1" hidden="1"/>
    <row r="3052" customFormat="1" hidden="1"/>
    <row r="3053" customFormat="1" hidden="1"/>
    <row r="3054" customFormat="1" hidden="1"/>
    <row r="3055" customFormat="1" hidden="1"/>
    <row r="3056" customFormat="1" hidden="1"/>
    <row r="3057" customFormat="1" hidden="1"/>
    <row r="3058" customFormat="1" hidden="1"/>
    <row r="3059" customFormat="1" hidden="1"/>
    <row r="3060" customFormat="1" hidden="1"/>
    <row r="3061" customFormat="1" hidden="1"/>
    <row r="3062" customFormat="1" hidden="1"/>
    <row r="3063" customFormat="1" hidden="1"/>
    <row r="3064" customFormat="1" hidden="1"/>
    <row r="3065" customFormat="1" hidden="1"/>
    <row r="3066" customFormat="1" hidden="1"/>
    <row r="3067" customFormat="1" hidden="1"/>
    <row r="3068" customFormat="1" hidden="1"/>
    <row r="3069" customFormat="1" hidden="1"/>
    <row r="3070" customFormat="1" hidden="1"/>
    <row r="3071" customFormat="1" hidden="1"/>
    <row r="3072" customFormat="1" hidden="1"/>
    <row r="3073" customFormat="1" hidden="1"/>
    <row r="3074" customFormat="1" hidden="1"/>
    <row r="3075" customFormat="1" hidden="1"/>
    <row r="3076" customFormat="1" hidden="1"/>
    <row r="3077" customFormat="1" hidden="1"/>
    <row r="3078" customFormat="1" hidden="1"/>
    <row r="3079" customFormat="1" hidden="1"/>
    <row r="3080" customFormat="1" hidden="1"/>
    <row r="3081" customFormat="1" hidden="1"/>
    <row r="3082" customFormat="1" hidden="1"/>
    <row r="3083" customFormat="1" hidden="1"/>
    <row r="3084" customFormat="1" hidden="1"/>
    <row r="3085" customFormat="1" hidden="1"/>
    <row r="3086" customFormat="1" hidden="1"/>
    <row r="3087" customFormat="1" hidden="1"/>
    <row r="3088" customFormat="1" hidden="1"/>
    <row r="3089" customFormat="1" hidden="1"/>
    <row r="3090" customFormat="1" hidden="1"/>
    <row r="3091" customFormat="1" hidden="1"/>
    <row r="3092" customFormat="1" hidden="1"/>
    <row r="3093" customFormat="1" hidden="1"/>
    <row r="3094" customFormat="1" hidden="1"/>
    <row r="3095" customFormat="1" hidden="1"/>
    <row r="3096" customFormat="1" hidden="1"/>
    <row r="3097" customFormat="1" hidden="1"/>
    <row r="3098" customFormat="1" hidden="1"/>
    <row r="3099" customFormat="1" hidden="1"/>
    <row r="3100" customFormat="1" hidden="1"/>
    <row r="3101" customFormat="1" hidden="1"/>
    <row r="3102" customFormat="1" hidden="1"/>
    <row r="3103" customFormat="1" hidden="1"/>
    <row r="3104" customFormat="1" hidden="1"/>
    <row r="3105" customFormat="1" hidden="1"/>
    <row r="3106" customFormat="1" hidden="1"/>
    <row r="3107" customFormat="1" hidden="1"/>
    <row r="3108" customFormat="1" hidden="1"/>
    <row r="3109" customFormat="1" hidden="1"/>
    <row r="3110" customFormat="1" hidden="1"/>
    <row r="3111" customFormat="1" hidden="1"/>
    <row r="3112" customFormat="1" hidden="1"/>
    <row r="3113" customFormat="1" hidden="1"/>
    <row r="3114" customFormat="1" hidden="1"/>
    <row r="3115" customFormat="1" hidden="1"/>
    <row r="3116" customFormat="1" hidden="1"/>
    <row r="3117" customFormat="1" hidden="1"/>
    <row r="3118" customFormat="1" hidden="1"/>
    <row r="3119" customFormat="1" hidden="1"/>
    <row r="3120" customFormat="1" hidden="1"/>
    <row r="3121" customFormat="1" hidden="1"/>
    <row r="3122" customFormat="1" hidden="1"/>
    <row r="3123" customFormat="1" hidden="1"/>
    <row r="3124" customFormat="1" hidden="1"/>
    <row r="3125" customFormat="1" hidden="1"/>
    <row r="3126" customFormat="1" hidden="1"/>
    <row r="3127" customFormat="1" hidden="1"/>
    <row r="3128" customFormat="1" hidden="1"/>
    <row r="3129" customFormat="1" hidden="1"/>
    <row r="3130" customFormat="1" hidden="1"/>
    <row r="3131" customFormat="1" hidden="1"/>
    <row r="3132" customFormat="1" hidden="1"/>
    <row r="3133" customFormat="1" hidden="1"/>
    <row r="3134" customFormat="1" hidden="1"/>
    <row r="3135" customFormat="1" hidden="1"/>
    <row r="3136" customFormat="1" hidden="1"/>
    <row r="3137" customFormat="1" hidden="1"/>
    <row r="3138" customFormat="1" hidden="1"/>
    <row r="3139" customFormat="1" hidden="1"/>
    <row r="3140" customFormat="1" hidden="1"/>
    <row r="3141" customFormat="1" hidden="1"/>
    <row r="3142" customFormat="1" hidden="1"/>
    <row r="3143" customFormat="1" hidden="1"/>
    <row r="3144" customFormat="1" hidden="1"/>
    <row r="3145" customFormat="1" hidden="1"/>
    <row r="3146" customFormat="1" hidden="1"/>
    <row r="3147" customFormat="1" hidden="1"/>
    <row r="3148" customFormat="1" hidden="1"/>
    <row r="3149" customFormat="1" hidden="1"/>
    <row r="3150" customFormat="1" hidden="1"/>
    <row r="3151" customFormat="1" hidden="1"/>
    <row r="3152" customFormat="1" hidden="1"/>
    <row r="3153" customFormat="1" hidden="1"/>
    <row r="3154" customFormat="1" hidden="1"/>
    <row r="3155" customFormat="1" hidden="1"/>
    <row r="3156" customFormat="1" hidden="1"/>
    <row r="3157" customFormat="1" hidden="1"/>
    <row r="3158" customFormat="1" hidden="1"/>
    <row r="3159" customFormat="1" hidden="1"/>
    <row r="3160" customFormat="1" hidden="1"/>
    <row r="3161" customFormat="1" hidden="1"/>
    <row r="3162" customFormat="1" hidden="1"/>
    <row r="3163" customFormat="1" hidden="1"/>
    <row r="3164" customFormat="1" hidden="1"/>
    <row r="3165" customFormat="1" hidden="1"/>
    <row r="3166" customFormat="1" hidden="1"/>
    <row r="3167" customFormat="1" hidden="1"/>
    <row r="3168" customFormat="1" hidden="1"/>
    <row r="3169" customFormat="1" hidden="1"/>
    <row r="3170" customFormat="1" hidden="1"/>
    <row r="3171" customFormat="1" hidden="1"/>
    <row r="3172" customFormat="1" hidden="1"/>
    <row r="3173" customFormat="1" hidden="1"/>
    <row r="3174" customFormat="1" hidden="1"/>
    <row r="3175" customFormat="1" hidden="1"/>
    <row r="3176" customFormat="1" hidden="1"/>
    <row r="3177" customFormat="1" hidden="1"/>
    <row r="3178" customFormat="1" hidden="1"/>
    <row r="3179" customFormat="1" hidden="1"/>
    <row r="3180" customFormat="1" hidden="1"/>
    <row r="3181" customFormat="1" hidden="1"/>
    <row r="3182" customFormat="1" hidden="1"/>
    <row r="3183" customFormat="1" hidden="1"/>
    <row r="3184" customFormat="1" hidden="1"/>
    <row r="3185" customFormat="1" hidden="1"/>
    <row r="3186" customFormat="1" hidden="1"/>
    <row r="3187" customFormat="1" hidden="1"/>
    <row r="3188" customFormat="1" hidden="1"/>
    <row r="3189" customFormat="1" hidden="1"/>
    <row r="3190" customFormat="1" hidden="1"/>
    <row r="3191" customFormat="1" hidden="1"/>
    <row r="3192" customFormat="1" hidden="1"/>
    <row r="3193" customFormat="1" hidden="1"/>
    <row r="3194" customFormat="1" hidden="1"/>
    <row r="3195" customFormat="1" hidden="1"/>
    <row r="3196" customFormat="1" hidden="1"/>
    <row r="3197" customFormat="1" hidden="1"/>
    <row r="3198" customFormat="1" hidden="1"/>
    <row r="3199" customFormat="1" hidden="1"/>
    <row r="3200" customFormat="1" hidden="1"/>
    <row r="3201" customFormat="1" hidden="1"/>
    <row r="3202" customFormat="1" hidden="1"/>
    <row r="3203" customFormat="1" hidden="1"/>
    <row r="3204" customFormat="1" hidden="1"/>
    <row r="3205" customFormat="1" hidden="1"/>
    <row r="3206" customFormat="1" hidden="1"/>
    <row r="3207" customFormat="1" hidden="1"/>
    <row r="3208" customFormat="1" hidden="1"/>
    <row r="3209" customFormat="1" hidden="1"/>
    <row r="3210" customFormat="1" hidden="1"/>
    <row r="3211" customFormat="1" hidden="1"/>
    <row r="3212" customFormat="1" hidden="1"/>
    <row r="3213" customFormat="1" hidden="1"/>
    <row r="3214" customFormat="1" hidden="1"/>
    <row r="3215" customFormat="1" hidden="1"/>
    <row r="3216" customFormat="1" hidden="1"/>
    <row r="3217" customFormat="1" hidden="1"/>
    <row r="3218" customFormat="1" hidden="1"/>
    <row r="3219" customFormat="1" hidden="1"/>
    <row r="3220" customFormat="1" hidden="1"/>
    <row r="3221" customFormat="1" hidden="1"/>
    <row r="3222" customFormat="1" hidden="1"/>
    <row r="3223" customFormat="1" hidden="1"/>
    <row r="3224" customFormat="1" hidden="1"/>
    <row r="3225" customFormat="1" hidden="1"/>
    <row r="3226" customFormat="1" hidden="1"/>
    <row r="3227" customFormat="1" hidden="1"/>
    <row r="3228" customFormat="1" hidden="1"/>
    <row r="3229" customFormat="1" hidden="1"/>
    <row r="3230" customFormat="1" hidden="1"/>
    <row r="3231" customFormat="1" hidden="1"/>
    <row r="3232" customFormat="1" hidden="1"/>
    <row r="3233" customFormat="1" hidden="1"/>
    <row r="3234" customFormat="1" hidden="1"/>
    <row r="3235" customFormat="1" hidden="1"/>
    <row r="3236" customFormat="1" hidden="1"/>
    <row r="3237" customFormat="1" hidden="1"/>
    <row r="3238" customFormat="1" hidden="1"/>
    <row r="3239" customFormat="1" hidden="1"/>
    <row r="3240" customFormat="1" hidden="1"/>
    <row r="3241" customFormat="1" hidden="1"/>
    <row r="3242" customFormat="1" hidden="1"/>
    <row r="3243" customFormat="1" hidden="1"/>
    <row r="3244" customFormat="1" hidden="1"/>
    <row r="3245" customFormat="1" hidden="1"/>
    <row r="3246" customFormat="1" hidden="1"/>
    <row r="3247" customFormat="1" hidden="1"/>
    <row r="3248" customFormat="1" hidden="1"/>
    <row r="3249" customFormat="1" hidden="1"/>
    <row r="3250" customFormat="1" hidden="1"/>
    <row r="3251" customFormat="1" hidden="1"/>
    <row r="3252" customFormat="1" hidden="1"/>
    <row r="3253" customFormat="1" hidden="1"/>
    <row r="3254" customFormat="1" hidden="1"/>
    <row r="3255" customFormat="1" hidden="1"/>
    <row r="3256" customFormat="1" hidden="1"/>
    <row r="3257" customFormat="1" hidden="1"/>
    <row r="3258" customFormat="1" hidden="1"/>
    <row r="3259" customFormat="1" hidden="1"/>
    <row r="3260" customFormat="1" hidden="1"/>
    <row r="3261" customFormat="1" hidden="1"/>
    <row r="3262" customFormat="1" hidden="1"/>
    <row r="3263" customFormat="1" hidden="1"/>
    <row r="3264" customFormat="1" hidden="1"/>
    <row r="3265" customFormat="1" hidden="1"/>
    <row r="3266" customFormat="1" hidden="1"/>
    <row r="3267" customFormat="1" hidden="1"/>
    <row r="3268" customFormat="1" hidden="1"/>
    <row r="3269" customFormat="1" hidden="1"/>
    <row r="3270" customFormat="1" hidden="1"/>
    <row r="3271" customFormat="1" hidden="1"/>
    <row r="3272" customFormat="1" hidden="1"/>
    <row r="3273" customFormat="1" hidden="1"/>
    <row r="3274" customFormat="1" hidden="1"/>
    <row r="3275" customFormat="1" hidden="1"/>
    <row r="3276" customFormat="1" hidden="1"/>
    <row r="3277" customFormat="1" hidden="1"/>
    <row r="3278" customFormat="1" hidden="1"/>
    <row r="3279" customFormat="1" hidden="1"/>
    <row r="3280" customFormat="1" hidden="1"/>
    <row r="3281" customFormat="1" hidden="1"/>
    <row r="3282" customFormat="1" hidden="1"/>
    <row r="3283" customFormat="1" hidden="1"/>
    <row r="3284" customFormat="1" hidden="1"/>
    <row r="3285" customFormat="1" hidden="1"/>
    <row r="3286" customFormat="1" hidden="1"/>
    <row r="3287" customFormat="1" hidden="1"/>
    <row r="3288" customFormat="1" hidden="1"/>
    <row r="3289" customFormat="1" hidden="1"/>
    <row r="3290" customFormat="1" hidden="1"/>
    <row r="3291" customFormat="1" hidden="1"/>
    <row r="3292" customFormat="1" hidden="1"/>
    <row r="3293" customFormat="1" hidden="1"/>
    <row r="3294" customFormat="1" hidden="1"/>
    <row r="3295" customFormat="1" hidden="1"/>
    <row r="3296" customFormat="1" hidden="1"/>
    <row r="3297" customFormat="1" hidden="1"/>
    <row r="3298" customFormat="1" hidden="1"/>
    <row r="3299" customFormat="1" hidden="1"/>
    <row r="3300" customFormat="1" hidden="1"/>
    <row r="3301" customFormat="1" hidden="1"/>
    <row r="3302" customFormat="1" hidden="1"/>
    <row r="3303" customFormat="1" hidden="1"/>
    <row r="3304" customFormat="1" hidden="1"/>
    <row r="3305" customFormat="1" hidden="1"/>
    <row r="3306" customFormat="1" hidden="1"/>
    <row r="3307" customFormat="1" hidden="1"/>
    <row r="3308" customFormat="1" hidden="1"/>
    <row r="3309" customFormat="1" hidden="1"/>
    <row r="3310" customFormat="1" hidden="1"/>
    <row r="3311" customFormat="1" hidden="1"/>
    <row r="3312" customFormat="1" hidden="1"/>
    <row r="3313" customFormat="1" hidden="1"/>
    <row r="3314" customFormat="1" hidden="1"/>
    <row r="3315" customFormat="1" hidden="1"/>
    <row r="3316" customFormat="1" hidden="1"/>
    <row r="3317" customFormat="1" hidden="1"/>
    <row r="3318" customFormat="1" hidden="1"/>
    <row r="3319" customFormat="1" hidden="1"/>
    <row r="3320" customFormat="1" hidden="1"/>
    <row r="3321" customFormat="1" hidden="1"/>
    <row r="3322" customFormat="1" hidden="1"/>
    <row r="3323" customFormat="1" hidden="1"/>
    <row r="3324" customFormat="1" hidden="1"/>
    <row r="3325" customFormat="1" hidden="1"/>
    <row r="3326" customFormat="1" hidden="1"/>
    <row r="3327" customFormat="1" hidden="1"/>
    <row r="3328" customFormat="1" hidden="1"/>
    <row r="3329" customFormat="1" hidden="1"/>
    <row r="3330" customFormat="1" hidden="1"/>
    <row r="3331" customFormat="1" hidden="1"/>
    <row r="3332" customFormat="1" hidden="1"/>
    <row r="3333" customFormat="1" hidden="1"/>
    <row r="3334" customFormat="1" hidden="1"/>
    <row r="3335" customFormat="1" hidden="1"/>
    <row r="3336" customFormat="1" hidden="1"/>
    <row r="3337" customFormat="1" hidden="1"/>
    <row r="3338" customFormat="1" hidden="1"/>
    <row r="3339" customFormat="1" hidden="1"/>
    <row r="3340" customFormat="1" hidden="1"/>
    <row r="3341" customFormat="1" hidden="1"/>
    <row r="3342" customFormat="1" hidden="1"/>
    <row r="3343" customFormat="1" hidden="1"/>
    <row r="3344" customFormat="1" hidden="1"/>
    <row r="3345" customFormat="1" hidden="1"/>
    <row r="3346" customFormat="1" hidden="1"/>
    <row r="3347" customFormat="1" hidden="1"/>
    <row r="3348" customFormat="1" hidden="1"/>
    <row r="3349" customFormat="1" hidden="1"/>
    <row r="3350" customFormat="1" hidden="1"/>
    <row r="3351" customFormat="1" hidden="1"/>
    <row r="3352" customFormat="1" hidden="1"/>
    <row r="3353" customFormat="1" hidden="1"/>
    <row r="3354" customFormat="1" hidden="1"/>
    <row r="3355" customFormat="1" hidden="1"/>
    <row r="3356" customFormat="1" hidden="1"/>
    <row r="3357" customFormat="1" hidden="1"/>
    <row r="3358" customFormat="1" hidden="1"/>
    <row r="3359" customFormat="1" hidden="1"/>
    <row r="3360" customFormat="1" hidden="1"/>
    <row r="3361" customFormat="1" hidden="1"/>
    <row r="3362" customFormat="1" hidden="1"/>
    <row r="3363" customFormat="1" hidden="1"/>
    <row r="3364" customFormat="1" hidden="1"/>
    <row r="3365" customFormat="1" hidden="1"/>
    <row r="3366" customFormat="1" hidden="1"/>
    <row r="3367" customFormat="1" hidden="1"/>
    <row r="3368" customFormat="1" hidden="1"/>
    <row r="3369" customFormat="1" hidden="1"/>
    <row r="3370" customFormat="1" hidden="1"/>
    <row r="3371" customFormat="1" hidden="1"/>
    <row r="3372" customFormat="1" hidden="1"/>
    <row r="3373" customFormat="1" hidden="1"/>
    <row r="3374" customFormat="1" hidden="1"/>
    <row r="3375" customFormat="1" hidden="1"/>
    <row r="3376" customFormat="1" hidden="1"/>
    <row r="3377" customFormat="1" hidden="1"/>
    <row r="3378" customFormat="1" hidden="1"/>
    <row r="3379" customFormat="1" hidden="1"/>
    <row r="3380" customFormat="1" hidden="1"/>
    <row r="3381" customFormat="1" hidden="1"/>
    <row r="3382" customFormat="1" hidden="1"/>
    <row r="3383" customFormat="1" hidden="1"/>
    <row r="3384" customFormat="1" hidden="1"/>
    <row r="3385" customFormat="1" hidden="1"/>
    <row r="3386" customFormat="1" hidden="1"/>
    <row r="3387" customFormat="1" hidden="1"/>
    <row r="3388" customFormat="1" hidden="1"/>
    <row r="3389" customFormat="1" hidden="1"/>
    <row r="3390" customFormat="1" hidden="1"/>
    <row r="3391" customFormat="1" hidden="1"/>
    <row r="3392" customFormat="1" hidden="1"/>
    <row r="3393" customFormat="1" hidden="1"/>
    <row r="3394" customFormat="1" hidden="1"/>
    <row r="3395" customFormat="1" hidden="1"/>
    <row r="3396" customFormat="1" hidden="1"/>
    <row r="3397" customFormat="1" hidden="1"/>
    <row r="3398" customFormat="1" hidden="1"/>
    <row r="3399" customFormat="1" hidden="1"/>
    <row r="3400" customFormat="1" hidden="1"/>
    <row r="3401" customFormat="1" hidden="1"/>
    <row r="3402" customFormat="1" hidden="1"/>
    <row r="3403" customFormat="1" hidden="1"/>
    <row r="3404" customFormat="1" hidden="1"/>
    <row r="3405" customFormat="1" hidden="1"/>
    <row r="3406" customFormat="1" hidden="1"/>
    <row r="3407" customFormat="1" hidden="1"/>
    <row r="3408" customFormat="1" hidden="1"/>
    <row r="3409" customFormat="1" hidden="1"/>
    <row r="3410" customFormat="1" hidden="1"/>
    <row r="3411" customFormat="1" hidden="1"/>
    <row r="3412" customFormat="1" hidden="1"/>
    <row r="3413" customFormat="1" hidden="1"/>
    <row r="3414" customFormat="1" hidden="1"/>
    <row r="3415" customFormat="1" hidden="1"/>
    <row r="3416" customFormat="1" hidden="1"/>
    <row r="3417" customFormat="1" hidden="1"/>
    <row r="3418" customFormat="1" hidden="1"/>
    <row r="3419" customFormat="1" hidden="1"/>
    <row r="3420" customFormat="1" hidden="1"/>
    <row r="3421" customFormat="1" hidden="1"/>
    <row r="3422" customFormat="1" hidden="1"/>
    <row r="3423" customFormat="1" hidden="1"/>
    <row r="3424" customFormat="1" hidden="1"/>
    <row r="3425" customFormat="1" hidden="1"/>
    <row r="3426" customFormat="1" hidden="1"/>
    <row r="3427" customFormat="1" hidden="1"/>
    <row r="3428" customFormat="1" hidden="1"/>
    <row r="3429" customFormat="1" hidden="1"/>
    <row r="3430" customFormat="1" hidden="1"/>
    <row r="3431" customFormat="1" hidden="1"/>
    <row r="3432" customFormat="1" hidden="1"/>
    <row r="3433" customFormat="1" hidden="1"/>
    <row r="3434" customFormat="1" hidden="1"/>
    <row r="3435" customFormat="1" hidden="1"/>
    <row r="3436" customFormat="1" hidden="1"/>
    <row r="3437" customFormat="1" hidden="1"/>
    <row r="3438" customFormat="1" hidden="1"/>
    <row r="3439" customFormat="1" hidden="1"/>
    <row r="3440" customFormat="1" hidden="1"/>
    <row r="3441" customFormat="1" hidden="1"/>
    <row r="3442" customFormat="1" hidden="1"/>
    <row r="3443" customFormat="1" hidden="1"/>
    <row r="3444" customFormat="1" hidden="1"/>
    <row r="3445" customFormat="1" hidden="1"/>
    <row r="3446" customFormat="1" hidden="1"/>
    <row r="3447" customFormat="1" hidden="1"/>
    <row r="3448" customFormat="1" hidden="1"/>
    <row r="3449" customFormat="1" hidden="1"/>
    <row r="3450" customFormat="1" hidden="1"/>
    <row r="3451" customFormat="1" hidden="1"/>
    <row r="3452" customFormat="1" hidden="1"/>
    <row r="3453" customFormat="1" hidden="1"/>
    <row r="3454" customFormat="1" hidden="1"/>
    <row r="3455" customFormat="1" hidden="1"/>
    <row r="3456" customFormat="1" hidden="1"/>
    <row r="3457" customFormat="1" hidden="1"/>
    <row r="3458" customFormat="1" hidden="1"/>
    <row r="3459" customFormat="1" hidden="1"/>
    <row r="3460" customFormat="1" hidden="1"/>
    <row r="3461" customFormat="1" hidden="1"/>
    <row r="3462" customFormat="1" hidden="1"/>
    <row r="3463" customFormat="1" hidden="1"/>
    <row r="3464" customFormat="1" hidden="1"/>
    <row r="3465" customFormat="1" hidden="1"/>
    <row r="3466" customFormat="1" hidden="1"/>
    <row r="3467" customFormat="1" hidden="1"/>
    <row r="3468" customFormat="1" hidden="1"/>
    <row r="3469" customFormat="1" hidden="1"/>
    <row r="3470" customFormat="1" hidden="1"/>
    <row r="3471" customFormat="1" hidden="1"/>
    <row r="3472" customFormat="1" hidden="1"/>
    <row r="3473" customFormat="1" hidden="1"/>
    <row r="3474" customFormat="1" hidden="1"/>
    <row r="3475" customFormat="1" hidden="1"/>
    <row r="3476" customFormat="1" hidden="1"/>
    <row r="3477" customFormat="1" hidden="1"/>
    <row r="3478" customFormat="1" hidden="1"/>
    <row r="3479" customFormat="1" hidden="1"/>
    <row r="3480" customFormat="1" hidden="1"/>
    <row r="3481" customFormat="1" hidden="1"/>
    <row r="3482" customFormat="1" hidden="1"/>
    <row r="3483" customFormat="1" hidden="1"/>
    <row r="3484" customFormat="1" hidden="1"/>
    <row r="3485" customFormat="1" hidden="1"/>
    <row r="3486" customFormat="1" hidden="1"/>
    <row r="3487" customFormat="1" hidden="1"/>
    <row r="3488" customFormat="1" hidden="1"/>
    <row r="3489" customFormat="1" hidden="1"/>
    <row r="3490" customFormat="1" hidden="1"/>
    <row r="3491" customFormat="1" hidden="1"/>
    <row r="3492" customFormat="1" hidden="1"/>
    <row r="3493" customFormat="1" hidden="1"/>
    <row r="3494" customFormat="1" hidden="1"/>
    <row r="3495" customFormat="1" hidden="1"/>
    <row r="3496" customFormat="1" hidden="1"/>
    <row r="3497" customFormat="1" hidden="1"/>
    <row r="3498" customFormat="1" hidden="1"/>
    <row r="3499" customFormat="1" hidden="1"/>
    <row r="3500" customFormat="1" hidden="1"/>
    <row r="3501" customFormat="1" hidden="1"/>
    <row r="3502" customFormat="1" hidden="1"/>
    <row r="3503" customFormat="1" hidden="1"/>
    <row r="3504" customFormat="1" hidden="1"/>
    <row r="3505" customFormat="1" hidden="1"/>
    <row r="3506" customFormat="1" hidden="1"/>
    <row r="3507" customFormat="1" hidden="1"/>
    <row r="3508" customFormat="1" hidden="1"/>
    <row r="3509" customFormat="1" hidden="1"/>
    <row r="3510" customFormat="1" hidden="1"/>
    <row r="3511" customFormat="1" hidden="1"/>
    <row r="3512" customFormat="1" hidden="1"/>
    <row r="3513" customFormat="1" hidden="1"/>
    <row r="3514" customFormat="1" hidden="1"/>
    <row r="3515" customFormat="1" hidden="1"/>
    <row r="3516" customFormat="1" hidden="1"/>
    <row r="3517" customFormat="1" hidden="1"/>
    <row r="3518" customFormat="1" hidden="1"/>
    <row r="3519" customFormat="1" hidden="1"/>
    <row r="3520" customFormat="1" hidden="1"/>
    <row r="3521" customFormat="1" hidden="1"/>
    <row r="3522" customFormat="1" hidden="1"/>
    <row r="3523" customFormat="1" hidden="1"/>
    <row r="3524" customFormat="1" hidden="1"/>
    <row r="3525" customFormat="1" hidden="1"/>
    <row r="3526" customFormat="1" hidden="1"/>
    <row r="3527" customFormat="1" hidden="1"/>
    <row r="3528" customFormat="1" hidden="1"/>
    <row r="3529" customFormat="1" hidden="1"/>
    <row r="3530" customFormat="1" hidden="1"/>
    <row r="3531" customFormat="1" hidden="1"/>
    <row r="3532" customFormat="1" hidden="1"/>
    <row r="3533" customFormat="1" hidden="1"/>
    <row r="3534" customFormat="1" hidden="1"/>
    <row r="3535" customFormat="1" hidden="1"/>
    <row r="3536" customFormat="1" hidden="1"/>
    <row r="3537" customFormat="1" hidden="1"/>
    <row r="3538" customFormat="1" hidden="1"/>
    <row r="3539" customFormat="1" hidden="1"/>
    <row r="3540" customFormat="1" hidden="1"/>
    <row r="3541" customFormat="1" hidden="1"/>
    <row r="3542" customFormat="1" hidden="1"/>
    <row r="3543" customFormat="1" hidden="1"/>
    <row r="3544" customFormat="1" hidden="1"/>
    <row r="3545" customFormat="1" hidden="1"/>
    <row r="3546" customFormat="1" hidden="1"/>
    <row r="3547" customFormat="1" hidden="1"/>
    <row r="3548" customFormat="1" hidden="1"/>
    <row r="3549" customFormat="1" hidden="1"/>
    <row r="3550" customFormat="1" hidden="1"/>
    <row r="3551" customFormat="1" hidden="1"/>
    <row r="3552" customFormat="1" hidden="1"/>
    <row r="3553" customFormat="1" hidden="1"/>
    <row r="3554" customFormat="1" hidden="1"/>
    <row r="3555" customFormat="1" hidden="1"/>
    <row r="3556" customFormat="1" hidden="1"/>
    <row r="3557" customFormat="1" hidden="1"/>
    <row r="3558" customFormat="1" hidden="1"/>
    <row r="3559" customFormat="1" hidden="1"/>
    <row r="3560" customFormat="1" hidden="1"/>
    <row r="3561" customFormat="1" hidden="1"/>
    <row r="3562" customFormat="1" hidden="1"/>
    <row r="3563" customFormat="1" hidden="1"/>
    <row r="3564" customFormat="1" hidden="1"/>
    <row r="3565" customFormat="1" hidden="1"/>
    <row r="3566" customFormat="1" hidden="1"/>
    <row r="3567" customFormat="1" hidden="1"/>
    <row r="3568" customFormat="1" hidden="1"/>
    <row r="3569" customFormat="1" hidden="1"/>
    <row r="3570" customFormat="1" hidden="1"/>
    <row r="3571" customFormat="1" hidden="1"/>
    <row r="3572" customFormat="1" hidden="1"/>
    <row r="3573" customFormat="1" hidden="1"/>
    <row r="3574" customFormat="1" hidden="1"/>
    <row r="3575" customFormat="1" hidden="1"/>
    <row r="3576" customFormat="1" hidden="1"/>
    <row r="3577" customFormat="1" hidden="1"/>
    <row r="3578" customFormat="1" hidden="1"/>
    <row r="3579" customFormat="1" hidden="1"/>
    <row r="3580" customFormat="1" hidden="1"/>
    <row r="3581" customFormat="1" hidden="1"/>
    <row r="3582" customFormat="1" hidden="1"/>
    <row r="3583" customFormat="1" hidden="1"/>
    <row r="3584" customFormat="1" hidden="1"/>
    <row r="3585" customFormat="1" hidden="1"/>
    <row r="3586" customFormat="1" hidden="1"/>
    <row r="3587" customFormat="1" hidden="1"/>
    <row r="3588" customFormat="1" hidden="1"/>
    <row r="3589" customFormat="1" hidden="1"/>
    <row r="3590" customFormat="1" hidden="1"/>
    <row r="3591" customFormat="1" hidden="1"/>
    <row r="3592" customFormat="1" hidden="1"/>
    <row r="3593" customFormat="1" hidden="1"/>
    <row r="3594" customFormat="1" hidden="1"/>
    <row r="3595" customFormat="1" hidden="1"/>
    <row r="3596" customFormat="1" hidden="1"/>
    <row r="3597" customFormat="1" hidden="1"/>
    <row r="3598" customFormat="1" hidden="1"/>
    <row r="3599" customFormat="1" hidden="1"/>
    <row r="3600" customFormat="1" hidden="1"/>
    <row r="3601" customFormat="1" hidden="1"/>
    <row r="3602" customFormat="1" hidden="1"/>
    <row r="3603" customFormat="1" hidden="1"/>
    <row r="3604" customFormat="1" hidden="1"/>
    <row r="3605" customFormat="1" hidden="1"/>
    <row r="3606" customFormat="1" hidden="1"/>
    <row r="3607" customFormat="1" hidden="1"/>
    <row r="3608" customFormat="1" hidden="1"/>
    <row r="3609" customFormat="1" hidden="1"/>
    <row r="3610" customFormat="1" hidden="1"/>
    <row r="3611" customFormat="1" hidden="1"/>
    <row r="3612" customFormat="1" hidden="1"/>
    <row r="3613" customFormat="1" hidden="1"/>
    <row r="3614" customFormat="1" hidden="1"/>
    <row r="3615" customFormat="1" hidden="1"/>
    <row r="3616" customFormat="1" hidden="1"/>
    <row r="3617" customFormat="1" hidden="1"/>
    <row r="3618" customFormat="1" hidden="1"/>
    <row r="3619" customFormat="1" hidden="1"/>
    <row r="3620" customFormat="1" hidden="1"/>
    <row r="3621" customFormat="1" hidden="1"/>
    <row r="3622" customFormat="1" hidden="1"/>
    <row r="3623" customFormat="1" hidden="1"/>
    <row r="3624" customFormat="1" hidden="1"/>
    <row r="3625" customFormat="1" hidden="1"/>
    <row r="3626" customFormat="1" hidden="1"/>
    <row r="3627" customFormat="1" hidden="1"/>
    <row r="3628" customFormat="1" hidden="1"/>
    <row r="3629" customFormat="1" hidden="1"/>
    <row r="3630" customFormat="1" hidden="1"/>
    <row r="3631" customFormat="1" hidden="1"/>
    <row r="3632" customFormat="1" hidden="1"/>
    <row r="3633" customFormat="1" hidden="1"/>
    <row r="3634" customFormat="1" hidden="1"/>
    <row r="3635" customFormat="1" hidden="1"/>
    <row r="3636" customFormat="1" hidden="1"/>
    <row r="3637" customFormat="1" hidden="1"/>
    <row r="3638" customFormat="1" hidden="1"/>
    <row r="3639" customFormat="1" hidden="1"/>
    <row r="3640" customFormat="1" hidden="1"/>
    <row r="3641" customFormat="1" hidden="1"/>
    <row r="3642" customFormat="1" hidden="1"/>
    <row r="3643" customFormat="1" hidden="1"/>
    <row r="3644" customFormat="1" hidden="1"/>
    <row r="3645" customFormat="1" hidden="1"/>
    <row r="3646" customFormat="1" hidden="1"/>
    <row r="3647" customFormat="1" hidden="1"/>
    <row r="3648" customFormat="1" hidden="1"/>
    <row r="3649" customFormat="1" hidden="1"/>
    <row r="3650" customFormat="1" hidden="1"/>
    <row r="3651" customFormat="1" hidden="1"/>
    <row r="3652" customFormat="1" hidden="1"/>
    <row r="3653" customFormat="1" hidden="1"/>
    <row r="3654" customFormat="1" hidden="1"/>
    <row r="3655" customFormat="1" hidden="1"/>
    <row r="3656" customFormat="1" hidden="1"/>
    <row r="3657" customFormat="1" hidden="1"/>
    <row r="3658" customFormat="1" hidden="1"/>
    <row r="3659" customFormat="1" hidden="1"/>
    <row r="3660" customFormat="1" hidden="1"/>
    <row r="3661" customFormat="1" hidden="1"/>
    <row r="3662" customFormat="1" hidden="1"/>
    <row r="3663" customFormat="1" hidden="1"/>
    <row r="3664" customFormat="1" hidden="1"/>
    <row r="3665" customFormat="1" hidden="1"/>
    <row r="3666" customFormat="1" hidden="1"/>
    <row r="3667" customFormat="1" hidden="1"/>
    <row r="3668" customFormat="1" hidden="1"/>
    <row r="3669" customFormat="1" hidden="1"/>
    <row r="3670" customFormat="1" hidden="1"/>
    <row r="3671" customFormat="1" hidden="1"/>
    <row r="3672" customFormat="1" hidden="1"/>
    <row r="3673" customFormat="1" hidden="1"/>
    <row r="3674" customFormat="1" hidden="1"/>
    <row r="3675" customFormat="1" hidden="1"/>
    <row r="3676" customFormat="1" hidden="1"/>
    <row r="3677" customFormat="1" hidden="1"/>
    <row r="3678" customFormat="1" hidden="1"/>
    <row r="3679" customFormat="1" hidden="1"/>
    <row r="3680" customFormat="1" hidden="1"/>
    <row r="3681" customFormat="1" hidden="1"/>
    <row r="3682" customFormat="1" hidden="1"/>
    <row r="3683" customFormat="1" hidden="1"/>
    <row r="3684" customFormat="1" hidden="1"/>
    <row r="3685" customFormat="1" hidden="1"/>
    <row r="3686" customFormat="1" hidden="1"/>
    <row r="3687" customFormat="1" hidden="1"/>
    <row r="3688" customFormat="1" hidden="1"/>
    <row r="3689" customFormat="1" hidden="1"/>
    <row r="3690" customFormat="1" hidden="1"/>
    <row r="3691" customFormat="1" hidden="1"/>
    <row r="3692" customFormat="1" hidden="1"/>
    <row r="3693" customFormat="1" hidden="1"/>
    <row r="3694" customFormat="1" hidden="1"/>
    <row r="3695" customFormat="1" hidden="1"/>
    <row r="3696" customFormat="1" hidden="1"/>
    <row r="3697" customFormat="1" hidden="1"/>
    <row r="3698" customFormat="1" hidden="1"/>
    <row r="3699" customFormat="1" hidden="1"/>
    <row r="3700" customFormat="1" hidden="1"/>
    <row r="3701" customFormat="1" hidden="1"/>
    <row r="3702" customFormat="1" hidden="1"/>
    <row r="3703" customFormat="1" hidden="1"/>
    <row r="3704" customFormat="1" hidden="1"/>
    <row r="3705" customFormat="1" hidden="1"/>
    <row r="3706" customFormat="1" hidden="1"/>
    <row r="3707" customFormat="1" hidden="1"/>
    <row r="3708" customFormat="1" hidden="1"/>
    <row r="3709" customFormat="1" hidden="1"/>
    <row r="3710" customFormat="1" hidden="1"/>
    <row r="3711" customFormat="1" hidden="1"/>
    <row r="3712" customFormat="1" hidden="1"/>
    <row r="3713" customFormat="1" hidden="1"/>
    <row r="3714" customFormat="1" hidden="1"/>
    <row r="3715" customFormat="1" hidden="1"/>
    <row r="3716" customFormat="1" hidden="1"/>
    <row r="3717" customFormat="1" hidden="1"/>
    <row r="3718" customFormat="1" hidden="1"/>
    <row r="3719" customFormat="1" hidden="1"/>
    <row r="3720" customFormat="1" hidden="1"/>
    <row r="3721" customFormat="1" hidden="1"/>
    <row r="3722" customFormat="1" hidden="1"/>
    <row r="3723" customFormat="1" hidden="1"/>
    <row r="3724" customFormat="1" hidden="1"/>
    <row r="3725" customFormat="1" hidden="1"/>
    <row r="3726" customFormat="1" hidden="1"/>
    <row r="3727" customFormat="1" hidden="1"/>
    <row r="3728" customFormat="1" hidden="1"/>
    <row r="3729" customFormat="1" hidden="1"/>
    <row r="3730" customFormat="1" hidden="1"/>
    <row r="3731" customFormat="1" hidden="1"/>
    <row r="3732" customFormat="1" hidden="1"/>
    <row r="3733" customFormat="1" hidden="1"/>
    <row r="3734" customFormat="1" hidden="1"/>
    <row r="3735" customFormat="1" hidden="1"/>
    <row r="3736" customFormat="1" hidden="1"/>
    <row r="3737" customFormat="1" hidden="1"/>
    <row r="3738" customFormat="1" hidden="1"/>
    <row r="3739" customFormat="1" hidden="1"/>
    <row r="3740" customFormat="1" hidden="1"/>
    <row r="3741" customFormat="1" hidden="1"/>
    <row r="3742" customFormat="1" hidden="1"/>
    <row r="3743" customFormat="1" hidden="1"/>
    <row r="3744" customFormat="1" hidden="1"/>
    <row r="3745" customFormat="1" hidden="1"/>
    <row r="3746" customFormat="1" hidden="1"/>
    <row r="3747" customFormat="1" hidden="1"/>
    <row r="3748" customFormat="1" hidden="1"/>
    <row r="3749" customFormat="1" hidden="1"/>
    <row r="3750" customFormat="1" hidden="1"/>
    <row r="3751" customFormat="1" hidden="1"/>
    <row r="3752" customFormat="1" hidden="1"/>
    <row r="3753" customFormat="1" hidden="1"/>
    <row r="3754" customFormat="1" hidden="1"/>
    <row r="3755" customFormat="1" hidden="1"/>
    <row r="3756" customFormat="1" hidden="1"/>
    <row r="3757" customFormat="1" hidden="1"/>
    <row r="3758" customFormat="1" hidden="1"/>
    <row r="3759" customFormat="1" hidden="1"/>
    <row r="3760" customFormat="1" hidden="1"/>
    <row r="3761" customFormat="1" hidden="1"/>
    <row r="3762" customFormat="1" hidden="1"/>
    <row r="3763" customFormat="1" hidden="1"/>
    <row r="3764" customFormat="1" hidden="1"/>
    <row r="3765" customFormat="1" hidden="1"/>
    <row r="3766" customFormat="1" hidden="1"/>
    <row r="3767" customFormat="1" hidden="1"/>
    <row r="3768" customFormat="1" hidden="1"/>
    <row r="3769" customFormat="1" hidden="1"/>
    <row r="3770" customFormat="1" hidden="1"/>
    <row r="3771" customFormat="1" hidden="1"/>
    <row r="3772" customFormat="1" hidden="1"/>
    <row r="3773" customFormat="1" hidden="1"/>
    <row r="3774" customFormat="1" hidden="1"/>
    <row r="3775" customFormat="1" hidden="1"/>
    <row r="3776" customFormat="1" hidden="1"/>
    <row r="3777" customFormat="1" hidden="1"/>
    <row r="3778" customFormat="1" hidden="1"/>
    <row r="3779" customFormat="1" hidden="1"/>
    <row r="3780" customFormat="1" hidden="1"/>
    <row r="3781" customFormat="1" hidden="1"/>
    <row r="3782" customFormat="1" hidden="1"/>
    <row r="3783" customFormat="1" hidden="1"/>
    <row r="3784" customFormat="1" hidden="1"/>
    <row r="3785" customFormat="1" hidden="1"/>
    <row r="3786" customFormat="1" hidden="1"/>
    <row r="3787" customFormat="1" hidden="1"/>
    <row r="3788" customFormat="1" hidden="1"/>
    <row r="3789" customFormat="1" hidden="1"/>
    <row r="3790" customFormat="1" hidden="1"/>
    <row r="3791" customFormat="1" hidden="1"/>
    <row r="3792" customFormat="1" hidden="1"/>
    <row r="3793" customFormat="1" hidden="1"/>
    <row r="3794" customFormat="1" hidden="1"/>
    <row r="3795" customFormat="1" hidden="1"/>
    <row r="3796" customFormat="1" hidden="1"/>
    <row r="3797" customFormat="1" hidden="1"/>
    <row r="3798" customFormat="1" hidden="1"/>
    <row r="3799" customFormat="1" hidden="1"/>
    <row r="3800" customFormat="1" hidden="1"/>
    <row r="3801" customFormat="1" hidden="1"/>
    <row r="3802" customFormat="1" hidden="1"/>
    <row r="3803" customFormat="1" hidden="1"/>
    <row r="3804" customFormat="1" hidden="1"/>
    <row r="3805" customFormat="1" hidden="1"/>
    <row r="3806" customFormat="1" hidden="1"/>
    <row r="3807" customFormat="1" hidden="1"/>
    <row r="3808" customFormat="1" hidden="1"/>
    <row r="3809" customFormat="1" hidden="1"/>
    <row r="3810" customFormat="1" hidden="1"/>
    <row r="3811" customFormat="1" hidden="1"/>
    <row r="3812" customFormat="1" hidden="1"/>
    <row r="3813" customFormat="1" hidden="1"/>
    <row r="3814" customFormat="1" hidden="1"/>
    <row r="3815" customFormat="1" hidden="1"/>
    <row r="3816" customFormat="1" hidden="1"/>
    <row r="3817" customFormat="1" hidden="1"/>
    <row r="3818" customFormat="1" hidden="1"/>
    <row r="3819" customFormat="1" hidden="1"/>
    <row r="3820" customFormat="1" hidden="1"/>
    <row r="3821" customFormat="1" hidden="1"/>
    <row r="3822" customFormat="1" hidden="1"/>
    <row r="3823" customFormat="1" hidden="1"/>
    <row r="3824" customFormat="1" hidden="1"/>
    <row r="3825" customFormat="1" hidden="1"/>
    <row r="3826" customFormat="1" hidden="1"/>
    <row r="3827" customFormat="1" hidden="1"/>
    <row r="3828" customFormat="1" hidden="1"/>
    <row r="3829" customFormat="1" hidden="1"/>
    <row r="3830" customFormat="1" hidden="1"/>
    <row r="3831" customFormat="1" hidden="1"/>
    <row r="3832" customFormat="1" hidden="1"/>
    <row r="3833" customFormat="1" hidden="1"/>
    <row r="3834" customFormat="1" hidden="1"/>
    <row r="3835" customFormat="1" hidden="1"/>
    <row r="3836" customFormat="1" hidden="1"/>
    <row r="3837" customFormat="1" hidden="1"/>
    <row r="3838" customFormat="1" hidden="1"/>
    <row r="3839" customFormat="1" hidden="1"/>
    <row r="3840" customFormat="1" hidden="1"/>
    <row r="3841" customFormat="1" hidden="1"/>
    <row r="3842" customFormat="1" hidden="1"/>
    <row r="3843" customFormat="1" hidden="1"/>
    <row r="3844" customFormat="1" hidden="1"/>
    <row r="3845" customFormat="1" hidden="1"/>
    <row r="3846" customFormat="1" hidden="1"/>
    <row r="3847" customFormat="1" hidden="1"/>
    <row r="3848" customFormat="1" hidden="1"/>
    <row r="3849" customFormat="1" hidden="1"/>
    <row r="3850" customFormat="1" hidden="1"/>
    <row r="3851" customFormat="1" hidden="1"/>
    <row r="3852" customFormat="1" hidden="1"/>
    <row r="3853" customFormat="1" hidden="1"/>
    <row r="3854" customFormat="1" hidden="1"/>
    <row r="3855" customFormat="1" hidden="1"/>
    <row r="3856" customFormat="1" hidden="1"/>
    <row r="3857" customFormat="1" hidden="1"/>
    <row r="3858" customFormat="1" hidden="1"/>
    <row r="3859" customFormat="1" hidden="1"/>
    <row r="3860" customFormat="1" hidden="1"/>
    <row r="3861" customFormat="1" hidden="1"/>
    <row r="3862" customFormat="1" hidden="1"/>
    <row r="3863" customFormat="1" hidden="1"/>
    <row r="3864" customFormat="1" hidden="1"/>
    <row r="3865" customFormat="1" hidden="1"/>
    <row r="3866" customFormat="1" hidden="1"/>
    <row r="3867" customFormat="1" hidden="1"/>
    <row r="3868" customFormat="1" hidden="1"/>
    <row r="3869" customFormat="1" hidden="1"/>
    <row r="3870" customFormat="1" hidden="1"/>
    <row r="3871" customFormat="1" hidden="1"/>
    <row r="3872" customFormat="1" hidden="1"/>
    <row r="3873" customFormat="1" hidden="1"/>
    <row r="3874" customFormat="1" hidden="1"/>
    <row r="3875" customFormat="1" hidden="1"/>
    <row r="3876" customFormat="1" hidden="1"/>
    <row r="3877" customFormat="1" hidden="1"/>
    <row r="3878" customFormat="1" hidden="1"/>
    <row r="3879" customFormat="1" hidden="1"/>
    <row r="3880" customFormat="1" hidden="1"/>
    <row r="3881" customFormat="1" hidden="1"/>
    <row r="3882" customFormat="1" hidden="1"/>
    <row r="3883" customFormat="1" hidden="1"/>
    <row r="3884" customFormat="1" hidden="1"/>
    <row r="3885" customFormat="1" hidden="1"/>
    <row r="3886" customFormat="1" hidden="1"/>
    <row r="3887" customFormat="1" hidden="1"/>
    <row r="3888" customFormat="1" hidden="1"/>
    <row r="3889" customFormat="1" hidden="1"/>
    <row r="3890" customFormat="1" hidden="1"/>
    <row r="3891" customFormat="1" hidden="1"/>
    <row r="3892" customFormat="1" hidden="1"/>
    <row r="3893" customFormat="1" hidden="1"/>
    <row r="3894" customFormat="1" hidden="1"/>
    <row r="3895" customFormat="1" hidden="1"/>
    <row r="3896" customFormat="1" hidden="1"/>
    <row r="3897" customFormat="1" hidden="1"/>
    <row r="3898" customFormat="1" hidden="1"/>
    <row r="3899" customFormat="1" hidden="1"/>
    <row r="3900" customFormat="1" hidden="1"/>
    <row r="3901" customFormat="1" hidden="1"/>
    <row r="3902" customFormat="1" hidden="1"/>
    <row r="3903" customFormat="1" hidden="1"/>
    <row r="3904" customFormat="1" hidden="1"/>
    <row r="3905" customFormat="1" hidden="1"/>
    <row r="3906" customFormat="1" hidden="1"/>
    <row r="3907" customFormat="1" hidden="1"/>
    <row r="3908" customFormat="1" hidden="1"/>
    <row r="3909" customFormat="1" hidden="1"/>
    <row r="3910" customFormat="1" hidden="1"/>
    <row r="3911" customFormat="1" hidden="1"/>
    <row r="3912" customFormat="1" hidden="1"/>
    <row r="3913" customFormat="1" hidden="1"/>
    <row r="3914" customFormat="1" hidden="1"/>
    <row r="3915" customFormat="1" hidden="1"/>
    <row r="3916" customFormat="1" hidden="1"/>
    <row r="3917" customFormat="1" hidden="1"/>
    <row r="3918" customFormat="1" hidden="1"/>
    <row r="3919" customFormat="1" hidden="1"/>
    <row r="3920" customFormat="1" hidden="1"/>
    <row r="3921" customFormat="1" hidden="1"/>
    <row r="3922" customFormat="1" hidden="1"/>
    <row r="3923" customFormat="1" hidden="1"/>
    <row r="3924" customFormat="1" hidden="1"/>
    <row r="3925" customFormat="1" hidden="1"/>
    <row r="3926" customFormat="1" hidden="1"/>
    <row r="3927" customFormat="1" hidden="1"/>
    <row r="3928" customFormat="1" hidden="1"/>
    <row r="3929" customFormat="1" hidden="1"/>
    <row r="3930" customFormat="1" hidden="1"/>
    <row r="3931" customFormat="1" hidden="1"/>
    <row r="3932" customFormat="1" hidden="1"/>
    <row r="3933" customFormat="1" hidden="1"/>
    <row r="3934" customFormat="1" hidden="1"/>
    <row r="3935" customFormat="1" hidden="1"/>
    <row r="3936" customFormat="1" hidden="1"/>
    <row r="3937" customFormat="1" hidden="1"/>
    <row r="3938" customFormat="1" hidden="1"/>
    <row r="3939" customFormat="1" hidden="1"/>
    <row r="3940" customFormat="1" hidden="1"/>
    <row r="3941" customFormat="1" hidden="1"/>
    <row r="3942" customFormat="1" hidden="1"/>
    <row r="3943" customFormat="1" hidden="1"/>
    <row r="3944" customFormat="1" hidden="1"/>
    <row r="3945" customFormat="1" hidden="1"/>
    <row r="3946" customFormat="1" hidden="1"/>
    <row r="3947" customFormat="1" hidden="1"/>
    <row r="3948" customFormat="1" hidden="1"/>
    <row r="3949" customFormat="1" hidden="1"/>
    <row r="3950" customFormat="1" hidden="1"/>
    <row r="3951" customFormat="1" hidden="1"/>
    <row r="3952" customFormat="1" hidden="1"/>
    <row r="3953" customFormat="1" hidden="1"/>
    <row r="3954" customFormat="1" hidden="1"/>
    <row r="3955" customFormat="1" hidden="1"/>
    <row r="3956" customFormat="1" hidden="1"/>
    <row r="3957" customFormat="1" hidden="1"/>
    <row r="3958" customFormat="1" hidden="1"/>
    <row r="3959" customFormat="1" hidden="1"/>
    <row r="3960" customFormat="1" hidden="1"/>
    <row r="3961" customFormat="1" hidden="1"/>
    <row r="3962" customFormat="1" hidden="1"/>
    <row r="3963" customFormat="1" hidden="1"/>
    <row r="3964" customFormat="1" hidden="1"/>
    <row r="3965" customFormat="1" hidden="1"/>
    <row r="3966" customFormat="1" hidden="1"/>
    <row r="3967" customFormat="1" hidden="1"/>
    <row r="3968" customFormat="1" hidden="1"/>
    <row r="3969" customFormat="1" hidden="1"/>
    <row r="3970" customFormat="1" hidden="1"/>
    <row r="3971" customFormat="1" hidden="1"/>
    <row r="3972" customFormat="1" hidden="1"/>
    <row r="3973" customFormat="1" hidden="1"/>
    <row r="3974" customFormat="1" hidden="1"/>
    <row r="3975" customFormat="1" hidden="1"/>
    <row r="3976" customFormat="1" hidden="1"/>
    <row r="3977" customFormat="1" hidden="1"/>
    <row r="3978" customFormat="1" hidden="1"/>
    <row r="3979" customFormat="1" hidden="1"/>
    <row r="3980" customFormat="1" hidden="1"/>
    <row r="3981" customFormat="1" hidden="1"/>
    <row r="3982" customFormat="1" hidden="1"/>
    <row r="3983" customFormat="1" hidden="1"/>
    <row r="3984" customFormat="1" hidden="1"/>
    <row r="3985" customFormat="1" hidden="1"/>
    <row r="3986" customFormat="1" hidden="1"/>
    <row r="3987" customFormat="1" hidden="1"/>
    <row r="3988" customFormat="1" hidden="1"/>
    <row r="3989" customFormat="1" hidden="1"/>
    <row r="3990" customFormat="1" hidden="1"/>
    <row r="3991" customFormat="1" hidden="1"/>
    <row r="3992" customFormat="1" hidden="1"/>
    <row r="3993" customFormat="1" hidden="1"/>
    <row r="3994" customFormat="1" hidden="1"/>
    <row r="3995" customFormat="1" hidden="1"/>
    <row r="3996" customFormat="1" hidden="1"/>
    <row r="3997" customFormat="1" hidden="1"/>
    <row r="3998" customFormat="1" hidden="1"/>
    <row r="3999" customFormat="1" hidden="1"/>
    <row r="4000" customFormat="1" hidden="1"/>
    <row r="4001" customFormat="1" hidden="1"/>
    <row r="4002" customFormat="1" hidden="1"/>
    <row r="4003" customFormat="1" hidden="1"/>
    <row r="4004" customFormat="1" hidden="1"/>
    <row r="4005" customFormat="1" hidden="1"/>
    <row r="4006" customFormat="1" hidden="1"/>
    <row r="4007" customFormat="1" hidden="1"/>
    <row r="4008" customFormat="1" hidden="1"/>
    <row r="4009" customFormat="1" hidden="1"/>
    <row r="4010" customFormat="1" hidden="1"/>
    <row r="4011" customFormat="1" hidden="1"/>
    <row r="4012" customFormat="1" hidden="1"/>
    <row r="4013" customFormat="1" hidden="1"/>
    <row r="4014" customFormat="1" hidden="1"/>
    <row r="4015" customFormat="1" hidden="1"/>
    <row r="4016" customFormat="1" hidden="1"/>
    <row r="4017" customFormat="1" hidden="1"/>
    <row r="4018" customFormat="1" hidden="1"/>
    <row r="4019" customFormat="1" hidden="1"/>
    <row r="4020" customFormat="1" hidden="1"/>
    <row r="4021" customFormat="1" hidden="1"/>
    <row r="4022" customFormat="1" hidden="1"/>
    <row r="4023" customFormat="1" hidden="1"/>
    <row r="4024" customFormat="1" hidden="1"/>
    <row r="4025" customFormat="1" hidden="1"/>
    <row r="4026" customFormat="1" hidden="1"/>
    <row r="4027" customFormat="1" hidden="1"/>
    <row r="4028" customFormat="1" hidden="1"/>
    <row r="4029" customFormat="1" hidden="1"/>
    <row r="4030" customFormat="1" hidden="1"/>
    <row r="4031" customFormat="1" hidden="1"/>
    <row r="4032" customFormat="1" hidden="1"/>
    <row r="4033" customFormat="1" hidden="1"/>
    <row r="4034" customFormat="1" hidden="1"/>
    <row r="4035" customFormat="1" hidden="1"/>
    <row r="4036" customFormat="1" hidden="1"/>
    <row r="4037" customFormat="1" hidden="1"/>
    <row r="4038" customFormat="1" hidden="1"/>
    <row r="4039" customFormat="1" hidden="1"/>
    <row r="4040" customFormat="1" hidden="1"/>
    <row r="4041" customFormat="1" hidden="1"/>
    <row r="4042" customFormat="1" hidden="1"/>
    <row r="4043" customFormat="1" hidden="1"/>
    <row r="4044" customFormat="1" hidden="1"/>
    <row r="4045" customFormat="1" hidden="1"/>
    <row r="4046" customFormat="1" hidden="1"/>
    <row r="4047" customFormat="1" hidden="1"/>
    <row r="4048" customFormat="1" hidden="1"/>
    <row r="4049" customFormat="1" hidden="1"/>
    <row r="4050" customFormat="1" hidden="1"/>
    <row r="4051" customFormat="1" hidden="1"/>
    <row r="4052" customFormat="1" hidden="1"/>
    <row r="4053" customFormat="1" hidden="1"/>
    <row r="4054" customFormat="1" hidden="1"/>
    <row r="4055" customFormat="1" hidden="1"/>
    <row r="4056" customFormat="1" hidden="1"/>
    <row r="4057" customFormat="1" hidden="1"/>
    <row r="4058" customFormat="1" hidden="1"/>
    <row r="4059" customFormat="1" hidden="1"/>
    <row r="4060" customFormat="1" hidden="1"/>
    <row r="4061" customFormat="1" hidden="1"/>
    <row r="4062" customFormat="1" hidden="1"/>
    <row r="4063" customFormat="1" hidden="1"/>
    <row r="4064" customFormat="1" hidden="1"/>
    <row r="4065" customFormat="1" hidden="1"/>
    <row r="4066" customFormat="1" hidden="1"/>
    <row r="4067" customFormat="1" hidden="1"/>
    <row r="4068" customFormat="1" hidden="1"/>
    <row r="4069" customFormat="1" hidden="1"/>
    <row r="4070" customFormat="1" hidden="1"/>
    <row r="4071" customFormat="1" hidden="1"/>
    <row r="4072" customFormat="1" hidden="1"/>
    <row r="4073" customFormat="1" hidden="1"/>
    <row r="4074" customFormat="1" hidden="1"/>
    <row r="4075" customFormat="1" hidden="1"/>
    <row r="4076" customFormat="1" hidden="1"/>
    <row r="4077" customFormat="1" hidden="1"/>
    <row r="4078" customFormat="1" hidden="1"/>
    <row r="4079" customFormat="1" hidden="1"/>
    <row r="4080" customFormat="1" hidden="1"/>
    <row r="4081" customFormat="1" hidden="1"/>
    <row r="4082" customFormat="1" hidden="1"/>
    <row r="4083" customFormat="1" hidden="1"/>
    <row r="4084" customFormat="1" hidden="1"/>
    <row r="4085" customFormat="1" hidden="1"/>
    <row r="4086" customFormat="1" hidden="1"/>
    <row r="4087" customFormat="1" hidden="1"/>
    <row r="4088" customFormat="1" hidden="1"/>
    <row r="4089" customFormat="1" hidden="1"/>
    <row r="4090" customFormat="1" hidden="1"/>
    <row r="4091" customFormat="1" hidden="1"/>
    <row r="4092" customFormat="1" hidden="1"/>
    <row r="4093" customFormat="1" hidden="1"/>
    <row r="4094" customFormat="1" hidden="1"/>
    <row r="4095" customFormat="1" hidden="1"/>
    <row r="4096" customFormat="1" hidden="1"/>
    <row r="4097" customFormat="1" hidden="1"/>
    <row r="4098" customFormat="1" hidden="1"/>
    <row r="4099" customFormat="1" hidden="1"/>
    <row r="4100" customFormat="1" hidden="1"/>
    <row r="4101" customFormat="1" hidden="1"/>
    <row r="4102" customFormat="1" hidden="1"/>
    <row r="4103" customFormat="1" hidden="1"/>
    <row r="4104" customFormat="1" hidden="1"/>
    <row r="4105" customFormat="1" hidden="1"/>
    <row r="4106" customFormat="1" hidden="1"/>
    <row r="4107" customFormat="1" hidden="1"/>
    <row r="4108" customFormat="1" hidden="1"/>
    <row r="4109" customFormat="1" hidden="1"/>
    <row r="4110" customFormat="1" hidden="1"/>
    <row r="4111" customFormat="1" hidden="1"/>
    <row r="4112" customFormat="1" hidden="1"/>
    <row r="4113" customFormat="1" hidden="1"/>
    <row r="4114" customFormat="1" hidden="1"/>
    <row r="4115" customFormat="1" hidden="1"/>
    <row r="4116" customFormat="1" hidden="1"/>
    <row r="4117" customFormat="1" hidden="1"/>
    <row r="4118" customFormat="1" hidden="1"/>
    <row r="4119" customFormat="1" hidden="1"/>
    <row r="4120" customFormat="1" hidden="1"/>
    <row r="4121" customFormat="1" hidden="1"/>
    <row r="4122" customFormat="1" hidden="1"/>
    <row r="4123" customFormat="1" hidden="1"/>
    <row r="4124" customFormat="1" hidden="1"/>
    <row r="4125" customFormat="1" hidden="1"/>
    <row r="4126" customFormat="1" hidden="1"/>
    <row r="4127" customFormat="1" hidden="1"/>
    <row r="4128" customFormat="1" hidden="1"/>
    <row r="4129" customFormat="1" hidden="1"/>
    <row r="4130" customFormat="1" hidden="1"/>
    <row r="4131" customFormat="1" hidden="1"/>
    <row r="4132" customFormat="1" hidden="1"/>
    <row r="4133" customFormat="1" hidden="1"/>
    <row r="4134" customFormat="1" hidden="1"/>
    <row r="4135" customFormat="1" hidden="1"/>
    <row r="4136" customFormat="1" hidden="1"/>
    <row r="4137" customFormat="1" hidden="1"/>
    <row r="4138" customFormat="1" hidden="1"/>
    <row r="4139" customFormat="1" hidden="1"/>
    <row r="4140" customFormat="1" hidden="1"/>
    <row r="4141" customFormat="1" hidden="1"/>
    <row r="4142" customFormat="1" hidden="1"/>
    <row r="4143" customFormat="1" hidden="1"/>
    <row r="4144" customFormat="1" hidden="1"/>
    <row r="4145" customFormat="1" hidden="1"/>
    <row r="4146" customFormat="1" hidden="1"/>
    <row r="4147" customFormat="1" hidden="1"/>
    <row r="4148" customFormat="1" hidden="1"/>
    <row r="4149" customFormat="1" hidden="1"/>
    <row r="4150" customFormat="1" hidden="1"/>
    <row r="4151" customFormat="1" hidden="1"/>
    <row r="4152" customFormat="1" hidden="1"/>
    <row r="4153" customFormat="1" hidden="1"/>
    <row r="4154" customFormat="1" hidden="1"/>
    <row r="4155" customFormat="1" hidden="1"/>
    <row r="4156" customFormat="1" hidden="1"/>
    <row r="4157" customFormat="1" hidden="1"/>
    <row r="4158" customFormat="1" hidden="1"/>
    <row r="4159" customFormat="1" hidden="1"/>
    <row r="4160" customFormat="1" hidden="1"/>
    <row r="4161" customFormat="1" hidden="1"/>
    <row r="4162" customFormat="1" hidden="1"/>
    <row r="4163" customFormat="1" hidden="1"/>
    <row r="4164" customFormat="1" hidden="1"/>
    <row r="4165" customFormat="1" hidden="1"/>
    <row r="4166" customFormat="1" hidden="1"/>
    <row r="4167" customFormat="1" hidden="1"/>
    <row r="4168" customFormat="1" hidden="1"/>
    <row r="4169" customFormat="1" hidden="1"/>
    <row r="4170" customFormat="1" hidden="1"/>
    <row r="4171" customFormat="1" hidden="1"/>
    <row r="4172" customFormat="1" hidden="1"/>
    <row r="4173" customFormat="1" hidden="1"/>
    <row r="4174" customFormat="1" hidden="1"/>
    <row r="4175" customFormat="1" hidden="1"/>
    <row r="4176" customFormat="1" hidden="1"/>
    <row r="4177" customFormat="1" hidden="1"/>
    <row r="4178" customFormat="1" hidden="1"/>
    <row r="4179" customFormat="1" hidden="1"/>
    <row r="4180" customFormat="1" hidden="1"/>
    <row r="4181" customFormat="1" hidden="1"/>
    <row r="4182" customFormat="1" hidden="1"/>
    <row r="4183" customFormat="1" hidden="1"/>
    <row r="4184" customFormat="1" hidden="1"/>
    <row r="4185" customFormat="1" hidden="1"/>
    <row r="4186" customFormat="1" hidden="1"/>
    <row r="4187" customFormat="1" hidden="1"/>
    <row r="4188" customFormat="1" hidden="1"/>
    <row r="4189" customFormat="1" hidden="1"/>
    <row r="4190" customFormat="1" hidden="1"/>
    <row r="4191" customFormat="1" hidden="1"/>
    <row r="4192" customFormat="1" hidden="1"/>
    <row r="4193" customFormat="1" hidden="1"/>
    <row r="4194" customFormat="1" hidden="1"/>
    <row r="4195" customFormat="1" hidden="1"/>
    <row r="4196" customFormat="1" hidden="1"/>
    <row r="4197" customFormat="1" hidden="1"/>
    <row r="4198" customFormat="1" hidden="1"/>
    <row r="4199" customFormat="1" hidden="1"/>
    <row r="4200" customFormat="1" hidden="1"/>
    <row r="4201" customFormat="1" hidden="1"/>
    <row r="4202" customFormat="1" hidden="1"/>
    <row r="4203" customFormat="1" hidden="1"/>
    <row r="4204" customFormat="1" hidden="1"/>
    <row r="4205" customFormat="1" hidden="1"/>
    <row r="4206" customFormat="1" hidden="1"/>
    <row r="4207" customFormat="1" hidden="1"/>
    <row r="4208" customFormat="1" hidden="1"/>
    <row r="4209" customFormat="1" hidden="1"/>
    <row r="4210" customFormat="1" hidden="1"/>
    <row r="4211" customFormat="1" hidden="1"/>
    <row r="4212" customFormat="1" hidden="1"/>
    <row r="4213" customFormat="1" hidden="1"/>
    <row r="4214" customFormat="1" hidden="1"/>
    <row r="4215" customFormat="1" hidden="1"/>
    <row r="4216" customFormat="1" hidden="1"/>
    <row r="4217" customFormat="1" hidden="1"/>
    <row r="4218" customFormat="1" hidden="1"/>
    <row r="4219" customFormat="1" hidden="1"/>
    <row r="4220" customFormat="1" hidden="1"/>
    <row r="4221" customFormat="1" hidden="1"/>
    <row r="4222" customFormat="1" hidden="1"/>
    <row r="4223" customFormat="1" hidden="1"/>
    <row r="4224" customFormat="1" hidden="1"/>
    <row r="4225" customFormat="1" hidden="1"/>
    <row r="4226" customFormat="1" hidden="1"/>
    <row r="4227" customFormat="1" hidden="1"/>
    <row r="4228" customFormat="1" hidden="1"/>
    <row r="4229" customFormat="1" hidden="1"/>
    <row r="4230" customFormat="1" hidden="1"/>
    <row r="4231" customFormat="1" hidden="1"/>
    <row r="4232" customFormat="1" hidden="1"/>
    <row r="4233" customFormat="1" hidden="1"/>
    <row r="4234" customFormat="1" hidden="1"/>
    <row r="4235" customFormat="1" hidden="1"/>
    <row r="4236" customFormat="1" hidden="1"/>
    <row r="4237" customFormat="1" hidden="1"/>
    <row r="4238" customFormat="1" hidden="1"/>
    <row r="4239" customFormat="1" hidden="1"/>
    <row r="4240" customFormat="1" hidden="1"/>
    <row r="4241" customFormat="1" hidden="1"/>
    <row r="4242" customFormat="1" hidden="1"/>
    <row r="4243" customFormat="1" hidden="1"/>
    <row r="4244" customFormat="1" hidden="1"/>
    <row r="4245" customFormat="1" hidden="1"/>
    <row r="4246" customFormat="1" hidden="1"/>
    <row r="4247" customFormat="1" hidden="1"/>
    <row r="4248" customFormat="1" hidden="1"/>
    <row r="4249" customFormat="1" hidden="1"/>
    <row r="4250" customFormat="1" hidden="1"/>
    <row r="4251" customFormat="1" hidden="1"/>
    <row r="4252" customFormat="1" hidden="1"/>
    <row r="4253" customFormat="1" hidden="1"/>
    <row r="4254" customFormat="1" hidden="1"/>
    <row r="4255" customFormat="1" hidden="1"/>
    <row r="4256" customFormat="1" hidden="1"/>
    <row r="4257" customFormat="1" hidden="1"/>
    <row r="4258" customFormat="1" hidden="1"/>
    <row r="4259" customFormat="1" hidden="1"/>
    <row r="4260" customFormat="1" hidden="1"/>
    <row r="4261" customFormat="1" hidden="1"/>
    <row r="4262" customFormat="1" hidden="1"/>
    <row r="4263" customFormat="1" hidden="1"/>
    <row r="4264" customFormat="1" hidden="1"/>
    <row r="4265" customFormat="1" hidden="1"/>
    <row r="4266" customFormat="1" hidden="1"/>
    <row r="4267" customFormat="1" hidden="1"/>
    <row r="4268" customFormat="1" hidden="1"/>
    <row r="4269" customFormat="1" hidden="1"/>
    <row r="4270" customFormat="1" hidden="1"/>
    <row r="4271" customFormat="1" hidden="1"/>
    <row r="4272" customFormat="1" hidden="1"/>
    <row r="4273" customFormat="1" hidden="1"/>
    <row r="4274" customFormat="1" hidden="1"/>
    <row r="4275" customFormat="1" hidden="1"/>
    <row r="4276" customFormat="1" hidden="1"/>
    <row r="4277" customFormat="1" hidden="1"/>
    <row r="4278" customFormat="1" hidden="1"/>
    <row r="4279" customFormat="1" hidden="1"/>
    <row r="4280" customFormat="1" hidden="1"/>
    <row r="4281" customFormat="1" hidden="1"/>
    <row r="4282" customFormat="1" hidden="1"/>
    <row r="4283" customFormat="1" hidden="1"/>
    <row r="4284" customFormat="1" hidden="1"/>
    <row r="4285" customFormat="1" hidden="1"/>
    <row r="4286" customFormat="1" hidden="1"/>
    <row r="4287" customFormat="1" hidden="1"/>
    <row r="4288" customFormat="1" hidden="1"/>
    <row r="4289" customFormat="1" hidden="1"/>
    <row r="4290" customFormat="1" hidden="1"/>
    <row r="4291" customFormat="1" hidden="1"/>
    <row r="4292" customFormat="1" hidden="1"/>
    <row r="4293" customFormat="1" hidden="1"/>
    <row r="4294" customFormat="1" hidden="1"/>
    <row r="4295" customFormat="1" hidden="1"/>
    <row r="4296" customFormat="1" hidden="1"/>
    <row r="4297" customFormat="1" hidden="1"/>
    <row r="4298" customFormat="1" hidden="1"/>
    <row r="4299" customFormat="1" hidden="1"/>
    <row r="4300" customFormat="1" hidden="1"/>
    <row r="4301" customFormat="1" hidden="1"/>
    <row r="4302" customFormat="1" hidden="1"/>
    <row r="4303" customFormat="1" hidden="1"/>
    <row r="4304" customFormat="1" hidden="1"/>
    <row r="4305" customFormat="1" hidden="1"/>
    <row r="4306" customFormat="1" hidden="1"/>
    <row r="4307" customFormat="1" hidden="1"/>
    <row r="4308" customFormat="1" hidden="1"/>
    <row r="4309" customFormat="1" hidden="1"/>
    <row r="4310" customFormat="1" hidden="1"/>
    <row r="4311" customFormat="1" hidden="1"/>
    <row r="4312" customFormat="1" hidden="1"/>
    <row r="4313" customFormat="1" hidden="1"/>
    <row r="4314" customFormat="1" hidden="1"/>
    <row r="4315" customFormat="1" hidden="1"/>
    <row r="4316" customFormat="1" hidden="1"/>
    <row r="4317" customFormat="1" hidden="1"/>
    <row r="4318" customFormat="1" hidden="1"/>
    <row r="4319" customFormat="1" hidden="1"/>
    <row r="4320" customFormat="1" hidden="1"/>
    <row r="4321" customFormat="1" hidden="1"/>
    <row r="4322" customFormat="1" hidden="1"/>
    <row r="4323" customFormat="1" hidden="1"/>
    <row r="4324" customFormat="1" hidden="1"/>
    <row r="4325" customFormat="1" hidden="1"/>
    <row r="4326" customFormat="1" hidden="1"/>
    <row r="4327" customFormat="1" hidden="1"/>
    <row r="4328" customFormat="1" hidden="1"/>
    <row r="4329" customFormat="1" hidden="1"/>
    <row r="4330" customFormat="1" hidden="1"/>
    <row r="4331" customFormat="1" hidden="1"/>
    <row r="4332" customFormat="1" hidden="1"/>
    <row r="4333" customFormat="1" hidden="1"/>
    <row r="4334" customFormat="1" hidden="1"/>
    <row r="4335" customFormat="1" hidden="1"/>
    <row r="4336" customFormat="1" hidden="1"/>
    <row r="4337" customFormat="1" hidden="1"/>
    <row r="4338" customFormat="1" hidden="1"/>
    <row r="4339" customFormat="1" hidden="1"/>
    <row r="4340" customFormat="1" hidden="1"/>
    <row r="4341" customFormat="1" hidden="1"/>
    <row r="4342" customFormat="1" hidden="1"/>
    <row r="4343" customFormat="1" hidden="1"/>
    <row r="4344" customFormat="1" hidden="1"/>
    <row r="4345" customFormat="1" hidden="1"/>
    <row r="4346" customFormat="1" hidden="1"/>
    <row r="4347" customFormat="1" hidden="1"/>
    <row r="4348" customFormat="1" hidden="1"/>
    <row r="4349" customFormat="1" hidden="1"/>
    <row r="4350" customFormat="1" hidden="1"/>
    <row r="4351" customFormat="1" hidden="1"/>
    <row r="4352" customFormat="1" hidden="1"/>
    <row r="4353" customFormat="1" hidden="1"/>
    <row r="4354" customFormat="1" hidden="1"/>
    <row r="4355" customFormat="1" hidden="1"/>
    <row r="4356" customFormat="1" hidden="1"/>
    <row r="4357" customFormat="1" hidden="1"/>
    <row r="4358" customFormat="1" hidden="1"/>
    <row r="4359" customFormat="1" hidden="1"/>
    <row r="4360" customFormat="1" hidden="1"/>
    <row r="4361" customFormat="1" hidden="1"/>
    <row r="4362" customFormat="1" hidden="1"/>
    <row r="4363" customFormat="1" hidden="1"/>
    <row r="4364" customFormat="1" hidden="1"/>
    <row r="4365" customFormat="1" hidden="1"/>
    <row r="4366" customFormat="1" hidden="1"/>
    <row r="4367" customFormat="1" hidden="1"/>
    <row r="4368" customFormat="1" hidden="1"/>
    <row r="4369" customFormat="1" hidden="1"/>
    <row r="4370" customFormat="1" hidden="1"/>
    <row r="4371" customFormat="1" hidden="1"/>
    <row r="4372" customFormat="1" hidden="1"/>
    <row r="4373" customFormat="1" hidden="1"/>
    <row r="4374" customFormat="1" hidden="1"/>
    <row r="4375" customFormat="1" hidden="1"/>
    <row r="4376" customFormat="1" hidden="1"/>
    <row r="4377" customFormat="1" hidden="1"/>
    <row r="4378" customFormat="1" hidden="1"/>
    <row r="4379" customFormat="1" hidden="1"/>
    <row r="4380" customFormat="1" hidden="1"/>
    <row r="4381" customFormat="1" hidden="1"/>
    <row r="4382" customFormat="1" hidden="1"/>
    <row r="4383" customFormat="1" hidden="1"/>
    <row r="4384" customFormat="1" hidden="1"/>
    <row r="4385" customFormat="1" hidden="1"/>
    <row r="4386" customFormat="1" hidden="1"/>
    <row r="4387" customFormat="1" hidden="1"/>
    <row r="4388" customFormat="1" hidden="1"/>
    <row r="4389" customFormat="1" hidden="1"/>
    <row r="4390" customFormat="1" hidden="1"/>
    <row r="4391" customFormat="1" hidden="1"/>
    <row r="4392" customFormat="1" hidden="1"/>
    <row r="4393" customFormat="1" hidden="1"/>
    <row r="4394" customFormat="1" hidden="1"/>
    <row r="4395" customFormat="1" hidden="1"/>
    <row r="4396" customFormat="1" hidden="1"/>
    <row r="4397" customFormat="1" hidden="1"/>
    <row r="4398" customFormat="1" hidden="1"/>
    <row r="4399" customFormat="1" hidden="1"/>
    <row r="4400" customFormat="1" hidden="1"/>
    <row r="4401" customFormat="1" hidden="1"/>
    <row r="4402" customFormat="1" hidden="1"/>
    <row r="4403" customFormat="1" hidden="1"/>
    <row r="4404" customFormat="1" hidden="1"/>
    <row r="4405" customFormat="1" hidden="1"/>
    <row r="4406" customFormat="1" hidden="1"/>
    <row r="4407" customFormat="1" hidden="1"/>
    <row r="4408" customFormat="1" hidden="1"/>
    <row r="4409" customFormat="1" hidden="1"/>
    <row r="4410" customFormat="1" hidden="1"/>
    <row r="4411" customFormat="1" hidden="1"/>
    <row r="4412" customFormat="1" hidden="1"/>
    <row r="4413" customFormat="1" hidden="1"/>
    <row r="4414" customFormat="1" hidden="1"/>
    <row r="4415" customFormat="1" hidden="1"/>
    <row r="4416" customFormat="1" hidden="1"/>
    <row r="4417" customFormat="1" hidden="1"/>
    <row r="4418" customFormat="1" hidden="1"/>
    <row r="4419" customFormat="1" hidden="1"/>
    <row r="4420" customFormat="1" hidden="1"/>
    <row r="4421" customFormat="1" hidden="1"/>
    <row r="4422" customFormat="1" hidden="1"/>
    <row r="4423" customFormat="1" hidden="1"/>
    <row r="4424" customFormat="1" hidden="1"/>
    <row r="4425" customFormat="1" hidden="1"/>
    <row r="4426" customFormat="1" hidden="1"/>
    <row r="4427" customFormat="1" hidden="1"/>
    <row r="4428" customFormat="1" hidden="1"/>
    <row r="4429" customFormat="1" hidden="1"/>
    <row r="4430" customFormat="1" hidden="1"/>
    <row r="4431" customFormat="1" hidden="1"/>
    <row r="4432" customFormat="1" hidden="1"/>
    <row r="4433" customFormat="1" hidden="1"/>
    <row r="4434" customFormat="1" hidden="1"/>
    <row r="4435" customFormat="1" hidden="1"/>
    <row r="4436" customFormat="1" hidden="1"/>
    <row r="4437" customFormat="1" hidden="1"/>
    <row r="4438" customFormat="1" hidden="1"/>
    <row r="4439" customFormat="1" hidden="1"/>
    <row r="4440" customFormat="1" hidden="1"/>
    <row r="4441" customFormat="1" hidden="1"/>
    <row r="4442" customFormat="1" hidden="1"/>
    <row r="4443" customFormat="1" hidden="1"/>
    <row r="4444" customFormat="1" hidden="1"/>
    <row r="4445" customFormat="1" hidden="1"/>
    <row r="4446" customFormat="1" hidden="1"/>
    <row r="4447" customFormat="1" hidden="1"/>
    <row r="4448" customFormat="1" hidden="1"/>
    <row r="4449" customFormat="1" hidden="1"/>
    <row r="4450" customFormat="1" hidden="1"/>
    <row r="4451" customFormat="1" hidden="1"/>
    <row r="4452" customFormat="1" hidden="1"/>
    <row r="4453" customFormat="1" hidden="1"/>
    <row r="4454" customFormat="1" hidden="1"/>
    <row r="4455" customFormat="1" hidden="1"/>
    <row r="4456" customFormat="1" hidden="1"/>
    <row r="4457" customFormat="1" hidden="1"/>
    <row r="4458" customFormat="1" hidden="1"/>
    <row r="4459" customFormat="1" hidden="1"/>
    <row r="4460" customFormat="1" hidden="1"/>
    <row r="4461" customFormat="1" hidden="1"/>
    <row r="4462" customFormat="1" hidden="1"/>
    <row r="4463" customFormat="1" hidden="1"/>
    <row r="4464" customFormat="1" hidden="1"/>
    <row r="4465" customFormat="1" hidden="1"/>
    <row r="4466" customFormat="1" hidden="1"/>
    <row r="4467" customFormat="1" hidden="1"/>
    <row r="4468" customFormat="1" hidden="1"/>
    <row r="4469" customFormat="1" hidden="1"/>
    <row r="4470" customFormat="1" hidden="1"/>
    <row r="4471" customFormat="1" hidden="1"/>
    <row r="4472" customFormat="1" hidden="1"/>
    <row r="4473" customFormat="1" hidden="1"/>
    <row r="4474" customFormat="1" hidden="1"/>
    <row r="4475" customFormat="1" hidden="1"/>
    <row r="4476" customFormat="1" hidden="1"/>
    <row r="4477" customFormat="1" hidden="1"/>
    <row r="4478" customFormat="1" hidden="1"/>
    <row r="4479" customFormat="1" hidden="1"/>
    <row r="4480" customFormat="1" hidden="1"/>
    <row r="4481" customFormat="1" hidden="1"/>
    <row r="4482" customFormat="1" hidden="1"/>
    <row r="4483" customFormat="1" hidden="1"/>
    <row r="4484" customFormat="1" hidden="1"/>
    <row r="4485" customFormat="1" hidden="1"/>
    <row r="4486" customFormat="1" hidden="1"/>
    <row r="4487" customFormat="1" hidden="1"/>
    <row r="4488" customFormat="1" hidden="1"/>
    <row r="4489" customFormat="1" hidden="1"/>
    <row r="4490" customFormat="1" hidden="1"/>
    <row r="4491" customFormat="1" hidden="1"/>
    <row r="4492" customFormat="1" hidden="1"/>
    <row r="4493" customFormat="1" hidden="1"/>
    <row r="4494" customFormat="1" hidden="1"/>
    <row r="4495" customFormat="1" hidden="1"/>
    <row r="4496" customFormat="1" hidden="1"/>
    <row r="4497" customFormat="1" hidden="1"/>
    <row r="4498" customFormat="1" hidden="1"/>
    <row r="4499" customFormat="1" hidden="1"/>
    <row r="4500" customFormat="1" hidden="1"/>
    <row r="4501" customFormat="1" hidden="1"/>
    <row r="4502" customFormat="1" hidden="1"/>
    <row r="4503" customFormat="1" hidden="1"/>
    <row r="4504" customFormat="1" hidden="1"/>
    <row r="4505" customFormat="1" hidden="1"/>
    <row r="4506" customFormat="1" hidden="1"/>
    <row r="4507" customFormat="1" hidden="1"/>
    <row r="4508" customFormat="1" hidden="1"/>
    <row r="4509" customFormat="1" hidden="1"/>
    <row r="4510" customFormat="1" hidden="1"/>
    <row r="4511" customFormat="1" hidden="1"/>
    <row r="4512" customFormat="1" hidden="1"/>
    <row r="4513" customFormat="1" hidden="1"/>
    <row r="4514" customFormat="1" hidden="1"/>
    <row r="4515" customFormat="1" hidden="1"/>
    <row r="4516" customFormat="1" hidden="1"/>
    <row r="4517" customFormat="1" hidden="1"/>
    <row r="4518" customFormat="1" hidden="1"/>
    <row r="4519" customFormat="1" hidden="1"/>
    <row r="4520" customFormat="1" hidden="1"/>
    <row r="4521" customFormat="1" hidden="1"/>
    <row r="4522" customFormat="1" hidden="1"/>
    <row r="4523" customFormat="1" hidden="1"/>
    <row r="4524" customFormat="1" hidden="1"/>
    <row r="4525" customFormat="1" hidden="1"/>
    <row r="4526" customFormat="1" hidden="1"/>
    <row r="4527" customFormat="1" hidden="1"/>
    <row r="4528" customFormat="1" hidden="1"/>
    <row r="4529" customFormat="1" hidden="1"/>
    <row r="4530" customFormat="1" hidden="1"/>
    <row r="4531" customFormat="1" hidden="1"/>
    <row r="4532" customFormat="1" hidden="1"/>
    <row r="4533" customFormat="1" hidden="1"/>
    <row r="4534" customFormat="1" hidden="1"/>
    <row r="4535" customFormat="1" hidden="1"/>
    <row r="4536" customFormat="1" hidden="1"/>
    <row r="4537" customFormat="1" hidden="1"/>
    <row r="4538" customFormat="1" hidden="1"/>
    <row r="4539" customFormat="1" hidden="1"/>
    <row r="4540" customFormat="1" hidden="1"/>
    <row r="4541" customFormat="1" hidden="1"/>
    <row r="4542" customFormat="1" hidden="1"/>
    <row r="4543" customFormat="1" hidden="1"/>
    <row r="4544" customFormat="1" hidden="1"/>
    <row r="4545" customFormat="1" hidden="1"/>
    <row r="4546" customFormat="1" hidden="1"/>
    <row r="4547" customFormat="1" hidden="1"/>
    <row r="4548" customFormat="1" hidden="1"/>
    <row r="4549" customFormat="1" hidden="1"/>
    <row r="4550" customFormat="1" hidden="1"/>
    <row r="4551" customFormat="1" hidden="1"/>
    <row r="4552" customFormat="1" hidden="1"/>
    <row r="4553" customFormat="1" hidden="1"/>
    <row r="4554" customFormat="1" hidden="1"/>
    <row r="4555" customFormat="1" hidden="1"/>
    <row r="4556" customFormat="1" hidden="1"/>
    <row r="4557" customFormat="1" hidden="1"/>
    <row r="4558" customFormat="1" hidden="1"/>
    <row r="4559" customFormat="1" hidden="1"/>
    <row r="4560" customFormat="1" hidden="1"/>
    <row r="4561" customFormat="1" hidden="1"/>
    <row r="4562" customFormat="1" hidden="1"/>
    <row r="4563" customFormat="1" hidden="1"/>
    <row r="4564" customFormat="1" hidden="1"/>
    <row r="4565" customFormat="1" hidden="1"/>
    <row r="4566" customFormat="1" hidden="1"/>
    <row r="4567" customFormat="1" hidden="1"/>
    <row r="4568" customFormat="1" hidden="1"/>
    <row r="4569" customFormat="1" hidden="1"/>
    <row r="4570" customFormat="1" hidden="1"/>
    <row r="4571" customFormat="1" hidden="1"/>
    <row r="4572" customFormat="1" hidden="1"/>
    <row r="4573" customFormat="1" hidden="1"/>
    <row r="4574" customFormat="1" hidden="1"/>
    <row r="4575" customFormat="1" hidden="1"/>
    <row r="4576" customFormat="1" hidden="1"/>
    <row r="4577" customFormat="1" hidden="1"/>
    <row r="4578" customFormat="1" hidden="1"/>
    <row r="4579" customFormat="1" hidden="1"/>
    <row r="4580" customFormat="1" hidden="1"/>
    <row r="4581" customFormat="1" hidden="1"/>
    <row r="4582" customFormat="1" hidden="1"/>
    <row r="4583" customFormat="1" hidden="1"/>
    <row r="4584" customFormat="1" hidden="1"/>
    <row r="4585" customFormat="1" hidden="1"/>
    <row r="4586" customFormat="1" hidden="1"/>
    <row r="4587" customFormat="1" hidden="1"/>
    <row r="4588" customFormat="1" hidden="1"/>
    <row r="4589" customFormat="1" hidden="1"/>
    <row r="4590" customFormat="1" hidden="1"/>
    <row r="4591" customFormat="1" hidden="1"/>
    <row r="4592" customFormat="1" hidden="1"/>
    <row r="4593" customFormat="1" hidden="1"/>
    <row r="4594" customFormat="1" hidden="1"/>
    <row r="4595" customFormat="1" hidden="1"/>
    <row r="4596" customFormat="1" hidden="1"/>
    <row r="4597" customFormat="1" hidden="1"/>
    <row r="4598" customFormat="1" hidden="1"/>
    <row r="4599" customFormat="1" hidden="1"/>
    <row r="4600" customFormat="1" hidden="1"/>
    <row r="4601" customFormat="1" hidden="1"/>
    <row r="4602" customFormat="1" hidden="1"/>
    <row r="4603" customFormat="1" hidden="1"/>
    <row r="4604" customFormat="1" hidden="1"/>
    <row r="4605" customFormat="1" hidden="1"/>
    <row r="4606" customFormat="1" hidden="1"/>
    <row r="4607" customFormat="1" hidden="1"/>
    <row r="4608" customFormat="1" hidden="1"/>
    <row r="4609" customFormat="1" hidden="1"/>
    <row r="4610" customFormat="1" hidden="1"/>
    <row r="4611" customFormat="1" hidden="1"/>
    <row r="4612" customFormat="1" hidden="1"/>
    <row r="4613" customFormat="1" hidden="1"/>
    <row r="4614" customFormat="1" hidden="1"/>
    <row r="4615" customFormat="1" hidden="1"/>
    <row r="4616" customFormat="1" hidden="1"/>
    <row r="4617" customFormat="1" hidden="1"/>
    <row r="4618" customFormat="1" hidden="1"/>
    <row r="4619" customFormat="1" hidden="1"/>
    <row r="4620" customFormat="1" hidden="1"/>
    <row r="4621" customFormat="1" hidden="1"/>
    <row r="4622" customFormat="1" hidden="1"/>
    <row r="4623" customFormat="1" hidden="1"/>
    <row r="4624" customFormat="1" hidden="1"/>
    <row r="4625" customFormat="1" hidden="1"/>
    <row r="4626" customFormat="1" hidden="1"/>
    <row r="4627" customFormat="1" hidden="1"/>
    <row r="4628" customFormat="1" hidden="1"/>
    <row r="4629" customFormat="1" hidden="1"/>
    <row r="4630" customFormat="1" hidden="1"/>
    <row r="4631" customFormat="1" hidden="1"/>
    <row r="4632" customFormat="1" hidden="1"/>
    <row r="4633" customFormat="1" hidden="1"/>
    <row r="4634" customFormat="1" hidden="1"/>
    <row r="4635" customFormat="1" hidden="1"/>
    <row r="4636" customFormat="1" hidden="1"/>
    <row r="4637" customFormat="1" hidden="1"/>
    <row r="4638" customFormat="1" hidden="1"/>
    <row r="4639" customFormat="1" hidden="1"/>
    <row r="4640" customFormat="1" hidden="1"/>
    <row r="4641" customFormat="1" hidden="1"/>
    <row r="4642" customFormat="1" hidden="1"/>
    <row r="4643" customFormat="1" hidden="1"/>
    <row r="4644" customFormat="1" hidden="1"/>
    <row r="4645" customFormat="1" hidden="1"/>
    <row r="4646" customFormat="1" hidden="1"/>
    <row r="4647" customFormat="1" hidden="1"/>
    <row r="4648" customFormat="1" hidden="1"/>
    <row r="4649" customFormat="1" hidden="1"/>
    <row r="4650" customFormat="1" hidden="1"/>
    <row r="4651" customFormat="1" hidden="1"/>
    <row r="4652" customFormat="1" hidden="1"/>
    <row r="4653" customFormat="1" hidden="1"/>
    <row r="4654" customFormat="1" hidden="1"/>
    <row r="4655" customFormat="1" hidden="1"/>
    <row r="4656" customFormat="1" hidden="1"/>
    <row r="4657" customFormat="1" hidden="1"/>
    <row r="4658" customFormat="1" hidden="1"/>
    <row r="4659" customFormat="1" hidden="1"/>
    <row r="4660" customFormat="1" hidden="1"/>
    <row r="4661" customFormat="1" hidden="1"/>
    <row r="4662" customFormat="1" hidden="1"/>
    <row r="4663" customFormat="1" hidden="1"/>
    <row r="4664" customFormat="1" hidden="1"/>
    <row r="4665" customFormat="1" hidden="1"/>
    <row r="4666" customFormat="1" hidden="1"/>
    <row r="4667" customFormat="1" hidden="1"/>
    <row r="4668" customFormat="1" hidden="1"/>
    <row r="4669" customFormat="1" hidden="1"/>
    <row r="4670" customFormat="1" hidden="1"/>
    <row r="4671" customFormat="1" hidden="1"/>
    <row r="4672" customFormat="1" hidden="1"/>
    <row r="4673" customFormat="1" hidden="1"/>
    <row r="4674" customFormat="1" hidden="1"/>
    <row r="4675" customFormat="1" hidden="1"/>
    <row r="4676" customFormat="1" hidden="1"/>
    <row r="4677" customFormat="1" hidden="1"/>
    <row r="4678" customFormat="1" hidden="1"/>
    <row r="4679" customFormat="1" hidden="1"/>
    <row r="4680" customFormat="1" hidden="1"/>
    <row r="4681" customFormat="1" hidden="1"/>
    <row r="4682" customFormat="1" hidden="1"/>
    <row r="4683" customFormat="1" hidden="1"/>
    <row r="4684" customFormat="1" hidden="1"/>
    <row r="4685" customFormat="1" hidden="1"/>
    <row r="4686" customFormat="1" hidden="1"/>
    <row r="4687" customFormat="1" hidden="1"/>
    <row r="4688" customFormat="1" hidden="1"/>
    <row r="4689" customFormat="1" hidden="1"/>
    <row r="4690" customFormat="1" hidden="1"/>
    <row r="4691" customFormat="1" hidden="1"/>
    <row r="4692" customFormat="1" hidden="1"/>
    <row r="4693" customFormat="1" hidden="1"/>
    <row r="4694" customFormat="1" hidden="1"/>
    <row r="4695" customFormat="1" hidden="1"/>
    <row r="4696" customFormat="1" hidden="1"/>
    <row r="4697" customFormat="1" hidden="1"/>
    <row r="4698" customFormat="1" hidden="1"/>
    <row r="4699" customFormat="1" hidden="1"/>
    <row r="4700" customFormat="1" hidden="1"/>
    <row r="4701" customFormat="1" hidden="1"/>
    <row r="4702" customFormat="1" hidden="1"/>
    <row r="4703" customFormat="1" hidden="1"/>
    <row r="4704" customFormat="1" hidden="1"/>
    <row r="4705" customFormat="1" hidden="1"/>
    <row r="4706" customFormat="1" hidden="1"/>
    <row r="4707" customFormat="1" hidden="1"/>
    <row r="4708" customFormat="1" hidden="1"/>
    <row r="4709" customFormat="1" hidden="1"/>
    <row r="4710" customFormat="1" hidden="1"/>
    <row r="4711" customFormat="1" hidden="1"/>
    <row r="4712" customFormat="1" hidden="1"/>
    <row r="4713" customFormat="1" hidden="1"/>
    <row r="4714" customFormat="1" hidden="1"/>
    <row r="4715" customFormat="1" hidden="1"/>
    <row r="4716" customFormat="1" hidden="1"/>
    <row r="4717" customFormat="1" hidden="1"/>
    <row r="4718" customFormat="1" hidden="1"/>
    <row r="4719" customFormat="1" hidden="1"/>
    <row r="4720" customFormat="1" hidden="1"/>
    <row r="4721" customFormat="1" hidden="1"/>
    <row r="4722" customFormat="1" hidden="1"/>
    <row r="4723" customFormat="1" hidden="1"/>
    <row r="4724" customFormat="1" hidden="1"/>
    <row r="4725" customFormat="1" hidden="1"/>
    <row r="4726" customFormat="1" hidden="1"/>
    <row r="4727" customFormat="1" hidden="1"/>
    <row r="4728" customFormat="1" hidden="1"/>
    <row r="4729" customFormat="1" hidden="1"/>
    <row r="4730" customFormat="1" hidden="1"/>
    <row r="4731" customFormat="1" hidden="1"/>
    <row r="4732" customFormat="1" hidden="1"/>
    <row r="4733" customFormat="1" hidden="1"/>
    <row r="4734" customFormat="1" hidden="1"/>
    <row r="4735" customFormat="1" hidden="1"/>
    <row r="4736" customFormat="1" hidden="1"/>
    <row r="4737" customFormat="1" hidden="1"/>
    <row r="4738" customFormat="1" hidden="1"/>
    <row r="4739" customFormat="1" hidden="1"/>
    <row r="4740" customFormat="1" hidden="1"/>
    <row r="4741" customFormat="1" hidden="1"/>
    <row r="4742" customFormat="1" hidden="1"/>
    <row r="4743" customFormat="1" hidden="1"/>
    <row r="4744" customFormat="1" hidden="1"/>
    <row r="4745" customFormat="1" hidden="1"/>
    <row r="4746" customFormat="1" hidden="1"/>
    <row r="4747" customFormat="1" hidden="1"/>
    <row r="4748" customFormat="1" hidden="1"/>
    <row r="4749" customFormat="1" hidden="1"/>
    <row r="4750" customFormat="1" hidden="1"/>
    <row r="4751" customFormat="1" hidden="1"/>
    <row r="4752" customFormat="1" hidden="1"/>
    <row r="4753" customFormat="1" hidden="1"/>
    <row r="4754" customFormat="1" hidden="1"/>
    <row r="4755" customFormat="1" hidden="1"/>
    <row r="4756" customFormat="1" hidden="1"/>
    <row r="4757" customFormat="1" hidden="1"/>
    <row r="4758" customFormat="1" hidden="1"/>
    <row r="4759" customFormat="1" hidden="1"/>
    <row r="4760" customFormat="1" hidden="1"/>
    <row r="4761" customFormat="1" hidden="1"/>
    <row r="4762" customFormat="1" hidden="1"/>
    <row r="4763" customFormat="1" hidden="1"/>
    <row r="4764" customFormat="1" hidden="1"/>
    <row r="4765" customFormat="1" hidden="1"/>
    <row r="4766" customFormat="1" hidden="1"/>
    <row r="4767" customFormat="1" hidden="1"/>
    <row r="4768" customFormat="1" hidden="1"/>
    <row r="4769" customFormat="1" hidden="1"/>
    <row r="4770" customFormat="1" hidden="1"/>
    <row r="4771" customFormat="1" hidden="1"/>
    <row r="4772" customFormat="1" hidden="1"/>
    <row r="4773" customFormat="1" hidden="1"/>
    <row r="4774" customFormat="1" hidden="1"/>
    <row r="4775" customFormat="1" hidden="1"/>
    <row r="4776" customFormat="1" hidden="1"/>
    <row r="4777" customFormat="1" hidden="1"/>
    <row r="4778" customFormat="1" hidden="1"/>
    <row r="4779" customFormat="1" hidden="1"/>
    <row r="4780" customFormat="1" hidden="1"/>
    <row r="4781" customFormat="1" hidden="1"/>
    <row r="4782" customFormat="1" hidden="1"/>
    <row r="4783" customFormat="1" hidden="1"/>
    <row r="4784" customFormat="1" hidden="1"/>
    <row r="4785" customFormat="1" hidden="1"/>
    <row r="4786" customFormat="1" hidden="1"/>
    <row r="4787" customFormat="1" hidden="1"/>
    <row r="4788" customFormat="1" hidden="1"/>
    <row r="4789" customFormat="1" hidden="1"/>
    <row r="4790" customFormat="1" hidden="1"/>
    <row r="4791" customFormat="1" hidden="1"/>
    <row r="4792" customFormat="1" hidden="1"/>
    <row r="4793" customFormat="1" hidden="1"/>
    <row r="4794" customFormat="1" hidden="1"/>
    <row r="4795" customFormat="1" hidden="1"/>
    <row r="4796" customFormat="1" hidden="1"/>
    <row r="4797" customFormat="1" hidden="1"/>
    <row r="4798" customFormat="1" hidden="1"/>
    <row r="4799" customFormat="1" hidden="1"/>
    <row r="4800" customFormat="1" hidden="1"/>
    <row r="4801" customFormat="1" hidden="1"/>
    <row r="4802" customFormat="1" hidden="1"/>
    <row r="4803" customFormat="1" hidden="1"/>
    <row r="4804" customFormat="1" hidden="1"/>
    <row r="4805" customFormat="1" hidden="1"/>
    <row r="4806" customFormat="1" hidden="1"/>
    <row r="4807" customFormat="1" hidden="1"/>
    <row r="4808" customFormat="1" hidden="1"/>
    <row r="4809" customFormat="1" hidden="1"/>
    <row r="4810" customFormat="1" hidden="1"/>
    <row r="4811" customFormat="1" hidden="1"/>
    <row r="4812" customFormat="1" hidden="1"/>
    <row r="4813" customFormat="1" hidden="1"/>
    <row r="4814" customFormat="1" hidden="1"/>
    <row r="4815" customFormat="1" hidden="1"/>
    <row r="4816" customFormat="1" hidden="1"/>
    <row r="4817" customFormat="1" hidden="1"/>
    <row r="4818" customFormat="1" hidden="1"/>
    <row r="4819" customFormat="1" hidden="1"/>
    <row r="4820" customFormat="1" hidden="1"/>
    <row r="4821" customFormat="1" hidden="1"/>
    <row r="4822" customFormat="1" hidden="1"/>
    <row r="4823" customFormat="1" hidden="1"/>
    <row r="4824" customFormat="1" hidden="1"/>
    <row r="4825" customFormat="1" hidden="1"/>
    <row r="4826" customFormat="1" hidden="1"/>
    <row r="4827" customFormat="1" hidden="1"/>
    <row r="4828" customFormat="1" hidden="1"/>
    <row r="4829" customFormat="1" hidden="1"/>
    <row r="4830" customFormat="1" hidden="1"/>
    <row r="4831" customFormat="1" hidden="1"/>
    <row r="4832" customFormat="1" hidden="1"/>
    <row r="4833" customFormat="1" hidden="1"/>
    <row r="4834" customFormat="1" hidden="1"/>
    <row r="4835" customFormat="1" hidden="1"/>
    <row r="4836" customFormat="1" hidden="1"/>
    <row r="4837" customFormat="1" hidden="1"/>
    <row r="4838" customFormat="1" hidden="1"/>
    <row r="4839" customFormat="1" hidden="1"/>
    <row r="4840" customFormat="1" hidden="1"/>
    <row r="4841" customFormat="1" hidden="1"/>
    <row r="4842" customFormat="1" hidden="1"/>
    <row r="4843" customFormat="1" hidden="1"/>
    <row r="4844" customFormat="1" hidden="1"/>
    <row r="4845" customFormat="1" hidden="1"/>
    <row r="4846" customFormat="1" hidden="1"/>
    <row r="4847" customFormat="1" hidden="1"/>
    <row r="4848" customFormat="1" hidden="1"/>
    <row r="4849" customFormat="1" hidden="1"/>
    <row r="4850" customFormat="1" hidden="1"/>
    <row r="4851" customFormat="1" hidden="1"/>
    <row r="4852" customFormat="1" hidden="1"/>
    <row r="4853" customFormat="1" hidden="1"/>
    <row r="4854" customFormat="1" hidden="1"/>
    <row r="4855" customFormat="1" hidden="1"/>
    <row r="4856" customFormat="1" hidden="1"/>
    <row r="4857" customFormat="1" hidden="1"/>
    <row r="4858" customFormat="1" hidden="1"/>
    <row r="4859" customFormat="1" hidden="1"/>
    <row r="4860" customFormat="1" hidden="1"/>
    <row r="4861" customFormat="1" hidden="1"/>
    <row r="4862" customFormat="1" hidden="1"/>
    <row r="4863" customFormat="1" hidden="1"/>
    <row r="4864" customFormat="1" hidden="1"/>
    <row r="4865" customFormat="1" hidden="1"/>
    <row r="4866" customFormat="1" hidden="1"/>
    <row r="4867" customFormat="1" hidden="1"/>
    <row r="4868" customFormat="1" hidden="1"/>
    <row r="4869" customFormat="1" hidden="1"/>
    <row r="4870" customFormat="1" hidden="1"/>
    <row r="4871" customFormat="1" hidden="1"/>
    <row r="4872" customFormat="1" hidden="1"/>
    <row r="4873" customFormat="1" hidden="1"/>
    <row r="4874" customFormat="1" hidden="1"/>
    <row r="4875" customFormat="1" hidden="1"/>
    <row r="4876" customFormat="1" hidden="1"/>
    <row r="4877" customFormat="1" hidden="1"/>
    <row r="4878" customFormat="1" hidden="1"/>
    <row r="4879" customFormat="1" hidden="1"/>
    <row r="4880" customFormat="1" hidden="1"/>
    <row r="4881" customFormat="1" hidden="1"/>
    <row r="4882" customFormat="1" hidden="1"/>
    <row r="4883" customFormat="1" hidden="1"/>
    <row r="4884" customFormat="1" hidden="1"/>
    <row r="4885" customFormat="1" hidden="1"/>
    <row r="4886" customFormat="1" hidden="1"/>
    <row r="4887" customFormat="1" hidden="1"/>
    <row r="4888" customFormat="1" hidden="1"/>
    <row r="4889" customFormat="1" hidden="1"/>
    <row r="4890" customFormat="1" hidden="1"/>
    <row r="4891" customFormat="1" hidden="1"/>
    <row r="4892" customFormat="1" hidden="1"/>
    <row r="4893" customFormat="1" hidden="1"/>
    <row r="4894" customFormat="1" hidden="1"/>
    <row r="4895" customFormat="1" hidden="1"/>
    <row r="4896" customFormat="1" hidden="1"/>
    <row r="4897" customFormat="1" hidden="1"/>
    <row r="4898" customFormat="1" hidden="1"/>
    <row r="4899" customFormat="1" hidden="1"/>
    <row r="4900" customFormat="1" hidden="1"/>
    <row r="4901" customFormat="1" hidden="1"/>
    <row r="4902" customFormat="1" hidden="1"/>
    <row r="4903" customFormat="1" hidden="1"/>
    <row r="4904" customFormat="1" hidden="1"/>
    <row r="4905" customFormat="1" hidden="1"/>
    <row r="4906" customFormat="1" hidden="1"/>
    <row r="4907" customFormat="1" hidden="1"/>
    <row r="4908" customFormat="1" hidden="1"/>
    <row r="4909" customFormat="1" hidden="1"/>
    <row r="4910" customFormat="1" hidden="1"/>
    <row r="4911" customFormat="1" hidden="1"/>
    <row r="4912" customFormat="1" hidden="1"/>
    <row r="4913" customFormat="1" hidden="1"/>
    <row r="4914" customFormat="1" hidden="1"/>
    <row r="4915" customFormat="1" hidden="1"/>
    <row r="4916" customFormat="1" hidden="1"/>
    <row r="4917" customFormat="1" hidden="1"/>
    <row r="4918" customFormat="1" hidden="1"/>
    <row r="4919" customFormat="1" hidden="1"/>
    <row r="4920" customFormat="1" hidden="1"/>
    <row r="4921" customFormat="1" hidden="1"/>
    <row r="4922" customFormat="1" hidden="1"/>
    <row r="4923" customFormat="1" hidden="1"/>
    <row r="4924" customFormat="1" hidden="1"/>
    <row r="4925" customFormat="1" hidden="1"/>
    <row r="4926" customFormat="1" hidden="1"/>
    <row r="4927" customFormat="1" hidden="1"/>
    <row r="4928" customFormat="1" hidden="1"/>
    <row r="4929" customFormat="1" hidden="1"/>
    <row r="4930" customFormat="1" hidden="1"/>
    <row r="4931" customFormat="1" hidden="1"/>
    <row r="4932" customFormat="1" hidden="1"/>
    <row r="4933" customFormat="1" hidden="1"/>
    <row r="4934" customFormat="1" hidden="1"/>
    <row r="4935" customFormat="1" hidden="1"/>
    <row r="4936" customFormat="1" hidden="1"/>
    <row r="4937" customFormat="1" hidden="1"/>
    <row r="4938" customFormat="1" hidden="1"/>
    <row r="4939" customFormat="1" hidden="1"/>
    <row r="4940" customFormat="1" hidden="1"/>
    <row r="4941" customFormat="1" hidden="1"/>
    <row r="4942" customFormat="1" hidden="1"/>
    <row r="4943" customFormat="1" hidden="1"/>
    <row r="4944" customFormat="1" hidden="1"/>
    <row r="4945" customFormat="1" hidden="1"/>
    <row r="4946" customFormat="1" hidden="1"/>
    <row r="4947" customFormat="1" hidden="1"/>
    <row r="4948" customFormat="1" hidden="1"/>
    <row r="4949" customFormat="1" hidden="1"/>
    <row r="4950" customFormat="1" hidden="1"/>
    <row r="4951" customFormat="1" hidden="1"/>
    <row r="4952" customFormat="1" hidden="1"/>
    <row r="4953" customFormat="1" hidden="1"/>
    <row r="4954" customFormat="1" hidden="1"/>
    <row r="4955" customFormat="1" hidden="1"/>
    <row r="4956" customFormat="1" hidden="1"/>
    <row r="4957" customFormat="1" hidden="1"/>
    <row r="4958" customFormat="1" hidden="1"/>
    <row r="4959" customFormat="1" hidden="1"/>
    <row r="4960" customFormat="1" hidden="1"/>
    <row r="4961" customFormat="1" hidden="1"/>
    <row r="4962" customFormat="1" hidden="1"/>
    <row r="4963" customFormat="1" hidden="1"/>
    <row r="4964" customFormat="1" hidden="1"/>
    <row r="4965" customFormat="1" hidden="1"/>
    <row r="4966" customFormat="1" hidden="1"/>
    <row r="4967" customFormat="1" hidden="1"/>
    <row r="4968" customFormat="1" hidden="1"/>
    <row r="4969" customFormat="1" hidden="1"/>
    <row r="4970" customFormat="1" hidden="1"/>
    <row r="4971" customFormat="1" hidden="1"/>
    <row r="4972" customFormat="1" hidden="1"/>
    <row r="4973" customFormat="1" hidden="1"/>
    <row r="4974" customFormat="1" hidden="1"/>
    <row r="4975" customFormat="1" hidden="1"/>
    <row r="4976" customFormat="1" hidden="1"/>
    <row r="4977" customFormat="1" hidden="1"/>
    <row r="4978" customFormat="1" hidden="1"/>
    <row r="4979" customFormat="1" hidden="1"/>
    <row r="4980" customFormat="1" hidden="1"/>
    <row r="4981" customFormat="1" hidden="1"/>
    <row r="4982" customFormat="1" hidden="1"/>
    <row r="4983" customFormat="1" hidden="1"/>
    <row r="4984" customFormat="1" hidden="1"/>
    <row r="4985" customFormat="1" hidden="1"/>
    <row r="4986" customFormat="1" hidden="1"/>
    <row r="4987" customFormat="1" hidden="1"/>
    <row r="4988" customFormat="1" hidden="1"/>
    <row r="4989" customFormat="1" hidden="1"/>
    <row r="4990" customFormat="1" hidden="1"/>
    <row r="4991" customFormat="1" hidden="1"/>
    <row r="4992" customFormat="1" hidden="1"/>
    <row r="4993" customFormat="1" hidden="1"/>
    <row r="4994" customFormat="1" hidden="1"/>
    <row r="4995" customFormat="1" hidden="1"/>
    <row r="4996" customFormat="1" hidden="1"/>
    <row r="4997" customFormat="1" hidden="1"/>
    <row r="4998" customFormat="1" hidden="1"/>
    <row r="4999" customFormat="1" hidden="1"/>
    <row r="5000" customFormat="1" hidden="1"/>
    <row r="5001" customFormat="1" hidden="1"/>
    <row r="5002" customFormat="1" hidden="1"/>
    <row r="5003" customFormat="1" hidden="1"/>
    <row r="5004" customFormat="1" hidden="1"/>
    <row r="5005" customFormat="1" hidden="1"/>
    <row r="5006" customFormat="1" hidden="1"/>
    <row r="5007" customFormat="1" hidden="1"/>
    <row r="5008" customFormat="1" hidden="1"/>
    <row r="5009" customFormat="1" hidden="1"/>
    <row r="5010" customFormat="1" hidden="1"/>
    <row r="5011" customFormat="1" hidden="1"/>
    <row r="5012" customFormat="1" hidden="1"/>
    <row r="5013" customFormat="1" hidden="1"/>
    <row r="5014" customFormat="1" hidden="1"/>
    <row r="5015" customFormat="1" hidden="1"/>
    <row r="5016" customFormat="1" hidden="1"/>
    <row r="5017" customFormat="1" hidden="1"/>
    <row r="5018" customFormat="1" hidden="1"/>
    <row r="5019" customFormat="1" hidden="1"/>
    <row r="5020" customFormat="1" hidden="1"/>
    <row r="5021" customFormat="1" hidden="1"/>
    <row r="5022" customFormat="1" hidden="1"/>
    <row r="5023" customFormat="1" hidden="1"/>
    <row r="5024" customFormat="1" hidden="1"/>
    <row r="5025" customFormat="1" hidden="1"/>
    <row r="5026" customFormat="1" hidden="1"/>
    <row r="5027" customFormat="1" hidden="1"/>
    <row r="5028" customFormat="1" hidden="1"/>
    <row r="5029" customFormat="1" hidden="1"/>
    <row r="5030" customFormat="1" hidden="1"/>
    <row r="5031" customFormat="1" hidden="1"/>
    <row r="5032" customFormat="1" hidden="1"/>
    <row r="5033" customFormat="1" hidden="1"/>
    <row r="5034" customFormat="1" hidden="1"/>
    <row r="5035" customFormat="1" hidden="1"/>
    <row r="5036" customFormat="1" hidden="1"/>
    <row r="5037" customFormat="1" hidden="1"/>
    <row r="5038" customFormat="1" hidden="1"/>
    <row r="5039" customFormat="1" hidden="1"/>
    <row r="5040" customFormat="1" hidden="1"/>
    <row r="5041" customFormat="1" hidden="1"/>
    <row r="5042" customFormat="1" hidden="1"/>
    <row r="5043" customFormat="1" hidden="1"/>
    <row r="5044" customFormat="1" hidden="1"/>
    <row r="5045" customFormat="1" hidden="1"/>
    <row r="5046" customFormat="1" hidden="1"/>
    <row r="5047" customFormat="1" hidden="1"/>
    <row r="5048" customFormat="1" hidden="1"/>
    <row r="5049" customFormat="1" hidden="1"/>
    <row r="5050" customFormat="1" hidden="1"/>
    <row r="5051" customFormat="1" hidden="1"/>
    <row r="5052" customFormat="1" hidden="1"/>
    <row r="5053" customFormat="1" hidden="1"/>
    <row r="5054" customFormat="1" hidden="1"/>
    <row r="5055" customFormat="1" hidden="1"/>
    <row r="5056" customFormat="1" hidden="1"/>
    <row r="5057" customFormat="1" hidden="1"/>
    <row r="5058" customFormat="1" hidden="1"/>
    <row r="5059" customFormat="1" hidden="1"/>
    <row r="5060" customFormat="1" hidden="1"/>
    <row r="5061" customFormat="1" hidden="1"/>
    <row r="5062" customFormat="1" hidden="1"/>
    <row r="5063" customFormat="1" hidden="1"/>
    <row r="5064" customFormat="1" hidden="1"/>
    <row r="5065" customFormat="1" hidden="1"/>
    <row r="5066" customFormat="1" hidden="1"/>
    <row r="5067" customFormat="1" hidden="1"/>
    <row r="5068" customFormat="1" hidden="1"/>
    <row r="5069" customFormat="1" hidden="1"/>
    <row r="5070" customFormat="1" hidden="1"/>
    <row r="5071" customFormat="1" hidden="1"/>
    <row r="5072" customFormat="1" hidden="1"/>
    <row r="5073" customFormat="1" hidden="1"/>
    <row r="5074" customFormat="1" hidden="1"/>
    <row r="5075" customFormat="1" hidden="1"/>
    <row r="5076" customFormat="1" hidden="1"/>
    <row r="5077" customFormat="1" hidden="1"/>
    <row r="5078" customFormat="1" hidden="1"/>
    <row r="5079" customFormat="1" hidden="1"/>
    <row r="5080" customFormat="1" hidden="1"/>
    <row r="5081" customFormat="1" hidden="1"/>
    <row r="5082" customFormat="1" hidden="1"/>
    <row r="5083" customFormat="1" hidden="1"/>
    <row r="5084" customFormat="1" hidden="1"/>
    <row r="5085" customFormat="1" hidden="1"/>
    <row r="5086" customFormat="1" hidden="1"/>
    <row r="5087" customFormat="1" hidden="1"/>
    <row r="5088" customFormat="1" hidden="1"/>
    <row r="5089" customFormat="1" hidden="1"/>
    <row r="5090" customFormat="1" hidden="1"/>
    <row r="5091" customFormat="1" hidden="1"/>
    <row r="5092" customFormat="1" hidden="1"/>
    <row r="5093" customFormat="1" hidden="1"/>
    <row r="5094" customFormat="1" hidden="1"/>
    <row r="5095" customFormat="1" hidden="1"/>
    <row r="5096" customFormat="1" hidden="1"/>
    <row r="5097" customFormat="1" hidden="1"/>
    <row r="5098" customFormat="1" hidden="1"/>
    <row r="5099" customFormat="1" hidden="1"/>
    <row r="5100" customFormat="1" hidden="1"/>
    <row r="5101" customFormat="1" hidden="1"/>
    <row r="5102" customFormat="1" hidden="1"/>
    <row r="5103" customFormat="1" hidden="1"/>
    <row r="5104" customFormat="1" hidden="1"/>
    <row r="5105" customFormat="1" hidden="1"/>
    <row r="5106" customFormat="1" hidden="1"/>
    <row r="5107" customFormat="1" hidden="1"/>
    <row r="5108" customFormat="1" hidden="1"/>
    <row r="5109" customFormat="1" hidden="1"/>
    <row r="5110" customFormat="1" hidden="1"/>
    <row r="5111" customFormat="1" hidden="1"/>
    <row r="5112" customFormat="1" hidden="1"/>
    <row r="5113" customFormat="1" hidden="1"/>
    <row r="5114" customFormat="1" hidden="1"/>
    <row r="5115" customFormat="1" hidden="1"/>
    <row r="5116" customFormat="1" hidden="1"/>
    <row r="5117" customFormat="1" hidden="1"/>
    <row r="5118" customFormat="1" hidden="1"/>
    <row r="5119" customFormat="1" hidden="1"/>
    <row r="5120" customFormat="1" hidden="1"/>
    <row r="5121" customFormat="1" hidden="1"/>
    <row r="5122" customFormat="1" hidden="1"/>
    <row r="5123" customFormat="1" hidden="1"/>
    <row r="5124" customFormat="1" hidden="1"/>
    <row r="5125" customFormat="1" hidden="1"/>
    <row r="5126" customFormat="1" hidden="1"/>
    <row r="5127" customFormat="1" hidden="1"/>
    <row r="5128" customFormat="1" hidden="1"/>
    <row r="5129" customFormat="1" hidden="1"/>
    <row r="5130" customFormat="1" hidden="1"/>
    <row r="5131" customFormat="1" hidden="1"/>
    <row r="5132" customFormat="1" hidden="1"/>
    <row r="5133" customFormat="1" hidden="1"/>
    <row r="5134" customFormat="1" hidden="1"/>
    <row r="5135" customFormat="1" hidden="1"/>
    <row r="5136" customFormat="1" hidden="1"/>
    <row r="5137" customFormat="1" hidden="1"/>
    <row r="5138" customFormat="1" hidden="1"/>
    <row r="5139" customFormat="1" hidden="1"/>
    <row r="5140" customFormat="1" hidden="1"/>
    <row r="5141" customFormat="1" hidden="1"/>
    <row r="5142" customFormat="1" hidden="1"/>
    <row r="5143" customFormat="1" hidden="1"/>
    <row r="5144" customFormat="1" hidden="1"/>
    <row r="5145" customFormat="1" hidden="1"/>
    <row r="5146" customFormat="1" hidden="1"/>
    <row r="5147" customFormat="1" hidden="1"/>
    <row r="5148" customFormat="1" hidden="1"/>
    <row r="5149" customFormat="1" hidden="1"/>
    <row r="5150" customFormat="1" hidden="1"/>
    <row r="5151" customFormat="1" hidden="1"/>
    <row r="5152" customFormat="1" hidden="1"/>
    <row r="5153" customFormat="1" hidden="1"/>
    <row r="5154" customFormat="1" hidden="1"/>
    <row r="5155" customFormat="1" hidden="1"/>
    <row r="5156" customFormat="1" hidden="1"/>
    <row r="5157" customFormat="1" hidden="1"/>
    <row r="5158" customFormat="1" hidden="1"/>
    <row r="5159" customFormat="1" hidden="1"/>
    <row r="5160" customFormat="1" hidden="1"/>
    <row r="5161" customFormat="1" hidden="1"/>
    <row r="5162" customFormat="1" hidden="1"/>
    <row r="5163" customFormat="1" hidden="1"/>
    <row r="5164" customFormat="1" hidden="1"/>
    <row r="5165" customFormat="1" hidden="1"/>
    <row r="5166" customFormat="1" hidden="1"/>
    <row r="5167" customFormat="1" hidden="1"/>
    <row r="5168" customFormat="1" hidden="1"/>
    <row r="5169" customFormat="1" hidden="1"/>
    <row r="5170" customFormat="1" hidden="1"/>
    <row r="5171" customFormat="1" hidden="1"/>
    <row r="5172" customFormat="1" hidden="1"/>
    <row r="5173" customFormat="1" hidden="1"/>
    <row r="5174" customFormat="1" hidden="1"/>
    <row r="5175" customFormat="1" hidden="1"/>
    <row r="5176" customFormat="1" hidden="1"/>
    <row r="5177" customFormat="1" hidden="1"/>
    <row r="5178" customFormat="1" hidden="1"/>
    <row r="5179" customFormat="1" hidden="1"/>
    <row r="5180" customFormat="1" hidden="1"/>
    <row r="5181" customFormat="1" hidden="1"/>
    <row r="5182" customFormat="1" hidden="1"/>
    <row r="5183" customFormat="1" hidden="1"/>
    <row r="5184" customFormat="1" hidden="1"/>
    <row r="5185" customFormat="1" hidden="1"/>
    <row r="5186" customFormat="1" hidden="1"/>
    <row r="5187" customFormat="1" hidden="1"/>
    <row r="5188" customFormat="1" hidden="1"/>
    <row r="5189" customFormat="1" hidden="1"/>
    <row r="5190" customFormat="1" hidden="1"/>
    <row r="5191" customFormat="1" hidden="1"/>
    <row r="5192" customFormat="1" hidden="1"/>
    <row r="5193" customFormat="1" hidden="1"/>
    <row r="5194" customFormat="1" hidden="1"/>
    <row r="5195" customFormat="1" hidden="1"/>
    <row r="5196" customFormat="1" hidden="1"/>
    <row r="5197" customFormat="1" hidden="1"/>
    <row r="5198" customFormat="1" hidden="1"/>
    <row r="5199" customFormat="1" hidden="1"/>
    <row r="5200" customFormat="1" hidden="1"/>
    <row r="5201" customFormat="1" hidden="1"/>
    <row r="5202" customFormat="1" hidden="1"/>
    <row r="5203" customFormat="1" hidden="1"/>
    <row r="5204" customFormat="1" hidden="1"/>
    <row r="5205" customFormat="1" hidden="1"/>
    <row r="5206" customFormat="1" hidden="1"/>
    <row r="5207" customFormat="1" hidden="1"/>
    <row r="5208" customFormat="1" hidden="1"/>
    <row r="5209" customFormat="1" hidden="1"/>
    <row r="5210" customFormat="1" hidden="1"/>
    <row r="5211" customFormat="1" hidden="1"/>
    <row r="5212" customFormat="1" hidden="1"/>
    <row r="5213" customFormat="1" hidden="1"/>
    <row r="5214" customFormat="1" hidden="1"/>
    <row r="5215" customFormat="1" hidden="1"/>
    <row r="5216" customFormat="1" hidden="1"/>
    <row r="5217" customFormat="1" hidden="1"/>
    <row r="5218" customFormat="1" hidden="1"/>
    <row r="5219" customFormat="1" hidden="1"/>
    <row r="5220" customFormat="1" hidden="1"/>
    <row r="5221" customFormat="1" hidden="1"/>
    <row r="5222" customFormat="1" hidden="1"/>
    <row r="5223" customFormat="1" hidden="1"/>
    <row r="5224" customFormat="1" hidden="1"/>
    <row r="5225" customFormat="1" hidden="1"/>
    <row r="5226" customFormat="1" hidden="1"/>
    <row r="5227" customFormat="1" hidden="1"/>
    <row r="5228" customFormat="1" hidden="1"/>
    <row r="5229" customFormat="1" hidden="1"/>
    <row r="5230" customFormat="1" hidden="1"/>
    <row r="5231" customFormat="1" hidden="1"/>
    <row r="5232" customFormat="1" hidden="1"/>
    <row r="5233" customFormat="1" hidden="1"/>
    <row r="5234" customFormat="1" hidden="1"/>
    <row r="5235" customFormat="1" hidden="1"/>
    <row r="5236" customFormat="1" hidden="1"/>
    <row r="5237" customFormat="1" hidden="1"/>
    <row r="5238" customFormat="1" hidden="1"/>
    <row r="5239" customFormat="1" hidden="1"/>
    <row r="5240" customFormat="1" hidden="1"/>
    <row r="5241" customFormat="1" hidden="1"/>
    <row r="5242" customFormat="1" hidden="1"/>
    <row r="5243" customFormat="1" hidden="1"/>
    <row r="5244" customFormat="1" hidden="1"/>
    <row r="5245" customFormat="1" hidden="1"/>
    <row r="5246" customFormat="1" hidden="1"/>
    <row r="5247" customFormat="1" hidden="1"/>
    <row r="5248" customFormat="1" hidden="1"/>
    <row r="5249" customFormat="1" hidden="1"/>
    <row r="5250" customFormat="1" hidden="1"/>
    <row r="5251" customFormat="1" hidden="1"/>
    <row r="5252" customFormat="1" hidden="1"/>
    <row r="5253" customFormat="1" hidden="1"/>
    <row r="5254" customFormat="1" hidden="1"/>
    <row r="5255" customFormat="1" hidden="1"/>
    <row r="5256" customFormat="1" hidden="1"/>
    <row r="5257" customFormat="1" hidden="1"/>
    <row r="5258" customFormat="1" hidden="1"/>
    <row r="5259" customFormat="1" hidden="1"/>
    <row r="5260" customFormat="1" hidden="1"/>
    <row r="5261" customFormat="1" hidden="1"/>
    <row r="5262" customFormat="1" hidden="1"/>
    <row r="5263" customFormat="1" hidden="1"/>
    <row r="5264" customFormat="1" hidden="1"/>
    <row r="5265" customFormat="1" hidden="1"/>
    <row r="5266" customFormat="1" hidden="1"/>
    <row r="5267" customFormat="1" hidden="1"/>
    <row r="5268" customFormat="1" hidden="1"/>
    <row r="5269" customFormat="1" hidden="1"/>
    <row r="5270" customFormat="1" hidden="1"/>
    <row r="5271" customFormat="1" hidden="1"/>
    <row r="5272" customFormat="1" hidden="1"/>
    <row r="5273" customFormat="1" hidden="1"/>
    <row r="5274" customFormat="1" hidden="1"/>
    <row r="5275" customFormat="1" hidden="1"/>
    <row r="5276" customFormat="1" hidden="1"/>
    <row r="5277" customFormat="1" hidden="1"/>
    <row r="5278" customFormat="1" hidden="1"/>
    <row r="5279" customFormat="1" hidden="1"/>
    <row r="5280" customFormat="1" hidden="1"/>
    <row r="5281" customFormat="1" hidden="1"/>
    <row r="5282" customFormat="1" hidden="1"/>
    <row r="5283" customFormat="1" hidden="1"/>
    <row r="5284" customFormat="1" hidden="1"/>
    <row r="5285" customFormat="1" hidden="1"/>
    <row r="5286" customFormat="1" hidden="1"/>
    <row r="5287" customFormat="1" hidden="1"/>
    <row r="5288" customFormat="1" hidden="1"/>
    <row r="5289" customFormat="1" hidden="1"/>
    <row r="5290" customFormat="1" hidden="1"/>
    <row r="5291" customFormat="1" hidden="1"/>
    <row r="5292" customFormat="1" hidden="1"/>
    <row r="5293" customFormat="1" hidden="1"/>
    <row r="5294" customFormat="1" hidden="1"/>
    <row r="5295" customFormat="1" hidden="1"/>
    <row r="5296" customFormat="1" hidden="1"/>
    <row r="5297" customFormat="1" hidden="1"/>
    <row r="5298" customFormat="1" hidden="1"/>
    <row r="5299" customFormat="1" hidden="1"/>
    <row r="5300" customFormat="1" hidden="1"/>
    <row r="5301" customFormat="1" hidden="1"/>
    <row r="5302" customFormat="1" hidden="1"/>
    <row r="5303" customFormat="1" hidden="1"/>
    <row r="5304" customFormat="1" hidden="1"/>
    <row r="5305" customFormat="1" hidden="1"/>
    <row r="5306" customFormat="1" hidden="1"/>
    <row r="5307" customFormat="1" hidden="1"/>
    <row r="5308" customFormat="1" hidden="1"/>
    <row r="5309" customFormat="1" hidden="1"/>
    <row r="5310" customFormat="1" hidden="1"/>
    <row r="5311" customFormat="1" hidden="1"/>
    <row r="5312" customFormat="1" hidden="1"/>
    <row r="5313" customFormat="1" hidden="1"/>
    <row r="5314" customFormat="1" hidden="1"/>
    <row r="5315" customFormat="1" hidden="1"/>
    <row r="5316" customFormat="1" hidden="1"/>
    <row r="5317" customFormat="1" hidden="1"/>
    <row r="5318" customFormat="1" hidden="1"/>
    <row r="5319" customFormat="1" hidden="1"/>
    <row r="5320" customFormat="1" hidden="1"/>
    <row r="5321" customFormat="1" hidden="1"/>
    <row r="5322" customFormat="1" hidden="1"/>
    <row r="5323" customFormat="1" hidden="1"/>
    <row r="5324" customFormat="1" hidden="1"/>
    <row r="5325" customFormat="1" hidden="1"/>
    <row r="5326" customFormat="1" hidden="1"/>
    <row r="5327" customFormat="1" hidden="1"/>
    <row r="5328" customFormat="1" hidden="1"/>
    <row r="5329" customFormat="1" hidden="1"/>
    <row r="5330" customFormat="1" hidden="1"/>
    <row r="5331" customFormat="1" hidden="1"/>
    <row r="5332" customFormat="1" hidden="1"/>
    <row r="5333" customFormat="1" hidden="1"/>
    <row r="5334" customFormat="1" hidden="1"/>
    <row r="5335" customFormat="1" hidden="1"/>
    <row r="5336" customFormat="1" hidden="1"/>
    <row r="5337" customFormat="1" hidden="1"/>
    <row r="5338" customFormat="1" hidden="1"/>
    <row r="5339" customFormat="1" hidden="1"/>
    <row r="5340" customFormat="1" hidden="1"/>
    <row r="5341" customFormat="1" hidden="1"/>
    <row r="5342" customFormat="1" hidden="1"/>
    <row r="5343" customFormat="1" hidden="1"/>
    <row r="5344" customFormat="1" hidden="1"/>
    <row r="5345" customFormat="1" hidden="1"/>
    <row r="5346" customFormat="1" hidden="1"/>
    <row r="5347" customFormat="1" hidden="1"/>
    <row r="5348" customFormat="1" hidden="1"/>
    <row r="5349" customFormat="1" hidden="1"/>
    <row r="5350" customFormat="1" hidden="1"/>
    <row r="5351" customFormat="1" hidden="1"/>
    <row r="5352" customFormat="1" hidden="1"/>
    <row r="5353" customFormat="1" hidden="1"/>
    <row r="5354" customFormat="1" hidden="1"/>
    <row r="5355" customFormat="1" hidden="1"/>
    <row r="5356" customFormat="1" hidden="1"/>
    <row r="5357" customFormat="1" hidden="1"/>
    <row r="5358" customFormat="1" hidden="1"/>
    <row r="5359" customFormat="1" hidden="1"/>
    <row r="5360" customFormat="1" hidden="1"/>
    <row r="5361" customFormat="1" hidden="1"/>
    <row r="5362" customFormat="1" hidden="1"/>
    <row r="5363" customFormat="1" hidden="1"/>
    <row r="5364" customFormat="1" hidden="1"/>
    <row r="5365" customFormat="1" hidden="1"/>
    <row r="5366" customFormat="1" hidden="1"/>
    <row r="5367" customFormat="1" hidden="1"/>
    <row r="5368" customFormat="1" hidden="1"/>
    <row r="5369" customFormat="1" hidden="1"/>
    <row r="5370" customFormat="1" hidden="1"/>
    <row r="5371" customFormat="1" hidden="1"/>
    <row r="5372" customFormat="1" hidden="1"/>
    <row r="5373" customFormat="1" hidden="1"/>
    <row r="5374" customFormat="1" hidden="1"/>
    <row r="5375" customFormat="1" hidden="1"/>
    <row r="5376" customFormat="1" hidden="1"/>
    <row r="5377" customFormat="1" hidden="1"/>
    <row r="5378" customFormat="1" hidden="1"/>
    <row r="5379" customFormat="1" hidden="1"/>
    <row r="5380" customFormat="1" hidden="1"/>
    <row r="5381" customFormat="1" hidden="1"/>
    <row r="5382" customFormat="1" hidden="1"/>
    <row r="5383" customFormat="1" hidden="1"/>
    <row r="5384" customFormat="1" hidden="1"/>
    <row r="5385" customFormat="1" hidden="1"/>
    <row r="5386" customFormat="1" hidden="1"/>
    <row r="5387" customFormat="1" hidden="1"/>
    <row r="5388" customFormat="1" hidden="1"/>
    <row r="5389" customFormat="1" hidden="1"/>
    <row r="5390" customFormat="1" hidden="1"/>
    <row r="5391" customFormat="1" hidden="1"/>
    <row r="5392" customFormat="1" hidden="1"/>
    <row r="5393" customFormat="1" hidden="1"/>
    <row r="5394" customFormat="1" hidden="1"/>
    <row r="5395" customFormat="1" hidden="1"/>
    <row r="5396" customFormat="1" hidden="1"/>
    <row r="5397" customFormat="1" hidden="1"/>
    <row r="5398" customFormat="1" hidden="1"/>
    <row r="5399" customFormat="1" hidden="1"/>
    <row r="5400" customFormat="1" hidden="1"/>
    <row r="5401" customFormat="1" hidden="1"/>
    <row r="5402" customFormat="1" hidden="1"/>
    <row r="5403" customFormat="1" hidden="1"/>
    <row r="5404" customFormat="1" hidden="1"/>
    <row r="5405" customFormat="1" hidden="1"/>
    <row r="5406" customFormat="1" hidden="1"/>
    <row r="5407" customFormat="1" hidden="1"/>
    <row r="5408" customFormat="1" hidden="1"/>
    <row r="5409" customFormat="1" hidden="1"/>
    <row r="5410" customFormat="1" hidden="1"/>
    <row r="5411" customFormat="1" hidden="1"/>
    <row r="5412" customFormat="1" hidden="1"/>
    <row r="5413" customFormat="1" hidden="1"/>
    <row r="5414" customFormat="1" hidden="1"/>
    <row r="5415" customFormat="1" hidden="1"/>
    <row r="5416" customFormat="1" hidden="1"/>
    <row r="5417" customFormat="1" hidden="1"/>
    <row r="5418" customFormat="1" hidden="1"/>
    <row r="5419" customFormat="1" hidden="1"/>
    <row r="5420" customFormat="1" hidden="1"/>
    <row r="5421" customFormat="1" hidden="1"/>
    <row r="5422" customFormat="1" hidden="1"/>
    <row r="5423" customFormat="1" hidden="1"/>
    <row r="5424" customFormat="1" hidden="1"/>
    <row r="5425" customFormat="1" hidden="1"/>
    <row r="5426" customFormat="1" hidden="1"/>
    <row r="5427" customFormat="1" hidden="1"/>
    <row r="5428" customFormat="1" hidden="1"/>
    <row r="5429" customFormat="1" hidden="1"/>
    <row r="5430" customFormat="1" hidden="1"/>
    <row r="5431" customFormat="1" hidden="1"/>
    <row r="5432" customFormat="1" hidden="1"/>
    <row r="5433" customFormat="1" hidden="1"/>
    <row r="5434" customFormat="1" hidden="1"/>
    <row r="5435" customFormat="1" hidden="1"/>
    <row r="5436" customFormat="1" hidden="1"/>
    <row r="5437" customFormat="1" hidden="1"/>
    <row r="5438" customFormat="1" hidden="1"/>
    <row r="5439" customFormat="1" hidden="1"/>
    <row r="5440" customFormat="1" hidden="1"/>
    <row r="5441" customFormat="1" hidden="1"/>
    <row r="5442" customFormat="1" hidden="1"/>
    <row r="5443" customFormat="1" hidden="1"/>
    <row r="5444" customFormat="1" hidden="1"/>
    <row r="5445" customFormat="1" hidden="1"/>
    <row r="5446" customFormat="1" hidden="1"/>
    <row r="5447" customFormat="1" hidden="1"/>
    <row r="5448" customFormat="1" hidden="1"/>
    <row r="5449" customFormat="1" hidden="1"/>
    <row r="5450" customFormat="1" hidden="1"/>
    <row r="5451" customFormat="1" hidden="1"/>
    <row r="5452" customFormat="1" hidden="1"/>
    <row r="5453" customFormat="1" hidden="1"/>
    <row r="5454" customFormat="1" hidden="1"/>
    <row r="5455" customFormat="1" hidden="1"/>
    <row r="5456" customFormat="1" hidden="1"/>
    <row r="5457" customFormat="1" hidden="1"/>
    <row r="5458" customFormat="1" hidden="1"/>
    <row r="5459" customFormat="1" hidden="1"/>
    <row r="5460" customFormat="1" hidden="1"/>
    <row r="5461" customFormat="1" hidden="1"/>
    <row r="5462" customFormat="1" hidden="1"/>
    <row r="5463" customFormat="1" hidden="1"/>
    <row r="5464" customFormat="1" hidden="1"/>
    <row r="5465" customFormat="1" hidden="1"/>
    <row r="5466" customFormat="1" hidden="1"/>
    <row r="5467" customFormat="1" hidden="1"/>
    <row r="5468" customFormat="1" hidden="1"/>
    <row r="5469" customFormat="1" hidden="1"/>
    <row r="5470" customFormat="1" hidden="1"/>
    <row r="5471" customFormat="1" hidden="1"/>
    <row r="5472" customFormat="1" hidden="1"/>
    <row r="5473" customFormat="1" hidden="1"/>
    <row r="5474" customFormat="1" hidden="1"/>
    <row r="5475" customFormat="1" hidden="1"/>
    <row r="5476" customFormat="1" hidden="1"/>
    <row r="5477" customFormat="1" hidden="1"/>
    <row r="5478" customFormat="1" hidden="1"/>
    <row r="5479" customFormat="1" hidden="1"/>
    <row r="5480" customFormat="1" hidden="1"/>
    <row r="5481" customFormat="1" hidden="1"/>
    <row r="5482" customFormat="1" hidden="1"/>
    <row r="5483" customFormat="1" hidden="1"/>
    <row r="5484" customFormat="1" hidden="1"/>
    <row r="5485" customFormat="1" hidden="1"/>
    <row r="5486" customFormat="1" hidden="1"/>
    <row r="5487" customFormat="1" hidden="1"/>
    <row r="5488" customFormat="1" hidden="1"/>
    <row r="5489" customFormat="1" hidden="1"/>
    <row r="5490" customFormat="1" hidden="1"/>
    <row r="5491" customFormat="1" hidden="1"/>
    <row r="5492" customFormat="1" hidden="1"/>
    <row r="5493" customFormat="1" hidden="1"/>
    <row r="5494" customFormat="1" hidden="1"/>
    <row r="5495" customFormat="1" hidden="1"/>
    <row r="5496" customFormat="1" hidden="1"/>
    <row r="5497" customFormat="1" hidden="1"/>
    <row r="5498" customFormat="1" hidden="1"/>
    <row r="5499" customFormat="1" hidden="1"/>
    <row r="5500" customFormat="1" hidden="1"/>
    <row r="5501" customFormat="1" hidden="1"/>
    <row r="5502" customFormat="1" hidden="1"/>
    <row r="5503" customFormat="1" hidden="1"/>
    <row r="5504" customFormat="1" hidden="1"/>
    <row r="5505" customFormat="1" hidden="1"/>
    <row r="5506" customFormat="1" hidden="1"/>
    <row r="5507" customFormat="1" hidden="1"/>
    <row r="5508" customFormat="1" hidden="1"/>
    <row r="5509" customFormat="1" hidden="1"/>
    <row r="5510" customFormat="1" hidden="1"/>
    <row r="5511" customFormat="1" hidden="1"/>
    <row r="5512" customFormat="1" hidden="1"/>
    <row r="5513" customFormat="1" hidden="1"/>
    <row r="5514" customFormat="1" hidden="1"/>
    <row r="5515" customFormat="1" hidden="1"/>
    <row r="5516" customFormat="1" hidden="1"/>
    <row r="5517" customFormat="1" hidden="1"/>
    <row r="5518" customFormat="1" hidden="1"/>
    <row r="5519" customFormat="1" hidden="1"/>
    <row r="5520" customFormat="1" hidden="1"/>
    <row r="5521" customFormat="1" hidden="1"/>
    <row r="5522" customFormat="1" hidden="1"/>
    <row r="5523" customFormat="1" hidden="1"/>
    <row r="5524" customFormat="1" hidden="1"/>
    <row r="5525" customFormat="1" hidden="1"/>
    <row r="5526" customFormat="1" hidden="1"/>
    <row r="5527" customFormat="1" hidden="1"/>
    <row r="5528" customFormat="1" hidden="1"/>
    <row r="5529" customFormat="1" hidden="1"/>
    <row r="5530" customFormat="1" hidden="1"/>
    <row r="5531" customFormat="1" hidden="1"/>
    <row r="5532" customFormat="1" hidden="1"/>
    <row r="5533" customFormat="1" hidden="1"/>
    <row r="5534" customFormat="1" hidden="1"/>
    <row r="5535" customFormat="1" hidden="1"/>
    <row r="5536" customFormat="1" hidden="1"/>
    <row r="5537" customFormat="1" hidden="1"/>
    <row r="5538" customFormat="1" hidden="1"/>
    <row r="5539" customFormat="1" hidden="1"/>
    <row r="5540" customFormat="1" hidden="1"/>
    <row r="5541" customFormat="1" hidden="1"/>
    <row r="5542" customFormat="1" hidden="1"/>
    <row r="5543" customFormat="1" hidden="1"/>
    <row r="5544" customFormat="1" hidden="1"/>
    <row r="5545" customFormat="1" hidden="1"/>
    <row r="5546" customFormat="1" hidden="1"/>
    <row r="5547" customFormat="1" hidden="1"/>
    <row r="5548" customFormat="1" hidden="1"/>
    <row r="5549" customFormat="1" hidden="1"/>
    <row r="5550" customFormat="1" hidden="1"/>
    <row r="5551" customFormat="1" hidden="1"/>
    <row r="5552" customFormat="1" hidden="1"/>
    <row r="5553" customFormat="1" hidden="1"/>
    <row r="5554" customFormat="1" hidden="1"/>
    <row r="5555" customFormat="1" hidden="1"/>
    <row r="5556" customFormat="1" hidden="1"/>
    <row r="5557" customFormat="1" hidden="1"/>
    <row r="5558" customFormat="1" hidden="1"/>
    <row r="5559" customFormat="1" hidden="1"/>
    <row r="5560" customFormat="1" hidden="1"/>
    <row r="5561" customFormat="1" hidden="1"/>
    <row r="5562" customFormat="1" hidden="1"/>
    <row r="5563" customFormat="1" hidden="1"/>
    <row r="5564" customFormat="1" hidden="1"/>
    <row r="5565" customFormat="1" hidden="1"/>
    <row r="5566" customFormat="1" hidden="1"/>
    <row r="5567" customFormat="1" hidden="1"/>
    <row r="5568" customFormat="1" hidden="1"/>
    <row r="5569" customFormat="1" hidden="1"/>
    <row r="5570" customFormat="1" hidden="1"/>
    <row r="5571" customFormat="1" hidden="1"/>
    <row r="5572" customFormat="1" hidden="1"/>
    <row r="5573" customFormat="1" hidden="1"/>
    <row r="5574" customFormat="1" hidden="1"/>
    <row r="5575" customFormat="1" hidden="1"/>
    <row r="5576" customFormat="1" hidden="1"/>
    <row r="5577" customFormat="1" hidden="1"/>
    <row r="5578" customFormat="1" hidden="1"/>
    <row r="5579" customFormat="1" hidden="1"/>
    <row r="5580" customFormat="1" hidden="1"/>
    <row r="5581" customFormat="1" hidden="1"/>
    <row r="5582" customFormat="1" hidden="1"/>
    <row r="5583" customFormat="1" hidden="1"/>
    <row r="5584" customFormat="1" hidden="1"/>
    <row r="5585" customFormat="1" hidden="1"/>
    <row r="5586" customFormat="1" hidden="1"/>
    <row r="5587" customFormat="1" hidden="1"/>
    <row r="5588" customFormat="1" hidden="1"/>
    <row r="5589" customFormat="1" hidden="1"/>
    <row r="5590" customFormat="1" hidden="1"/>
    <row r="5591" customFormat="1" hidden="1"/>
    <row r="5592" customFormat="1" hidden="1"/>
    <row r="5593" customFormat="1" hidden="1"/>
    <row r="5594" customFormat="1" hidden="1"/>
    <row r="5595" customFormat="1" hidden="1"/>
    <row r="5596" customFormat="1" hidden="1"/>
    <row r="5597" customFormat="1" hidden="1"/>
    <row r="5598" customFormat="1" hidden="1"/>
    <row r="5599" customFormat="1" hidden="1"/>
    <row r="5600" customFormat="1" hidden="1"/>
    <row r="5601" customFormat="1" hidden="1"/>
    <row r="5602" customFormat="1" hidden="1"/>
    <row r="5603" customFormat="1" hidden="1"/>
    <row r="5604" customFormat="1" hidden="1"/>
    <row r="5605" customFormat="1" hidden="1"/>
    <row r="5606" customFormat="1" hidden="1"/>
    <row r="5607" customFormat="1" hidden="1"/>
    <row r="5608" customFormat="1" hidden="1"/>
    <row r="5609" customFormat="1" hidden="1"/>
    <row r="5610" customFormat="1" hidden="1"/>
    <row r="5611" customFormat="1" hidden="1"/>
    <row r="5612" customFormat="1" hidden="1"/>
    <row r="5613" customFormat="1" hidden="1"/>
    <row r="5614" customFormat="1" hidden="1"/>
    <row r="5615" customFormat="1" hidden="1"/>
    <row r="5616" customFormat="1" hidden="1"/>
    <row r="5617" customFormat="1" hidden="1"/>
    <row r="5618" customFormat="1" hidden="1"/>
    <row r="5619" customFormat="1" hidden="1"/>
    <row r="5620" customFormat="1" hidden="1"/>
    <row r="5621" customFormat="1" hidden="1"/>
    <row r="5622" customFormat="1" hidden="1"/>
    <row r="5623" customFormat="1" hidden="1"/>
    <row r="5624" customFormat="1" hidden="1"/>
    <row r="5625" customFormat="1" hidden="1"/>
    <row r="5626" customFormat="1" hidden="1"/>
    <row r="5627" customFormat="1" hidden="1"/>
    <row r="5628" customFormat="1" hidden="1"/>
    <row r="5629" customFormat="1" hidden="1"/>
    <row r="5630" customFormat="1" hidden="1"/>
    <row r="5631" customFormat="1" hidden="1"/>
    <row r="5632" customFormat="1" hidden="1"/>
    <row r="5633" customFormat="1" hidden="1"/>
    <row r="5634" customFormat="1" hidden="1"/>
    <row r="5635" customFormat="1" hidden="1"/>
    <row r="5636" customFormat="1" hidden="1"/>
    <row r="5637" customFormat="1" hidden="1"/>
    <row r="5638" customFormat="1" hidden="1"/>
    <row r="5639" customFormat="1" hidden="1"/>
    <row r="5640" customFormat="1" hidden="1"/>
    <row r="5641" customFormat="1" hidden="1"/>
    <row r="5642" customFormat="1" hidden="1"/>
    <row r="5643" customFormat="1" hidden="1"/>
    <row r="5644" customFormat="1" hidden="1"/>
    <row r="5645" customFormat="1" hidden="1"/>
    <row r="5646" customFormat="1" hidden="1"/>
    <row r="5647" customFormat="1" hidden="1"/>
    <row r="5648" customFormat="1" hidden="1"/>
    <row r="5649" customFormat="1" hidden="1"/>
    <row r="5650" customFormat="1" hidden="1"/>
    <row r="5651" customFormat="1" hidden="1"/>
    <row r="5652" customFormat="1" hidden="1"/>
    <row r="5653" customFormat="1" hidden="1"/>
    <row r="5654" customFormat="1" hidden="1"/>
    <row r="5655" customFormat="1" hidden="1"/>
    <row r="5656" customFormat="1" hidden="1"/>
    <row r="5657" customFormat="1" hidden="1"/>
    <row r="5658" customFormat="1" hidden="1"/>
    <row r="5659" customFormat="1" hidden="1"/>
    <row r="5660" customFormat="1" hidden="1"/>
    <row r="5661" customFormat="1" hidden="1"/>
    <row r="5662" customFormat="1" hidden="1"/>
    <row r="5663" customFormat="1" hidden="1"/>
    <row r="5664" customFormat="1" hidden="1"/>
    <row r="5665" customFormat="1" hidden="1"/>
    <row r="5666" customFormat="1" hidden="1"/>
    <row r="5667" customFormat="1" hidden="1"/>
    <row r="5668" customFormat="1" hidden="1"/>
    <row r="5669" customFormat="1" hidden="1"/>
    <row r="5670" customFormat="1" hidden="1"/>
    <row r="5671" customFormat="1" hidden="1"/>
    <row r="5672" customFormat="1" hidden="1"/>
    <row r="5673" customFormat="1" hidden="1"/>
    <row r="5674" customFormat="1" hidden="1"/>
    <row r="5675" customFormat="1" hidden="1"/>
    <row r="5676" customFormat="1" hidden="1"/>
    <row r="5677" customFormat="1" hidden="1"/>
    <row r="5678" customFormat="1" hidden="1"/>
    <row r="5679" customFormat="1" hidden="1"/>
    <row r="5680" customFormat="1" hidden="1"/>
    <row r="5681" customFormat="1" hidden="1"/>
    <row r="5682" customFormat="1" hidden="1"/>
    <row r="5683" customFormat="1" hidden="1"/>
    <row r="5684" customFormat="1" hidden="1"/>
    <row r="5685" customFormat="1" hidden="1"/>
    <row r="5686" customFormat="1" hidden="1"/>
    <row r="5687" customFormat="1" hidden="1"/>
    <row r="5688" customFormat="1" hidden="1"/>
    <row r="5689" customFormat="1" hidden="1"/>
    <row r="5690" customFormat="1" hidden="1"/>
    <row r="5691" customFormat="1" hidden="1"/>
    <row r="5692" customFormat="1" hidden="1"/>
    <row r="5693" customFormat="1" hidden="1"/>
    <row r="5694" customFormat="1" hidden="1"/>
    <row r="5695" customFormat="1" hidden="1"/>
    <row r="5696" customFormat="1" hidden="1"/>
    <row r="5697" customFormat="1" hidden="1"/>
    <row r="5698" customFormat="1" hidden="1"/>
    <row r="5699" customFormat="1" hidden="1"/>
    <row r="5700" customFormat="1" hidden="1"/>
    <row r="5701" customFormat="1" hidden="1"/>
    <row r="5702" customFormat="1" hidden="1"/>
    <row r="5703" customFormat="1" hidden="1"/>
    <row r="5704" customFormat="1" hidden="1"/>
    <row r="5705" customFormat="1" hidden="1"/>
    <row r="5706" customFormat="1" hidden="1"/>
    <row r="5707" customFormat="1" hidden="1"/>
    <row r="5708" customFormat="1" hidden="1"/>
    <row r="5709" customFormat="1" hidden="1"/>
    <row r="5710" customFormat="1" hidden="1"/>
    <row r="5711" customFormat="1" hidden="1"/>
    <row r="5712" customFormat="1" hidden="1"/>
    <row r="5713" customFormat="1" hidden="1"/>
    <row r="5714" customFormat="1" hidden="1"/>
    <row r="5715" customFormat="1" hidden="1"/>
    <row r="5716" customFormat="1" hidden="1"/>
    <row r="5717" customFormat="1" hidden="1"/>
    <row r="5718" customFormat="1" hidden="1"/>
    <row r="5719" customFormat="1" hidden="1"/>
    <row r="5720" customFormat="1" hidden="1"/>
    <row r="5721" customFormat="1" hidden="1"/>
    <row r="5722" customFormat="1" hidden="1"/>
    <row r="5723" customFormat="1" hidden="1"/>
    <row r="5724" customFormat="1" hidden="1"/>
    <row r="5725" customFormat="1" hidden="1"/>
    <row r="5726" customFormat="1" hidden="1"/>
    <row r="5727" customFormat="1" hidden="1"/>
    <row r="5728" customFormat="1" hidden="1"/>
    <row r="5729" customFormat="1" hidden="1"/>
    <row r="5730" customFormat="1" hidden="1"/>
    <row r="5731" customFormat="1" hidden="1"/>
    <row r="5732" customFormat="1" hidden="1"/>
    <row r="5733" customFormat="1" hidden="1"/>
    <row r="5734" customFormat="1" hidden="1"/>
    <row r="5735" customFormat="1" hidden="1"/>
    <row r="5736" customFormat="1" hidden="1"/>
    <row r="5737" customFormat="1" hidden="1"/>
    <row r="5738" customFormat="1" hidden="1"/>
    <row r="5739" customFormat="1" hidden="1"/>
    <row r="5740" customFormat="1" hidden="1"/>
    <row r="5741" customFormat="1" hidden="1"/>
    <row r="5742" customFormat="1" hidden="1"/>
    <row r="5743" customFormat="1" hidden="1"/>
    <row r="5744" customFormat="1" hidden="1"/>
    <row r="5745" customFormat="1" hidden="1"/>
    <row r="5746" customFormat="1" hidden="1"/>
    <row r="5747" customFormat="1" hidden="1"/>
    <row r="5748" customFormat="1" hidden="1"/>
    <row r="5749" customFormat="1" hidden="1"/>
    <row r="5750" customFormat="1" hidden="1"/>
    <row r="5751" customFormat="1" hidden="1"/>
    <row r="5752" customFormat="1" hidden="1"/>
    <row r="5753" customFormat="1" hidden="1"/>
    <row r="5754" customFormat="1" hidden="1"/>
    <row r="5755" customFormat="1" hidden="1"/>
    <row r="5756" customFormat="1" hidden="1"/>
    <row r="5757" customFormat="1" hidden="1"/>
    <row r="5758" customFormat="1" hidden="1"/>
    <row r="5759" customFormat="1" hidden="1"/>
    <row r="5760" customFormat="1" hidden="1"/>
    <row r="5761" customFormat="1" hidden="1"/>
    <row r="5762" customFormat="1" hidden="1"/>
    <row r="5763" customFormat="1" hidden="1"/>
    <row r="5764" customFormat="1" hidden="1"/>
    <row r="5765" customFormat="1" hidden="1"/>
    <row r="5766" customFormat="1" hidden="1"/>
    <row r="5767" customFormat="1" hidden="1"/>
    <row r="5768" customFormat="1" hidden="1"/>
    <row r="5769" customFormat="1" hidden="1"/>
    <row r="5770" customFormat="1" hidden="1"/>
    <row r="5771" customFormat="1" hidden="1"/>
    <row r="5772" customFormat="1" hidden="1"/>
    <row r="5773" customFormat="1" hidden="1"/>
    <row r="5774" customFormat="1" hidden="1"/>
    <row r="5775" customFormat="1" hidden="1"/>
    <row r="5776" customFormat="1" hidden="1"/>
    <row r="5777" customFormat="1" hidden="1"/>
    <row r="5778" customFormat="1" hidden="1"/>
    <row r="5779" customFormat="1" hidden="1"/>
    <row r="5780" customFormat="1" hidden="1"/>
    <row r="5781" customFormat="1" hidden="1"/>
    <row r="5782" customFormat="1" hidden="1"/>
    <row r="5783" customFormat="1" hidden="1"/>
    <row r="5784" customFormat="1" hidden="1"/>
    <row r="5785" customFormat="1" hidden="1"/>
    <row r="5786" customFormat="1" hidden="1"/>
    <row r="5787" customFormat="1" hidden="1"/>
    <row r="5788" customFormat="1" hidden="1"/>
    <row r="5789" customFormat="1" hidden="1"/>
    <row r="5790" customFormat="1" hidden="1"/>
    <row r="5791" customFormat="1" hidden="1"/>
    <row r="5792" customFormat="1" hidden="1"/>
    <row r="5793" customFormat="1" hidden="1"/>
    <row r="5794" customFormat="1" hidden="1"/>
    <row r="5795" customFormat="1" hidden="1"/>
    <row r="5796" customFormat="1" hidden="1"/>
    <row r="5797" customFormat="1" hidden="1"/>
    <row r="5798" customFormat="1" hidden="1"/>
    <row r="5799" customFormat="1" hidden="1"/>
    <row r="5800" customFormat="1" hidden="1"/>
    <row r="5801" customFormat="1" hidden="1"/>
    <row r="5802" customFormat="1" hidden="1"/>
    <row r="5803" customFormat="1" hidden="1"/>
    <row r="5804" customFormat="1" hidden="1"/>
    <row r="5805" customFormat="1" hidden="1"/>
    <row r="5806" customFormat="1" hidden="1"/>
    <row r="5807" customFormat="1" hidden="1"/>
    <row r="5808" customFormat="1" hidden="1"/>
    <row r="5809" customFormat="1" hidden="1"/>
    <row r="5810" customFormat="1" hidden="1"/>
    <row r="5811" customFormat="1" hidden="1"/>
    <row r="5812" customFormat="1" hidden="1"/>
    <row r="5813" customFormat="1" hidden="1"/>
    <row r="5814" customFormat="1" hidden="1"/>
    <row r="5815" customFormat="1" hidden="1"/>
    <row r="5816" customFormat="1" hidden="1"/>
    <row r="5817" customFormat="1" hidden="1"/>
    <row r="5818" customFormat="1" hidden="1"/>
    <row r="5819" customFormat="1" hidden="1"/>
    <row r="5820" customFormat="1" hidden="1"/>
    <row r="5821" customFormat="1" hidden="1"/>
    <row r="5822" customFormat="1" hidden="1"/>
    <row r="5823" customFormat="1" hidden="1"/>
    <row r="5824" customFormat="1" hidden="1"/>
    <row r="5825" customFormat="1" hidden="1"/>
    <row r="5826" customFormat="1" hidden="1"/>
    <row r="5827" customFormat="1" hidden="1"/>
    <row r="5828" customFormat="1" hidden="1"/>
    <row r="5829" customFormat="1" hidden="1"/>
    <row r="5830" customFormat="1" hidden="1"/>
    <row r="5831" customFormat="1" hidden="1"/>
    <row r="5832" customFormat="1" hidden="1"/>
    <row r="5833" customFormat="1" hidden="1"/>
    <row r="5834" customFormat="1" hidden="1"/>
    <row r="5835" customFormat="1" hidden="1"/>
    <row r="5836" customFormat="1" hidden="1"/>
    <row r="5837" customFormat="1" hidden="1"/>
    <row r="5838" customFormat="1" hidden="1"/>
    <row r="5839" customFormat="1" hidden="1"/>
    <row r="5840" customFormat="1" hidden="1"/>
    <row r="5841" customFormat="1" hidden="1"/>
    <row r="5842" customFormat="1" hidden="1"/>
    <row r="5843" customFormat="1" hidden="1"/>
    <row r="5844" customFormat="1" hidden="1"/>
    <row r="5845" customFormat="1" hidden="1"/>
    <row r="5846" customFormat="1" hidden="1"/>
    <row r="5847" customFormat="1" hidden="1"/>
    <row r="5848" customFormat="1" hidden="1"/>
    <row r="5849" customFormat="1" hidden="1"/>
    <row r="5850" customFormat="1" hidden="1"/>
    <row r="5851" customFormat="1" hidden="1"/>
    <row r="5852" customFormat="1" hidden="1"/>
    <row r="5853" customFormat="1" hidden="1"/>
    <row r="5854" customFormat="1" hidden="1"/>
    <row r="5855" customFormat="1" hidden="1"/>
    <row r="5856" customFormat="1" hidden="1"/>
    <row r="5857" customFormat="1" hidden="1"/>
    <row r="5858" customFormat="1" hidden="1"/>
    <row r="5859" customFormat="1" hidden="1"/>
    <row r="5860" customFormat="1" hidden="1"/>
    <row r="5861" customFormat="1" hidden="1"/>
    <row r="5862" customFormat="1" hidden="1"/>
    <row r="5863" customFormat="1" hidden="1"/>
    <row r="5864" customFormat="1" hidden="1"/>
    <row r="5865" customFormat="1" hidden="1"/>
    <row r="5866" customFormat="1" hidden="1"/>
    <row r="5867" customFormat="1" hidden="1"/>
    <row r="5868" customFormat="1" hidden="1"/>
    <row r="5869" customFormat="1" hidden="1"/>
    <row r="5870" customFormat="1" hidden="1"/>
    <row r="5871" customFormat="1" hidden="1"/>
    <row r="5872" customFormat="1" hidden="1"/>
    <row r="5873" customFormat="1" hidden="1"/>
    <row r="5874" customFormat="1" hidden="1"/>
    <row r="5875" customFormat="1" hidden="1"/>
    <row r="5876" customFormat="1" hidden="1"/>
    <row r="5877" customFormat="1" hidden="1"/>
    <row r="5878" customFormat="1" hidden="1"/>
    <row r="5879" customFormat="1" hidden="1"/>
    <row r="5880" customFormat="1" hidden="1"/>
    <row r="5881" customFormat="1" hidden="1"/>
    <row r="5882" customFormat="1" hidden="1"/>
    <row r="5883" customFormat="1" hidden="1"/>
    <row r="5884" customFormat="1" hidden="1"/>
    <row r="5885" customFormat="1" hidden="1"/>
    <row r="5886" customFormat="1" hidden="1"/>
    <row r="5887" customFormat="1" hidden="1"/>
    <row r="5888" customFormat="1" hidden="1"/>
    <row r="5889" customFormat="1" hidden="1"/>
    <row r="5890" customFormat="1" hidden="1"/>
    <row r="5891" customFormat="1" hidden="1"/>
    <row r="5892" customFormat="1" hidden="1"/>
    <row r="5893" customFormat="1" hidden="1"/>
    <row r="5894" customFormat="1" hidden="1"/>
    <row r="5895" customFormat="1" hidden="1"/>
    <row r="5896" customFormat="1" hidden="1"/>
    <row r="5897" customFormat="1" hidden="1"/>
    <row r="5898" customFormat="1" hidden="1"/>
    <row r="5899" customFormat="1" hidden="1"/>
    <row r="5900" customFormat="1" hidden="1"/>
    <row r="5901" customFormat="1" hidden="1"/>
    <row r="5902" customFormat="1" hidden="1"/>
    <row r="5903" customFormat="1" hidden="1"/>
    <row r="5904" customFormat="1" hidden="1"/>
    <row r="5905" customFormat="1" hidden="1"/>
    <row r="5906" customFormat="1" hidden="1"/>
    <row r="5907" customFormat="1" hidden="1"/>
    <row r="5908" customFormat="1" hidden="1"/>
    <row r="5909" customFormat="1" hidden="1"/>
    <row r="5910" customFormat="1" hidden="1"/>
    <row r="5911" customFormat="1" hidden="1"/>
    <row r="5912" customFormat="1" hidden="1"/>
    <row r="5913" customFormat="1" hidden="1"/>
    <row r="5914" customFormat="1" hidden="1"/>
    <row r="5915" customFormat="1" hidden="1"/>
    <row r="5916" customFormat="1" hidden="1"/>
    <row r="5917" customFormat="1" hidden="1"/>
    <row r="5918" customFormat="1" hidden="1"/>
    <row r="5919" customFormat="1" hidden="1"/>
    <row r="5920" customFormat="1" hidden="1"/>
    <row r="5921" customFormat="1" hidden="1"/>
    <row r="5922" customFormat="1" hidden="1"/>
    <row r="5923" customFormat="1" hidden="1"/>
    <row r="5924" customFormat="1" hidden="1"/>
    <row r="5925" customFormat="1" hidden="1"/>
    <row r="5926" customFormat="1" hidden="1"/>
    <row r="5927" customFormat="1" hidden="1"/>
    <row r="5928" customFormat="1" hidden="1"/>
    <row r="5929" customFormat="1" hidden="1"/>
    <row r="5930" customFormat="1" hidden="1"/>
    <row r="5931" customFormat="1" hidden="1"/>
    <row r="5932" customFormat="1" hidden="1"/>
    <row r="5933" customFormat="1" hidden="1"/>
    <row r="5934" customFormat="1" hidden="1"/>
    <row r="5935" customFormat="1" hidden="1"/>
    <row r="5936" customFormat="1" hidden="1"/>
    <row r="5937" customFormat="1" hidden="1"/>
    <row r="5938" customFormat="1" hidden="1"/>
    <row r="5939" customFormat="1" hidden="1"/>
    <row r="5940" customFormat="1" hidden="1"/>
    <row r="5941" customFormat="1" hidden="1"/>
    <row r="5942" customFormat="1" hidden="1"/>
    <row r="5943" customFormat="1" hidden="1"/>
    <row r="5944" customFormat="1" hidden="1"/>
    <row r="5945" customFormat="1" hidden="1"/>
    <row r="5946" customFormat="1" hidden="1"/>
    <row r="5947" customFormat="1" hidden="1"/>
    <row r="5948" customFormat="1" hidden="1"/>
    <row r="5949" customFormat="1" hidden="1"/>
    <row r="5950" customFormat="1" hidden="1"/>
    <row r="5951" customFormat="1" hidden="1"/>
    <row r="5952" customFormat="1" hidden="1"/>
    <row r="5953" customFormat="1" hidden="1"/>
    <row r="5954" customFormat="1" hidden="1"/>
    <row r="5955" customFormat="1" hidden="1"/>
    <row r="5956" customFormat="1" hidden="1"/>
    <row r="5957" customFormat="1" hidden="1"/>
    <row r="5958" customFormat="1" hidden="1"/>
    <row r="5959" customFormat="1" hidden="1"/>
    <row r="5960" customFormat="1" hidden="1"/>
    <row r="5961" customFormat="1" hidden="1"/>
    <row r="5962" customFormat="1" hidden="1"/>
    <row r="5963" customFormat="1" hidden="1"/>
    <row r="5964" customFormat="1" hidden="1"/>
    <row r="5965" customFormat="1" hidden="1"/>
    <row r="5966" customFormat="1" hidden="1"/>
    <row r="5967" customFormat="1" hidden="1"/>
    <row r="5968" customFormat="1" hidden="1"/>
    <row r="5969" customFormat="1" hidden="1"/>
    <row r="5970" customFormat="1" hidden="1"/>
    <row r="5971" customFormat="1" hidden="1"/>
    <row r="5972" customFormat="1" hidden="1"/>
    <row r="5973" customFormat="1" hidden="1"/>
    <row r="5974" customFormat="1" hidden="1"/>
    <row r="5975" customFormat="1" hidden="1"/>
    <row r="5976" customFormat="1" hidden="1"/>
    <row r="5977" customFormat="1" hidden="1"/>
    <row r="5978" customFormat="1" hidden="1"/>
    <row r="5979" customFormat="1" hidden="1"/>
    <row r="5980" customFormat="1" hidden="1"/>
    <row r="5981" customFormat="1" hidden="1"/>
    <row r="5982" customFormat="1" hidden="1"/>
    <row r="5983" customFormat="1" hidden="1"/>
    <row r="5984" customFormat="1" hidden="1"/>
    <row r="5985" customFormat="1" hidden="1"/>
    <row r="5986" customFormat="1" hidden="1"/>
    <row r="5987" customFormat="1" hidden="1"/>
    <row r="5988" customFormat="1" hidden="1"/>
    <row r="5989" customFormat="1" hidden="1"/>
    <row r="5990" customFormat="1" hidden="1"/>
    <row r="5991" customFormat="1" hidden="1"/>
    <row r="5992" customFormat="1" hidden="1"/>
    <row r="5993" customFormat="1" hidden="1"/>
    <row r="5994" customFormat="1" hidden="1"/>
    <row r="5995" customFormat="1" hidden="1"/>
    <row r="5996" customFormat="1" hidden="1"/>
    <row r="5997" customFormat="1" hidden="1"/>
    <row r="5998" customFormat="1" hidden="1"/>
    <row r="5999" customFormat="1" hidden="1"/>
    <row r="6000" customFormat="1" hidden="1"/>
    <row r="6001" customFormat="1" hidden="1"/>
    <row r="6002" customFormat="1" hidden="1"/>
    <row r="6003" customFormat="1" hidden="1"/>
    <row r="6004" customFormat="1" hidden="1"/>
    <row r="6005" customFormat="1" hidden="1"/>
    <row r="6006" customFormat="1" hidden="1"/>
    <row r="6007" customFormat="1" hidden="1"/>
    <row r="6008" customFormat="1" hidden="1"/>
    <row r="6009" customFormat="1" hidden="1"/>
    <row r="6010" customFormat="1" hidden="1"/>
    <row r="6011" customFormat="1" hidden="1"/>
    <row r="6012" customFormat="1" hidden="1"/>
    <row r="6013" customFormat="1" hidden="1"/>
    <row r="6014" customFormat="1" hidden="1"/>
    <row r="6015" customFormat="1" hidden="1"/>
    <row r="6016" customFormat="1" hidden="1"/>
    <row r="6017" customFormat="1" hidden="1"/>
    <row r="6018" customFormat="1" hidden="1"/>
    <row r="6019" customFormat="1" hidden="1"/>
    <row r="6020" customFormat="1" hidden="1"/>
    <row r="6021" customFormat="1" hidden="1"/>
    <row r="6022" customFormat="1" hidden="1"/>
    <row r="6023" customFormat="1" hidden="1"/>
    <row r="6024" customFormat="1" hidden="1"/>
    <row r="6025" customFormat="1" hidden="1"/>
    <row r="6026" customFormat="1" hidden="1"/>
    <row r="6027" customFormat="1" hidden="1"/>
    <row r="6028" customFormat="1" hidden="1"/>
    <row r="6029" customFormat="1" hidden="1"/>
    <row r="6030" customFormat="1" hidden="1"/>
    <row r="6031" customFormat="1" hidden="1"/>
    <row r="6032" customFormat="1" hidden="1"/>
    <row r="6033" customFormat="1" hidden="1"/>
    <row r="6034" customFormat="1" hidden="1"/>
    <row r="6035" customFormat="1" hidden="1"/>
    <row r="6036" customFormat="1" hidden="1"/>
    <row r="6037" customFormat="1" hidden="1"/>
    <row r="6038" customFormat="1" hidden="1"/>
    <row r="6039" customFormat="1" hidden="1"/>
    <row r="6040" customFormat="1" hidden="1"/>
    <row r="6041" customFormat="1" hidden="1"/>
    <row r="6042" customFormat="1" hidden="1"/>
    <row r="6043" customFormat="1" hidden="1"/>
    <row r="6044" customFormat="1" hidden="1"/>
    <row r="6045" customFormat="1" hidden="1"/>
    <row r="6046" customFormat="1" hidden="1"/>
    <row r="6047" customFormat="1" hidden="1"/>
    <row r="6048" customFormat="1" hidden="1"/>
    <row r="6049" customFormat="1" hidden="1"/>
    <row r="6050" customFormat="1" hidden="1"/>
    <row r="6051" customFormat="1" hidden="1"/>
    <row r="6052" customFormat="1" hidden="1"/>
    <row r="6053" customFormat="1" hidden="1"/>
    <row r="6054" customFormat="1" hidden="1"/>
    <row r="6055" customFormat="1" hidden="1"/>
    <row r="6056" customFormat="1" hidden="1"/>
    <row r="6057" customFormat="1" hidden="1"/>
    <row r="6058" customFormat="1" hidden="1"/>
    <row r="6059" customFormat="1" hidden="1"/>
    <row r="6060" customFormat="1" hidden="1"/>
    <row r="6061" customFormat="1" hidden="1"/>
    <row r="6062" customFormat="1" hidden="1"/>
    <row r="6063" customFormat="1" hidden="1"/>
    <row r="6064" customFormat="1" hidden="1"/>
    <row r="6065" customFormat="1" hidden="1"/>
    <row r="6066" customFormat="1" hidden="1"/>
    <row r="6067" customFormat="1" hidden="1"/>
    <row r="6068" customFormat="1" hidden="1"/>
    <row r="6069" customFormat="1" hidden="1"/>
    <row r="6070" customFormat="1" hidden="1"/>
    <row r="6071" customFormat="1" hidden="1"/>
    <row r="6072" customFormat="1" hidden="1"/>
    <row r="6073" customFormat="1" hidden="1"/>
    <row r="6074" customFormat="1" hidden="1"/>
    <row r="6075" customFormat="1" hidden="1"/>
    <row r="6076" customFormat="1" hidden="1"/>
    <row r="6077" customFormat="1" hidden="1"/>
    <row r="6078" customFormat="1" hidden="1"/>
    <row r="6079" customFormat="1" hidden="1"/>
    <row r="6080" customFormat="1" hidden="1"/>
    <row r="6081" customFormat="1" hidden="1"/>
    <row r="6082" customFormat="1" hidden="1"/>
    <row r="6083" customFormat="1" hidden="1"/>
    <row r="6084" customFormat="1" hidden="1"/>
    <row r="6085" customFormat="1" hidden="1"/>
    <row r="6086" customFormat="1" hidden="1"/>
    <row r="6087" customFormat="1" hidden="1"/>
    <row r="6088" customFormat="1" hidden="1"/>
    <row r="6089" customFormat="1" hidden="1"/>
    <row r="6090" customFormat="1" hidden="1"/>
    <row r="6091" customFormat="1" hidden="1"/>
    <row r="6092" customFormat="1" hidden="1"/>
    <row r="6093" customFormat="1" hidden="1"/>
    <row r="6094" customFormat="1" hidden="1"/>
    <row r="6095" customFormat="1" hidden="1"/>
    <row r="6096" customFormat="1" hidden="1"/>
    <row r="6097" customFormat="1" hidden="1"/>
    <row r="6098" customFormat="1" hidden="1"/>
    <row r="6099" customFormat="1" hidden="1"/>
    <row r="6100" customFormat="1" hidden="1"/>
    <row r="6101" customFormat="1" hidden="1"/>
    <row r="6102" customFormat="1" hidden="1"/>
    <row r="6103" customFormat="1" hidden="1"/>
    <row r="6104" customFormat="1" hidden="1"/>
    <row r="6105" customFormat="1" hidden="1"/>
    <row r="6106" customFormat="1" hidden="1"/>
    <row r="6107" customFormat="1" hidden="1"/>
    <row r="6108" customFormat="1" hidden="1"/>
    <row r="6109" customFormat="1" hidden="1"/>
    <row r="6110" customFormat="1" hidden="1"/>
    <row r="6111" customFormat="1" hidden="1"/>
    <row r="6112" customFormat="1" hidden="1"/>
    <row r="6113" customFormat="1" hidden="1"/>
    <row r="6114" customFormat="1" hidden="1"/>
    <row r="6115" customFormat="1" hidden="1"/>
    <row r="6116" customFormat="1" hidden="1"/>
    <row r="6117" customFormat="1" hidden="1"/>
    <row r="6118" customFormat="1" hidden="1"/>
    <row r="6119" customFormat="1" hidden="1"/>
    <row r="6120" customFormat="1" hidden="1"/>
    <row r="6121" customFormat="1" hidden="1"/>
    <row r="6122" customFormat="1" hidden="1"/>
    <row r="6123" customFormat="1" hidden="1"/>
    <row r="6124" customFormat="1" hidden="1"/>
    <row r="6125" customFormat="1" hidden="1"/>
    <row r="6126" customFormat="1" hidden="1"/>
    <row r="6127" customFormat="1" hidden="1"/>
    <row r="6128" customFormat="1" hidden="1"/>
    <row r="6129" customFormat="1" hidden="1"/>
    <row r="6130" customFormat="1" hidden="1"/>
    <row r="6131" customFormat="1" hidden="1"/>
    <row r="6132" customFormat="1" hidden="1"/>
    <row r="6133" customFormat="1" hidden="1"/>
    <row r="6134" customFormat="1" hidden="1"/>
    <row r="6135" customFormat="1" hidden="1"/>
    <row r="6136" customFormat="1" hidden="1"/>
    <row r="6137" customFormat="1" hidden="1"/>
    <row r="6138" customFormat="1" hidden="1"/>
    <row r="6139" customFormat="1" hidden="1"/>
    <row r="6140" customFormat="1" hidden="1"/>
    <row r="6141" customFormat="1" hidden="1"/>
    <row r="6142" customFormat="1" hidden="1"/>
    <row r="6143" customFormat="1" hidden="1"/>
    <row r="6144" customFormat="1" hidden="1"/>
    <row r="6145" customFormat="1" hidden="1"/>
    <row r="6146" customFormat="1" hidden="1"/>
    <row r="6147" customFormat="1" hidden="1"/>
    <row r="6148" customFormat="1" hidden="1"/>
    <row r="6149" customFormat="1" hidden="1"/>
    <row r="6150" customFormat="1" hidden="1"/>
    <row r="6151" customFormat="1" hidden="1"/>
    <row r="6152" customFormat="1" hidden="1"/>
    <row r="6153" customFormat="1" hidden="1"/>
    <row r="6154" customFormat="1" hidden="1"/>
    <row r="6155" customFormat="1" hidden="1"/>
    <row r="6156" customFormat="1" hidden="1"/>
    <row r="6157" customFormat="1" hidden="1"/>
    <row r="6158" customFormat="1" hidden="1"/>
    <row r="6159" customFormat="1" hidden="1"/>
    <row r="6160" customFormat="1" hidden="1"/>
    <row r="6161" customFormat="1" hidden="1"/>
    <row r="6162" customFormat="1" hidden="1"/>
    <row r="6163" customFormat="1" hidden="1"/>
    <row r="6164" customFormat="1" hidden="1"/>
    <row r="6165" customFormat="1" hidden="1"/>
    <row r="6166" customFormat="1" hidden="1"/>
    <row r="6167" customFormat="1" hidden="1"/>
    <row r="6168" customFormat="1" hidden="1"/>
    <row r="6169" customFormat="1" hidden="1"/>
    <row r="6170" customFormat="1" hidden="1"/>
    <row r="6171" customFormat="1" hidden="1"/>
    <row r="6172" customFormat="1" hidden="1"/>
    <row r="6173" customFormat="1" hidden="1"/>
    <row r="6174" customFormat="1" hidden="1"/>
    <row r="6175" customFormat="1" hidden="1"/>
    <row r="6176" customFormat="1" hidden="1"/>
    <row r="6177" customFormat="1" hidden="1"/>
    <row r="6178" customFormat="1" hidden="1"/>
    <row r="6179" customFormat="1" hidden="1"/>
    <row r="6180" customFormat="1" hidden="1"/>
    <row r="6181" customFormat="1" hidden="1"/>
    <row r="6182" customFormat="1" hidden="1"/>
    <row r="6183" customFormat="1" hidden="1"/>
    <row r="6184" customFormat="1" hidden="1"/>
    <row r="6185" customFormat="1" hidden="1"/>
    <row r="6186" customFormat="1" hidden="1"/>
    <row r="6187" customFormat="1" hidden="1"/>
    <row r="6188" customFormat="1" hidden="1"/>
    <row r="6189" customFormat="1" hidden="1"/>
    <row r="6190" customFormat="1" hidden="1"/>
    <row r="6191" customFormat="1" hidden="1"/>
    <row r="6192" customFormat="1" hidden="1"/>
    <row r="6193" customFormat="1" hidden="1"/>
    <row r="6194" customFormat="1" hidden="1"/>
    <row r="6195" customFormat="1" hidden="1"/>
    <row r="6196" customFormat="1" hidden="1"/>
    <row r="6197" customFormat="1" hidden="1"/>
    <row r="6198" customFormat="1" hidden="1"/>
    <row r="6199" customFormat="1" hidden="1"/>
    <row r="6200" customFormat="1" hidden="1"/>
    <row r="6201" customFormat="1" hidden="1"/>
    <row r="6202" customFormat="1" hidden="1"/>
    <row r="6203" customFormat="1" hidden="1"/>
    <row r="6204" customFormat="1" hidden="1"/>
    <row r="6205" customFormat="1" hidden="1"/>
    <row r="6206" customFormat="1" hidden="1"/>
    <row r="6207" customFormat="1" hidden="1"/>
    <row r="6208" customFormat="1" hidden="1"/>
    <row r="6209" customFormat="1" hidden="1"/>
    <row r="6210" customFormat="1" hidden="1"/>
    <row r="6211" customFormat="1" hidden="1"/>
    <row r="6212" customFormat="1" hidden="1"/>
    <row r="6213" customFormat="1" hidden="1"/>
    <row r="6214" customFormat="1" hidden="1"/>
    <row r="6215" customFormat="1" hidden="1"/>
    <row r="6216" customFormat="1" hidden="1"/>
    <row r="6217" customFormat="1" hidden="1"/>
    <row r="6218" customFormat="1" hidden="1"/>
    <row r="6219" customFormat="1" hidden="1"/>
    <row r="6220" customFormat="1" hidden="1"/>
    <row r="6221" customFormat="1" hidden="1"/>
    <row r="6222" customFormat="1" hidden="1"/>
    <row r="6223" customFormat="1" hidden="1"/>
    <row r="6224" customFormat="1" hidden="1"/>
    <row r="6225" customFormat="1" hidden="1"/>
    <row r="6226" customFormat="1" hidden="1"/>
    <row r="6227" customFormat="1" hidden="1"/>
    <row r="6228" customFormat="1" hidden="1"/>
    <row r="6229" customFormat="1" hidden="1"/>
    <row r="6230" customFormat="1" hidden="1"/>
    <row r="6231" customFormat="1" hidden="1"/>
    <row r="6232" customFormat="1" hidden="1"/>
    <row r="6233" customFormat="1" hidden="1"/>
    <row r="6234" customFormat="1" hidden="1"/>
    <row r="6235" customFormat="1" hidden="1"/>
    <row r="6236" customFormat="1" hidden="1"/>
    <row r="6237" customFormat="1" hidden="1"/>
    <row r="6238" customFormat="1" hidden="1"/>
    <row r="6239" customFormat="1" hidden="1"/>
    <row r="6240" customFormat="1" hidden="1"/>
    <row r="6241" customFormat="1" hidden="1"/>
    <row r="6242" customFormat="1" hidden="1"/>
    <row r="6243" customFormat="1" hidden="1"/>
    <row r="6244" customFormat="1" hidden="1"/>
    <row r="6245" customFormat="1" hidden="1"/>
    <row r="6246" customFormat="1" hidden="1"/>
    <row r="6247" customFormat="1" hidden="1"/>
    <row r="6248" customFormat="1" hidden="1"/>
    <row r="6249" customFormat="1" hidden="1"/>
    <row r="6250" customFormat="1" hidden="1"/>
    <row r="6251" customFormat="1" hidden="1"/>
    <row r="6252" customFormat="1" hidden="1"/>
    <row r="6253" customFormat="1" hidden="1"/>
    <row r="6254" customFormat="1" hidden="1"/>
    <row r="6255" customFormat="1" hidden="1"/>
    <row r="6256" customFormat="1" hidden="1"/>
    <row r="6257" customFormat="1" hidden="1"/>
    <row r="6258" customFormat="1" hidden="1"/>
    <row r="6259" customFormat="1" hidden="1"/>
    <row r="6260" customFormat="1" hidden="1"/>
    <row r="6261" customFormat="1" hidden="1"/>
    <row r="6262" customFormat="1" hidden="1"/>
    <row r="6263" customFormat="1" hidden="1"/>
    <row r="6264" customFormat="1" hidden="1"/>
    <row r="6265" customFormat="1" hidden="1"/>
    <row r="6266" customFormat="1" hidden="1"/>
    <row r="6267" customFormat="1" hidden="1"/>
    <row r="6268" customFormat="1" hidden="1"/>
    <row r="6269" customFormat="1" hidden="1"/>
    <row r="6270" customFormat="1" hidden="1"/>
    <row r="6271" customFormat="1" hidden="1"/>
    <row r="6272" customFormat="1" hidden="1"/>
    <row r="6273" customFormat="1" hidden="1"/>
    <row r="6274" customFormat="1" hidden="1"/>
    <row r="6275" customFormat="1" hidden="1"/>
    <row r="6276" customFormat="1" hidden="1"/>
    <row r="6277" customFormat="1" hidden="1"/>
    <row r="6278" customFormat="1" hidden="1"/>
    <row r="6279" customFormat="1" hidden="1"/>
    <row r="6280" customFormat="1" hidden="1"/>
    <row r="6281" customFormat="1" hidden="1"/>
    <row r="6282" customFormat="1" hidden="1"/>
    <row r="6283" customFormat="1" hidden="1"/>
    <row r="6284" customFormat="1" hidden="1"/>
    <row r="6285" customFormat="1" hidden="1"/>
    <row r="6286" customFormat="1" hidden="1"/>
    <row r="6287" customFormat="1" hidden="1"/>
    <row r="6288" customFormat="1" hidden="1"/>
    <row r="6289" customFormat="1" hidden="1"/>
    <row r="6290" customFormat="1" hidden="1"/>
    <row r="6291" customFormat="1" hidden="1"/>
    <row r="6292" customFormat="1" hidden="1"/>
    <row r="6293" customFormat="1" hidden="1"/>
    <row r="6294" customFormat="1" hidden="1"/>
    <row r="6295" customFormat="1" hidden="1"/>
    <row r="6296" customFormat="1" hidden="1"/>
    <row r="6297" customFormat="1" hidden="1"/>
    <row r="6298" customFormat="1" hidden="1"/>
    <row r="6299" customFormat="1" hidden="1"/>
    <row r="6300" customFormat="1" hidden="1"/>
    <row r="6301" customFormat="1" hidden="1"/>
    <row r="6302" customFormat="1" hidden="1"/>
    <row r="6303" customFormat="1" hidden="1"/>
    <row r="6304" customFormat="1" hidden="1"/>
    <row r="6305" customFormat="1" hidden="1"/>
    <row r="6306" customFormat="1" hidden="1"/>
    <row r="6307" customFormat="1" hidden="1"/>
    <row r="6308" customFormat="1" hidden="1"/>
    <row r="6309" customFormat="1" hidden="1"/>
    <row r="6310" customFormat="1" hidden="1"/>
    <row r="6311" customFormat="1" hidden="1"/>
    <row r="6312" customFormat="1" hidden="1"/>
    <row r="6313" customFormat="1" hidden="1"/>
    <row r="6314" customFormat="1" hidden="1"/>
    <row r="6315" customFormat="1" hidden="1"/>
    <row r="6316" customFormat="1" hidden="1"/>
    <row r="6317" customFormat="1" hidden="1"/>
    <row r="6318" customFormat="1" hidden="1"/>
    <row r="6319" customFormat="1" hidden="1"/>
    <row r="6320" customFormat="1" hidden="1"/>
    <row r="6321" customFormat="1" hidden="1"/>
    <row r="6322" customFormat="1" hidden="1"/>
    <row r="6323" customFormat="1" hidden="1"/>
    <row r="6324" customFormat="1" hidden="1"/>
    <row r="6325" customFormat="1" hidden="1"/>
    <row r="6326" customFormat="1" hidden="1"/>
    <row r="6327" customFormat="1" hidden="1"/>
    <row r="6328" customFormat="1" hidden="1"/>
    <row r="6329" customFormat="1" hidden="1"/>
    <row r="6330" customFormat="1" hidden="1"/>
    <row r="6331" customFormat="1" hidden="1"/>
    <row r="6332" customFormat="1" hidden="1"/>
    <row r="6333" customFormat="1" hidden="1"/>
    <row r="6334" customFormat="1" hidden="1"/>
    <row r="6335" customFormat="1" hidden="1"/>
    <row r="6336" customFormat="1" hidden="1"/>
    <row r="6337" customFormat="1" hidden="1"/>
    <row r="6338" customFormat="1" hidden="1"/>
    <row r="6339" customFormat="1" hidden="1"/>
    <row r="6340" customFormat="1" hidden="1"/>
    <row r="6341" customFormat="1" hidden="1"/>
    <row r="6342" customFormat="1" hidden="1"/>
    <row r="6343" customFormat="1" hidden="1"/>
    <row r="6344" customFormat="1" hidden="1"/>
    <row r="6345" customFormat="1" hidden="1"/>
    <row r="6346" customFormat="1" hidden="1"/>
    <row r="6347" customFormat="1" hidden="1"/>
    <row r="6348" customFormat="1" hidden="1"/>
    <row r="6349" customFormat="1" hidden="1"/>
    <row r="6350" customFormat="1" hidden="1"/>
    <row r="6351" customFormat="1" hidden="1"/>
    <row r="6352" customFormat="1" hidden="1"/>
    <row r="6353" customFormat="1" hidden="1"/>
    <row r="6354" customFormat="1" hidden="1"/>
    <row r="6355" customFormat="1" hidden="1"/>
    <row r="6356" customFormat="1" hidden="1"/>
    <row r="6357" customFormat="1" hidden="1"/>
    <row r="6358" customFormat="1" hidden="1"/>
    <row r="6359" customFormat="1" hidden="1"/>
    <row r="6360" customFormat="1" hidden="1"/>
    <row r="6361" customFormat="1" hidden="1"/>
    <row r="6362" customFormat="1" hidden="1"/>
    <row r="6363" customFormat="1" hidden="1"/>
    <row r="6364" customFormat="1" hidden="1"/>
    <row r="6365" customFormat="1" hidden="1"/>
    <row r="6366" customFormat="1" hidden="1"/>
    <row r="6367" customFormat="1" hidden="1"/>
    <row r="6368" customFormat="1" hidden="1"/>
    <row r="6369" customFormat="1" hidden="1"/>
    <row r="6370" customFormat="1" hidden="1"/>
    <row r="6371" customFormat="1" hidden="1"/>
    <row r="6372" customFormat="1" hidden="1"/>
    <row r="6373" customFormat="1" hidden="1"/>
    <row r="6374" customFormat="1" hidden="1"/>
    <row r="6375" customFormat="1" hidden="1"/>
    <row r="6376" customFormat="1" hidden="1"/>
    <row r="6377" customFormat="1" hidden="1"/>
    <row r="6378" customFormat="1" hidden="1"/>
    <row r="6379" customFormat="1" hidden="1"/>
    <row r="6380" customFormat="1" hidden="1"/>
    <row r="6381" customFormat="1" hidden="1"/>
    <row r="6382" customFormat="1" hidden="1"/>
    <row r="6383" customFormat="1" hidden="1"/>
    <row r="6384" customFormat="1" hidden="1"/>
    <row r="6385" customFormat="1" hidden="1"/>
    <row r="6386" customFormat="1" hidden="1"/>
    <row r="6387" customFormat="1" hidden="1"/>
    <row r="6388" customFormat="1" hidden="1"/>
    <row r="6389" customFormat="1" hidden="1"/>
    <row r="6390" customFormat="1" hidden="1"/>
    <row r="6391" customFormat="1" hidden="1"/>
    <row r="6392" customFormat="1" hidden="1"/>
    <row r="6393" customFormat="1" hidden="1"/>
    <row r="6394" customFormat="1" hidden="1"/>
    <row r="6395" customFormat="1" hidden="1"/>
    <row r="6396" customFormat="1" hidden="1"/>
    <row r="6397" customFormat="1" hidden="1"/>
    <row r="6398" customFormat="1" hidden="1"/>
    <row r="6399" customFormat="1" hidden="1"/>
    <row r="6400" customFormat="1" hidden="1"/>
    <row r="6401" customFormat="1" hidden="1"/>
    <row r="6402" customFormat="1" hidden="1"/>
    <row r="6403" customFormat="1" hidden="1"/>
    <row r="6404" customFormat="1" hidden="1"/>
    <row r="6405" customFormat="1" hidden="1"/>
    <row r="6406" customFormat="1" hidden="1"/>
    <row r="6407" customFormat="1" hidden="1"/>
    <row r="6408" customFormat="1" hidden="1"/>
    <row r="6409" customFormat="1" hidden="1"/>
    <row r="6410" customFormat="1" hidden="1"/>
    <row r="6411" customFormat="1" hidden="1"/>
    <row r="6412" customFormat="1" hidden="1"/>
    <row r="6413" customFormat="1" hidden="1"/>
    <row r="6414" customFormat="1" hidden="1"/>
    <row r="6415" customFormat="1" hidden="1"/>
    <row r="6416" customFormat="1" hidden="1"/>
    <row r="6417" customFormat="1" hidden="1"/>
    <row r="6418" customFormat="1" hidden="1"/>
    <row r="6419" customFormat="1" hidden="1"/>
    <row r="6420" customFormat="1" hidden="1"/>
    <row r="6421" customFormat="1" hidden="1"/>
    <row r="6422" customFormat="1" hidden="1"/>
    <row r="6423" customFormat="1" hidden="1"/>
    <row r="6424" customFormat="1" hidden="1"/>
    <row r="6425" customFormat="1" hidden="1"/>
    <row r="6426" customFormat="1" hidden="1"/>
    <row r="6427" customFormat="1" hidden="1"/>
    <row r="6428" customFormat="1" hidden="1"/>
    <row r="6429" customFormat="1" hidden="1"/>
    <row r="6430" customFormat="1" hidden="1"/>
    <row r="6431" customFormat="1" hidden="1"/>
    <row r="6432" customFormat="1" hidden="1"/>
    <row r="6433" customFormat="1" hidden="1"/>
    <row r="6434" customFormat="1" hidden="1"/>
    <row r="6435" customFormat="1" hidden="1"/>
    <row r="6436" customFormat="1" hidden="1"/>
    <row r="6437" customFormat="1" hidden="1"/>
    <row r="6438" customFormat="1" hidden="1"/>
    <row r="6439" customFormat="1" hidden="1"/>
    <row r="6440" customFormat="1" hidden="1"/>
    <row r="6441" customFormat="1" hidden="1"/>
    <row r="6442" customFormat="1" hidden="1"/>
    <row r="6443" customFormat="1" hidden="1"/>
    <row r="6444" customFormat="1" hidden="1"/>
    <row r="6445" customFormat="1" hidden="1"/>
    <row r="6446" customFormat="1" hidden="1"/>
    <row r="6447" customFormat="1" hidden="1"/>
    <row r="6448" customFormat="1" hidden="1"/>
    <row r="6449" customFormat="1" hidden="1"/>
    <row r="6450" customFormat="1" hidden="1"/>
    <row r="6451" customFormat="1" hidden="1"/>
    <row r="6452" customFormat="1" hidden="1"/>
    <row r="6453" customFormat="1" hidden="1"/>
    <row r="6454" customFormat="1" hidden="1"/>
    <row r="6455" customFormat="1" hidden="1"/>
    <row r="6456" customFormat="1" hidden="1"/>
    <row r="6457" customFormat="1" hidden="1"/>
    <row r="6458" customFormat="1" hidden="1"/>
    <row r="6459" customFormat="1" hidden="1"/>
    <row r="6460" customFormat="1" hidden="1"/>
    <row r="6461" customFormat="1" hidden="1"/>
    <row r="6462" customFormat="1" hidden="1"/>
    <row r="6463" customFormat="1" hidden="1"/>
    <row r="6464" customFormat="1" hidden="1"/>
    <row r="6465" customFormat="1" hidden="1"/>
    <row r="6466" customFormat="1" hidden="1"/>
    <row r="6467" customFormat="1" hidden="1"/>
    <row r="6468" customFormat="1" hidden="1"/>
    <row r="6469" customFormat="1" hidden="1"/>
    <row r="6470" customFormat="1" hidden="1"/>
    <row r="6471" customFormat="1" hidden="1"/>
    <row r="6472" customFormat="1" hidden="1"/>
    <row r="6473" customFormat="1" hidden="1"/>
    <row r="6474" customFormat="1" hidden="1"/>
    <row r="6475" customFormat="1" hidden="1"/>
    <row r="6476" customFormat="1" hidden="1"/>
    <row r="6477" customFormat="1" hidden="1"/>
    <row r="6478" customFormat="1" hidden="1"/>
    <row r="6479" customFormat="1" hidden="1"/>
    <row r="6480" customFormat="1" hidden="1"/>
    <row r="6481" customFormat="1" hidden="1"/>
    <row r="6482" customFormat="1" hidden="1"/>
    <row r="6483" customFormat="1" hidden="1"/>
    <row r="6484" customFormat="1" hidden="1"/>
    <row r="6485" customFormat="1" hidden="1"/>
    <row r="6486" customFormat="1" hidden="1"/>
    <row r="6487" customFormat="1" hidden="1"/>
    <row r="6488" customFormat="1" hidden="1"/>
    <row r="6489" customFormat="1" hidden="1"/>
    <row r="6490" customFormat="1" hidden="1"/>
    <row r="6491" customFormat="1" hidden="1"/>
    <row r="6492" customFormat="1" hidden="1"/>
    <row r="6493" customFormat="1" hidden="1"/>
    <row r="6494" customFormat="1" hidden="1"/>
    <row r="6495" customFormat="1" hidden="1"/>
    <row r="6496" customFormat="1" hidden="1"/>
    <row r="6497" customFormat="1" hidden="1"/>
    <row r="6498" customFormat="1" hidden="1"/>
    <row r="6499" customFormat="1" hidden="1"/>
    <row r="6500" customFormat="1" hidden="1"/>
    <row r="6501" customFormat="1" hidden="1"/>
    <row r="6502" customFormat="1" hidden="1"/>
    <row r="6503" customFormat="1" hidden="1"/>
    <row r="6504" customFormat="1" hidden="1"/>
    <row r="6505" customFormat="1" hidden="1"/>
    <row r="6506" customFormat="1" hidden="1"/>
    <row r="6507" customFormat="1" hidden="1"/>
    <row r="6508" customFormat="1" hidden="1"/>
    <row r="6509" customFormat="1" hidden="1"/>
    <row r="6510" customFormat="1" hidden="1"/>
    <row r="6511" customFormat="1" hidden="1"/>
    <row r="6512" customFormat="1" hidden="1"/>
    <row r="6513" customFormat="1" hidden="1"/>
    <row r="6514" customFormat="1" hidden="1"/>
    <row r="6515" customFormat="1" hidden="1"/>
    <row r="6516" customFormat="1" hidden="1"/>
    <row r="6517" customFormat="1" hidden="1"/>
    <row r="6518" customFormat="1" hidden="1"/>
    <row r="6519" customFormat="1" hidden="1"/>
    <row r="6520" customFormat="1" hidden="1"/>
    <row r="6521" customFormat="1" hidden="1"/>
    <row r="6522" customFormat="1" hidden="1"/>
    <row r="6523" customFormat="1" hidden="1"/>
    <row r="6524" customFormat="1" hidden="1"/>
    <row r="6525" customFormat="1" hidden="1"/>
    <row r="6526" customFormat="1" hidden="1"/>
    <row r="6527" customFormat="1" hidden="1"/>
    <row r="6528" customFormat="1" hidden="1"/>
    <row r="6529" customFormat="1" hidden="1"/>
    <row r="6530" customFormat="1" hidden="1"/>
    <row r="6531" customFormat="1" hidden="1"/>
    <row r="6532" customFormat="1" hidden="1"/>
    <row r="6533" customFormat="1" hidden="1"/>
    <row r="6534" customFormat="1" hidden="1"/>
    <row r="6535" customFormat="1" hidden="1"/>
    <row r="6536" customFormat="1" hidden="1"/>
    <row r="6537" customFormat="1" hidden="1"/>
    <row r="6538" customFormat="1" hidden="1"/>
    <row r="6539" customFormat="1" hidden="1"/>
    <row r="6540" customFormat="1" hidden="1"/>
    <row r="6541" customFormat="1" hidden="1"/>
    <row r="6542" customFormat="1" hidden="1"/>
    <row r="6543" customFormat="1" hidden="1"/>
    <row r="6544" customFormat="1" hidden="1"/>
    <row r="6545" customFormat="1" hidden="1"/>
    <row r="6546" customFormat="1" hidden="1"/>
    <row r="6547" customFormat="1" hidden="1"/>
    <row r="6548" customFormat="1" hidden="1"/>
    <row r="6549" customFormat="1" hidden="1"/>
    <row r="6550" customFormat="1" hidden="1"/>
    <row r="6551" customFormat="1" hidden="1"/>
    <row r="6552" customFormat="1" hidden="1"/>
    <row r="6553" customFormat="1" hidden="1"/>
    <row r="6554" customFormat="1" hidden="1"/>
    <row r="6555" customFormat="1" hidden="1"/>
    <row r="6556" customFormat="1" hidden="1"/>
    <row r="6557" customFormat="1" hidden="1"/>
    <row r="6558" customFormat="1" hidden="1"/>
    <row r="6559" customFormat="1" hidden="1"/>
    <row r="6560" customFormat="1" hidden="1"/>
    <row r="6561" customFormat="1" hidden="1"/>
    <row r="6562" customFormat="1" hidden="1"/>
    <row r="6563" customFormat="1" hidden="1"/>
    <row r="6564" customFormat="1" hidden="1"/>
    <row r="6565" customFormat="1" hidden="1"/>
    <row r="6566" customFormat="1" hidden="1"/>
    <row r="6567" customFormat="1" hidden="1"/>
    <row r="6568" customFormat="1" hidden="1"/>
    <row r="6569" customFormat="1" hidden="1"/>
    <row r="6570" customFormat="1" hidden="1"/>
    <row r="6571" customFormat="1" hidden="1"/>
    <row r="6572" customFormat="1" hidden="1"/>
    <row r="6573" customFormat="1" hidden="1"/>
    <row r="6574" customFormat="1" hidden="1"/>
    <row r="6575" customFormat="1" hidden="1"/>
    <row r="6576" customFormat="1" hidden="1"/>
    <row r="6577" customFormat="1" hidden="1"/>
    <row r="6578" customFormat="1" hidden="1"/>
    <row r="6579" customFormat="1" hidden="1"/>
    <row r="6580" customFormat="1" hidden="1"/>
    <row r="6581" customFormat="1" hidden="1"/>
    <row r="6582" customFormat="1" hidden="1"/>
    <row r="6583" customFormat="1" hidden="1"/>
    <row r="6584" customFormat="1" hidden="1"/>
    <row r="6585" customFormat="1" hidden="1"/>
    <row r="6586" customFormat="1" hidden="1"/>
    <row r="6587" customFormat="1" hidden="1"/>
    <row r="6588" customFormat="1" hidden="1"/>
    <row r="6589" customFormat="1" hidden="1"/>
    <row r="6590" customFormat="1" hidden="1"/>
    <row r="6591" customFormat="1" hidden="1"/>
    <row r="6592" customFormat="1" hidden="1"/>
    <row r="6593" customFormat="1" hidden="1"/>
    <row r="6594" customFormat="1" hidden="1"/>
    <row r="6595" customFormat="1" hidden="1"/>
    <row r="6596" customFormat="1" hidden="1"/>
    <row r="6597" customFormat="1" hidden="1"/>
    <row r="6598" customFormat="1" hidden="1"/>
    <row r="6599" customFormat="1" hidden="1"/>
    <row r="6600" customFormat="1" hidden="1"/>
    <row r="6601" customFormat="1" hidden="1"/>
    <row r="6602" customFormat="1" hidden="1"/>
    <row r="6603" customFormat="1" hidden="1"/>
    <row r="6604" customFormat="1" hidden="1"/>
    <row r="6605" customFormat="1" hidden="1"/>
    <row r="6606" customFormat="1" hidden="1"/>
    <row r="6607" customFormat="1" hidden="1"/>
    <row r="6608" customFormat="1" hidden="1"/>
    <row r="6609" customFormat="1" hidden="1"/>
    <row r="6610" customFormat="1" hidden="1"/>
    <row r="6611" customFormat="1" hidden="1"/>
    <row r="6612" customFormat="1" hidden="1"/>
    <row r="6613" customFormat="1" hidden="1"/>
    <row r="6614" customFormat="1" hidden="1"/>
    <row r="6615" customFormat="1" hidden="1"/>
    <row r="6616" customFormat="1" hidden="1"/>
    <row r="6617" customFormat="1" hidden="1"/>
    <row r="6618" customFormat="1" hidden="1"/>
    <row r="6619" customFormat="1" hidden="1"/>
    <row r="6620" customFormat="1" hidden="1"/>
    <row r="6621" customFormat="1" hidden="1"/>
    <row r="6622" customFormat="1" hidden="1"/>
    <row r="6623" customFormat="1" hidden="1"/>
    <row r="6624" customFormat="1" hidden="1"/>
    <row r="6625" customFormat="1" hidden="1"/>
    <row r="6626" customFormat="1" hidden="1"/>
    <row r="6627" customFormat="1" hidden="1"/>
    <row r="6628" customFormat="1" hidden="1"/>
    <row r="6629" customFormat="1" hidden="1"/>
    <row r="6630" customFormat="1" hidden="1"/>
    <row r="6631" customFormat="1" hidden="1"/>
    <row r="6632" customFormat="1" hidden="1"/>
    <row r="6633" customFormat="1" hidden="1"/>
    <row r="6634" customFormat="1" hidden="1"/>
    <row r="6635" customFormat="1" hidden="1"/>
    <row r="6636" customFormat="1" hidden="1"/>
    <row r="6637" customFormat="1" hidden="1"/>
    <row r="6638" customFormat="1" hidden="1"/>
    <row r="6639" customFormat="1" hidden="1"/>
    <row r="6640" customFormat="1" hidden="1"/>
    <row r="6641" customFormat="1" hidden="1"/>
    <row r="6642" customFormat="1" hidden="1"/>
    <row r="6643" customFormat="1" hidden="1"/>
    <row r="6644" customFormat="1" hidden="1"/>
    <row r="6645" customFormat="1" hidden="1"/>
    <row r="6646" customFormat="1" hidden="1"/>
    <row r="6647" customFormat="1" hidden="1"/>
    <row r="6648" customFormat="1" hidden="1"/>
    <row r="6649" customFormat="1" hidden="1"/>
    <row r="6650" customFormat="1" hidden="1"/>
    <row r="6651" customFormat="1" hidden="1"/>
    <row r="6652" customFormat="1" hidden="1"/>
    <row r="6653" customFormat="1" hidden="1"/>
    <row r="6654" customFormat="1" hidden="1"/>
    <row r="6655" customFormat="1" hidden="1"/>
    <row r="6656" customFormat="1" hidden="1"/>
    <row r="6657" customFormat="1" hidden="1"/>
    <row r="6658" customFormat="1" hidden="1"/>
    <row r="6659" customFormat="1" hidden="1"/>
    <row r="6660" customFormat="1" hidden="1"/>
    <row r="6661" customFormat="1" hidden="1"/>
    <row r="6662" customFormat="1" hidden="1"/>
    <row r="6663" customFormat="1" hidden="1"/>
    <row r="6664" customFormat="1" hidden="1"/>
    <row r="6665" customFormat="1" hidden="1"/>
    <row r="6666" customFormat="1" hidden="1"/>
    <row r="6667" customFormat="1" hidden="1"/>
    <row r="6668" customFormat="1" hidden="1"/>
    <row r="6669" customFormat="1" hidden="1"/>
    <row r="6670" customFormat="1" hidden="1"/>
    <row r="6671" customFormat="1" hidden="1"/>
    <row r="6672" customFormat="1" hidden="1"/>
    <row r="6673" customFormat="1" hidden="1"/>
    <row r="6674" customFormat="1" hidden="1"/>
    <row r="6675" customFormat="1" hidden="1"/>
    <row r="6676" customFormat="1" hidden="1"/>
    <row r="6677" customFormat="1" hidden="1"/>
    <row r="6678" customFormat="1" hidden="1"/>
    <row r="6679" customFormat="1" hidden="1"/>
    <row r="6680" customFormat="1" hidden="1"/>
    <row r="6681" customFormat="1" hidden="1"/>
    <row r="6682" customFormat="1" hidden="1"/>
    <row r="6683" customFormat="1" hidden="1"/>
    <row r="6684" customFormat="1" hidden="1"/>
    <row r="6685" customFormat="1" hidden="1"/>
    <row r="6686" customFormat="1" hidden="1"/>
    <row r="6687" customFormat="1" hidden="1"/>
    <row r="6688" customFormat="1" hidden="1"/>
    <row r="6689" customFormat="1" hidden="1"/>
    <row r="6690" customFormat="1" hidden="1"/>
    <row r="6691" customFormat="1" hidden="1"/>
    <row r="6692" customFormat="1" hidden="1"/>
    <row r="6693" customFormat="1" hidden="1"/>
    <row r="6694" customFormat="1" hidden="1"/>
    <row r="6695" customFormat="1" hidden="1"/>
    <row r="6696" customFormat="1" hidden="1"/>
    <row r="6697" customFormat="1" hidden="1"/>
    <row r="6698" customFormat="1" hidden="1"/>
    <row r="6699" customFormat="1" hidden="1"/>
    <row r="6700" customFormat="1" hidden="1"/>
    <row r="6701" customFormat="1" hidden="1"/>
    <row r="6702" customFormat="1" hidden="1"/>
    <row r="6703" customFormat="1" hidden="1"/>
    <row r="6704" customFormat="1" hidden="1"/>
    <row r="6705" customFormat="1" hidden="1"/>
    <row r="6706" customFormat="1" hidden="1"/>
    <row r="6707" customFormat="1" hidden="1"/>
    <row r="6708" customFormat="1" hidden="1"/>
    <row r="6709" customFormat="1" hidden="1"/>
    <row r="6710" customFormat="1" hidden="1"/>
    <row r="6711" customFormat="1" hidden="1"/>
    <row r="6712" customFormat="1" hidden="1"/>
    <row r="6713" customFormat="1" hidden="1"/>
    <row r="6714" customFormat="1" hidden="1"/>
    <row r="6715" customFormat="1" hidden="1"/>
    <row r="6716" customFormat="1" hidden="1"/>
    <row r="6717" customFormat="1" hidden="1"/>
    <row r="6718" customFormat="1" hidden="1"/>
    <row r="6719" customFormat="1" hidden="1"/>
    <row r="6720" customFormat="1" hidden="1"/>
    <row r="6721" customFormat="1" hidden="1"/>
    <row r="6722" customFormat="1" hidden="1"/>
    <row r="6723" customFormat="1" hidden="1"/>
    <row r="6724" customFormat="1" hidden="1"/>
    <row r="6725" customFormat="1" hidden="1"/>
    <row r="6726" customFormat="1" hidden="1"/>
    <row r="6727" customFormat="1" hidden="1"/>
    <row r="6728" customFormat="1" hidden="1"/>
    <row r="6729" customFormat="1" hidden="1"/>
    <row r="6730" customFormat="1" hidden="1"/>
    <row r="6731" customFormat="1" hidden="1"/>
    <row r="6732" customFormat="1" hidden="1"/>
    <row r="6733" customFormat="1" hidden="1"/>
    <row r="6734" customFormat="1" hidden="1"/>
    <row r="6735" customFormat="1" hidden="1"/>
    <row r="6736" customFormat="1" hidden="1"/>
    <row r="6737" customFormat="1" hidden="1"/>
    <row r="6738" customFormat="1" hidden="1"/>
    <row r="6739" customFormat="1" hidden="1"/>
    <row r="6740" customFormat="1" hidden="1"/>
    <row r="6741" customFormat="1" hidden="1"/>
    <row r="6742" customFormat="1" hidden="1"/>
    <row r="6743" customFormat="1" hidden="1"/>
    <row r="6744" customFormat="1" hidden="1"/>
    <row r="6745" customFormat="1" hidden="1"/>
    <row r="6746" customFormat="1" hidden="1"/>
    <row r="6747" customFormat="1" hidden="1"/>
    <row r="6748" customFormat="1" hidden="1"/>
    <row r="6749" customFormat="1" hidden="1"/>
    <row r="6750" customFormat="1" hidden="1"/>
    <row r="6751" customFormat="1" hidden="1"/>
    <row r="6752" customFormat="1" hidden="1"/>
    <row r="6753" customFormat="1" hidden="1"/>
    <row r="6754" customFormat="1" hidden="1"/>
    <row r="6755" customFormat="1" hidden="1"/>
    <row r="6756" customFormat="1" hidden="1"/>
    <row r="6757" customFormat="1" hidden="1"/>
    <row r="6758" customFormat="1" hidden="1"/>
    <row r="6759" customFormat="1" hidden="1"/>
    <row r="6760" customFormat="1" hidden="1"/>
    <row r="6761" customFormat="1" hidden="1"/>
    <row r="6762" customFormat="1" hidden="1"/>
    <row r="6763" customFormat="1" hidden="1"/>
    <row r="6764" customFormat="1" hidden="1"/>
    <row r="6765" customFormat="1" hidden="1"/>
    <row r="6766" customFormat="1" hidden="1"/>
    <row r="6767" customFormat="1" hidden="1"/>
    <row r="6768" customFormat="1" hidden="1"/>
    <row r="6769" customFormat="1" hidden="1"/>
    <row r="6770" customFormat="1" hidden="1"/>
    <row r="6771" customFormat="1" hidden="1"/>
    <row r="6772" customFormat="1" hidden="1"/>
    <row r="6773" customFormat="1" hidden="1"/>
    <row r="6774" customFormat="1" hidden="1"/>
    <row r="6775" customFormat="1" hidden="1"/>
    <row r="6776" customFormat="1" hidden="1"/>
    <row r="6777" customFormat="1" hidden="1"/>
    <row r="6778" customFormat="1" hidden="1"/>
    <row r="6779" customFormat="1" hidden="1"/>
    <row r="6780" customFormat="1" hidden="1"/>
    <row r="6781" customFormat="1" hidden="1"/>
    <row r="6782" customFormat="1" hidden="1"/>
    <row r="6783" customFormat="1" hidden="1"/>
    <row r="6784" customFormat="1" hidden="1"/>
    <row r="6785" customFormat="1" hidden="1"/>
    <row r="6786" customFormat="1" hidden="1"/>
    <row r="6787" customFormat="1" hidden="1"/>
    <row r="6788" customFormat="1" hidden="1"/>
    <row r="6789" customFormat="1" hidden="1"/>
    <row r="6790" customFormat="1" hidden="1"/>
    <row r="6791" customFormat="1" hidden="1"/>
    <row r="6792" customFormat="1" hidden="1"/>
    <row r="6793" customFormat="1" hidden="1"/>
    <row r="6794" customFormat="1" hidden="1"/>
    <row r="6795" customFormat="1" hidden="1"/>
    <row r="6796" customFormat="1" hidden="1"/>
    <row r="6797" customFormat="1" hidden="1"/>
    <row r="6798" customFormat="1" hidden="1"/>
    <row r="6799" customFormat="1" hidden="1"/>
    <row r="6800" customFormat="1" hidden="1"/>
    <row r="6801" customFormat="1" hidden="1"/>
    <row r="6802" customFormat="1" hidden="1"/>
    <row r="6803" customFormat="1" hidden="1"/>
    <row r="6804" customFormat="1" hidden="1"/>
    <row r="6805" customFormat="1" hidden="1"/>
    <row r="6806" customFormat="1" hidden="1"/>
    <row r="6807" customFormat="1" hidden="1"/>
    <row r="6808" customFormat="1" hidden="1"/>
    <row r="6809" customFormat="1" hidden="1"/>
    <row r="6810" customFormat="1" hidden="1"/>
    <row r="6811" customFormat="1" hidden="1"/>
    <row r="6812" customFormat="1" hidden="1"/>
    <row r="6813" customFormat="1" hidden="1"/>
    <row r="6814" customFormat="1" hidden="1"/>
    <row r="6815" customFormat="1" hidden="1"/>
    <row r="6816" customFormat="1" hidden="1"/>
    <row r="6817" customFormat="1" hidden="1"/>
    <row r="6818" customFormat="1" hidden="1"/>
    <row r="6819" customFormat="1" hidden="1"/>
    <row r="6820" customFormat="1" hidden="1"/>
    <row r="6821" customFormat="1" hidden="1"/>
    <row r="6822" customFormat="1" hidden="1"/>
    <row r="6823" customFormat="1" hidden="1"/>
    <row r="6824" customFormat="1" hidden="1"/>
    <row r="6825" customFormat="1" hidden="1"/>
    <row r="6826" customFormat="1" hidden="1"/>
    <row r="6827" customFormat="1" hidden="1"/>
    <row r="6828" customFormat="1" hidden="1"/>
    <row r="6829" customFormat="1" hidden="1"/>
    <row r="6830" customFormat="1" hidden="1"/>
    <row r="6831" customFormat="1" hidden="1"/>
    <row r="6832" customFormat="1" hidden="1"/>
    <row r="6833" customFormat="1" hidden="1"/>
    <row r="6834" customFormat="1" hidden="1"/>
    <row r="6835" customFormat="1" hidden="1"/>
    <row r="6836" customFormat="1" hidden="1"/>
    <row r="6837" customFormat="1" hidden="1"/>
    <row r="6838" customFormat="1" hidden="1"/>
    <row r="6839" customFormat="1" hidden="1"/>
    <row r="6840" customFormat="1" hidden="1"/>
    <row r="6841" customFormat="1" hidden="1"/>
    <row r="6842" customFormat="1" hidden="1"/>
    <row r="6843" customFormat="1" hidden="1"/>
    <row r="6844" customFormat="1" hidden="1"/>
    <row r="6845" customFormat="1" hidden="1"/>
    <row r="6846" customFormat="1" hidden="1"/>
    <row r="6847" customFormat="1" hidden="1"/>
    <row r="6848" customFormat="1" hidden="1"/>
    <row r="6849" customFormat="1" hidden="1"/>
    <row r="6850" customFormat="1" hidden="1"/>
    <row r="6851" customFormat="1" hidden="1"/>
    <row r="6852" customFormat="1" hidden="1"/>
    <row r="6853" customFormat="1" hidden="1"/>
    <row r="6854" customFormat="1" hidden="1"/>
    <row r="6855" customFormat="1" hidden="1"/>
    <row r="6856" customFormat="1" hidden="1"/>
    <row r="6857" customFormat="1" hidden="1"/>
    <row r="6858" customFormat="1" hidden="1"/>
    <row r="6859" customFormat="1" hidden="1"/>
    <row r="6860" customFormat="1" hidden="1"/>
    <row r="6861" customFormat="1" hidden="1"/>
    <row r="6862" customFormat="1" hidden="1"/>
    <row r="6863" customFormat="1" hidden="1"/>
    <row r="6864" customFormat="1" hidden="1"/>
    <row r="6865" customFormat="1" hidden="1"/>
    <row r="6866" customFormat="1" hidden="1"/>
    <row r="6867" customFormat="1" hidden="1"/>
    <row r="6868" customFormat="1" hidden="1"/>
    <row r="6869" customFormat="1" hidden="1"/>
    <row r="6870" customFormat="1" hidden="1"/>
    <row r="6871" customFormat="1" hidden="1"/>
    <row r="6872" customFormat="1" hidden="1"/>
    <row r="6873" customFormat="1" hidden="1"/>
    <row r="6874" customFormat="1" hidden="1"/>
    <row r="6875" customFormat="1" hidden="1"/>
    <row r="6876" customFormat="1" hidden="1"/>
    <row r="6877" customFormat="1" hidden="1"/>
    <row r="6878" customFormat="1" hidden="1"/>
    <row r="6879" customFormat="1" hidden="1"/>
    <row r="6880" customFormat="1" hidden="1"/>
    <row r="6881" customFormat="1" hidden="1"/>
    <row r="6882" customFormat="1" hidden="1"/>
    <row r="6883" customFormat="1" hidden="1"/>
    <row r="6884" customFormat="1" hidden="1"/>
    <row r="6885" customFormat="1" hidden="1"/>
    <row r="6886" customFormat="1" hidden="1"/>
    <row r="6887" customFormat="1" hidden="1"/>
    <row r="6888" customFormat="1" hidden="1"/>
    <row r="6889" customFormat="1" hidden="1"/>
    <row r="6890" customFormat="1" hidden="1"/>
    <row r="6891" customFormat="1" hidden="1"/>
    <row r="6892" customFormat="1" hidden="1"/>
    <row r="6893" customFormat="1" hidden="1"/>
    <row r="6894" customFormat="1" hidden="1"/>
    <row r="6895" customFormat="1" hidden="1"/>
    <row r="6896" customFormat="1" hidden="1"/>
    <row r="6897" customFormat="1" hidden="1"/>
    <row r="6898" customFormat="1" hidden="1"/>
    <row r="6899" customFormat="1" hidden="1"/>
    <row r="6900" customFormat="1" hidden="1"/>
    <row r="6901" customFormat="1" hidden="1"/>
    <row r="6902" customFormat="1" hidden="1"/>
    <row r="6903" customFormat="1" hidden="1"/>
    <row r="6904" customFormat="1" hidden="1"/>
    <row r="6905" customFormat="1" hidden="1"/>
    <row r="6906" customFormat="1" hidden="1"/>
    <row r="6907" customFormat="1" hidden="1"/>
    <row r="6908" customFormat="1" hidden="1"/>
    <row r="6909" customFormat="1" hidden="1"/>
    <row r="6910" customFormat="1" hidden="1"/>
    <row r="6911" customFormat="1" hidden="1"/>
    <row r="6912" customFormat="1" hidden="1"/>
    <row r="6913" customFormat="1" hidden="1"/>
    <row r="6914" customFormat="1" hidden="1"/>
    <row r="6915" customFormat="1" hidden="1"/>
    <row r="6916" customFormat="1" hidden="1"/>
    <row r="6917" customFormat="1" hidden="1"/>
    <row r="6918" customFormat="1" hidden="1"/>
    <row r="6919" customFormat="1" hidden="1"/>
    <row r="6920" customFormat="1" hidden="1"/>
    <row r="6921" customFormat="1" hidden="1"/>
    <row r="6922" customFormat="1" hidden="1"/>
    <row r="6923" customFormat="1" hidden="1"/>
    <row r="6924" customFormat="1" hidden="1"/>
    <row r="6925" customFormat="1" hidden="1"/>
    <row r="6926" customFormat="1" hidden="1"/>
    <row r="6927" customFormat="1" hidden="1"/>
    <row r="6928" customFormat="1" hidden="1"/>
    <row r="6929" customFormat="1" hidden="1"/>
    <row r="6930" customFormat="1" hidden="1"/>
    <row r="6931" customFormat="1" hidden="1"/>
    <row r="6932" customFormat="1" hidden="1"/>
    <row r="6933" customFormat="1" hidden="1"/>
    <row r="6934" customFormat="1" hidden="1"/>
    <row r="6935" customFormat="1" hidden="1"/>
    <row r="6936" customFormat="1" hidden="1"/>
    <row r="6937" customFormat="1" hidden="1"/>
    <row r="6938" customFormat="1" hidden="1"/>
    <row r="6939" customFormat="1" hidden="1"/>
    <row r="6940" customFormat="1" hidden="1"/>
    <row r="6941" customFormat="1" hidden="1"/>
    <row r="6942" customFormat="1" hidden="1"/>
    <row r="6943" customFormat="1" hidden="1"/>
    <row r="6944" customFormat="1" hidden="1"/>
    <row r="6945" customFormat="1" hidden="1"/>
    <row r="6946" customFormat="1" hidden="1"/>
    <row r="6947" customFormat="1" hidden="1"/>
    <row r="6948" customFormat="1" hidden="1"/>
    <row r="6949" customFormat="1" hidden="1"/>
    <row r="6950" customFormat="1" hidden="1"/>
    <row r="6951" customFormat="1" hidden="1"/>
    <row r="6952" customFormat="1" hidden="1"/>
    <row r="6953" customFormat="1" hidden="1"/>
    <row r="6954" customFormat="1" hidden="1"/>
    <row r="6955" customFormat="1" hidden="1"/>
    <row r="6956" customFormat="1" hidden="1"/>
    <row r="6957" customFormat="1" hidden="1"/>
    <row r="6958" customFormat="1" hidden="1"/>
    <row r="6959" customFormat="1" hidden="1"/>
    <row r="6960" customFormat="1" hidden="1"/>
    <row r="6961" customFormat="1" hidden="1"/>
    <row r="6962" customFormat="1" hidden="1"/>
    <row r="6963" customFormat="1" hidden="1"/>
    <row r="6964" customFormat="1" hidden="1"/>
    <row r="6965" customFormat="1" hidden="1"/>
    <row r="6966" customFormat="1" hidden="1"/>
    <row r="6967" customFormat="1" hidden="1"/>
    <row r="6968" customFormat="1" hidden="1"/>
    <row r="6969" customFormat="1" hidden="1"/>
    <row r="6970" customFormat="1" hidden="1"/>
    <row r="6971" customFormat="1" hidden="1"/>
    <row r="6972" customFormat="1" hidden="1"/>
    <row r="6973" customFormat="1" hidden="1"/>
    <row r="6974" customFormat="1" hidden="1"/>
    <row r="6975" customFormat="1" hidden="1"/>
    <row r="6976" customFormat="1" hidden="1"/>
    <row r="6977" customFormat="1" hidden="1"/>
    <row r="6978" customFormat="1" hidden="1"/>
    <row r="6979" customFormat="1" hidden="1"/>
    <row r="6980" customFormat="1" hidden="1"/>
    <row r="6981" customFormat="1" hidden="1"/>
    <row r="6982" customFormat="1" hidden="1"/>
    <row r="6983" customFormat="1" hidden="1"/>
    <row r="6984" customFormat="1" hidden="1"/>
    <row r="6985" customFormat="1" hidden="1"/>
    <row r="6986" customFormat="1" hidden="1"/>
    <row r="6987" customFormat="1" hidden="1"/>
    <row r="6988" customFormat="1" hidden="1"/>
    <row r="6989" customFormat="1" hidden="1"/>
    <row r="6990" customFormat="1" hidden="1"/>
    <row r="6991" customFormat="1" hidden="1"/>
    <row r="6992" customFormat="1" hidden="1"/>
    <row r="6993" customFormat="1" hidden="1"/>
    <row r="6994" customFormat="1" hidden="1"/>
    <row r="6995" customFormat="1" hidden="1"/>
    <row r="6996" customFormat="1" hidden="1"/>
    <row r="6997" customFormat="1" hidden="1"/>
    <row r="6998" customFormat="1" hidden="1"/>
    <row r="6999" customFormat="1" hidden="1"/>
    <row r="7000" customFormat="1" hidden="1"/>
    <row r="7001" customFormat="1" hidden="1"/>
    <row r="7002" customFormat="1" hidden="1"/>
    <row r="7003" customFormat="1" hidden="1"/>
    <row r="7004" customFormat="1" hidden="1"/>
    <row r="7005" customFormat="1" hidden="1"/>
    <row r="7006" customFormat="1" hidden="1"/>
    <row r="7007" customFormat="1" hidden="1"/>
    <row r="7008" customFormat="1" hidden="1"/>
    <row r="7009" customFormat="1" hidden="1"/>
    <row r="7010" customFormat="1" hidden="1"/>
    <row r="7011" customFormat="1" hidden="1"/>
    <row r="7012" customFormat="1" hidden="1"/>
    <row r="7013" customFormat="1" hidden="1"/>
    <row r="7014" customFormat="1" hidden="1"/>
    <row r="7015" customFormat="1" hidden="1"/>
    <row r="7016" customFormat="1" hidden="1"/>
    <row r="7017" customFormat="1" hidden="1"/>
    <row r="7018" customFormat="1" hidden="1"/>
    <row r="7019" customFormat="1" hidden="1"/>
    <row r="7020" customFormat="1" hidden="1"/>
    <row r="7021" customFormat="1" hidden="1"/>
    <row r="7022" customFormat="1" hidden="1"/>
    <row r="7023" customFormat="1" hidden="1"/>
    <row r="7024" customFormat="1" hidden="1"/>
    <row r="7025" customFormat="1" hidden="1"/>
    <row r="7026" customFormat="1" hidden="1"/>
    <row r="7027" customFormat="1" hidden="1"/>
    <row r="7028" customFormat="1" hidden="1"/>
    <row r="7029" customFormat="1" hidden="1"/>
    <row r="7030" customFormat="1" hidden="1"/>
    <row r="7031" customFormat="1" hidden="1"/>
    <row r="7032" customFormat="1" hidden="1"/>
    <row r="7033" customFormat="1" hidden="1"/>
    <row r="7034" customFormat="1" hidden="1"/>
    <row r="7035" customFormat="1" hidden="1"/>
    <row r="7036" customFormat="1" hidden="1"/>
    <row r="7037" customFormat="1" hidden="1"/>
    <row r="7038" customFormat="1" hidden="1"/>
    <row r="7039" customFormat="1" hidden="1"/>
    <row r="7040" customFormat="1" hidden="1"/>
    <row r="7041" customFormat="1" hidden="1"/>
    <row r="7042" customFormat="1" hidden="1"/>
    <row r="7043" customFormat="1" hidden="1"/>
    <row r="7044" customFormat="1" hidden="1"/>
    <row r="7045" customFormat="1" hidden="1"/>
    <row r="7046" customFormat="1" hidden="1"/>
    <row r="7047" customFormat="1" hidden="1"/>
    <row r="7048" customFormat="1" hidden="1"/>
    <row r="7049" customFormat="1" hidden="1"/>
    <row r="7050" customFormat="1" hidden="1"/>
    <row r="7051" customFormat="1" hidden="1"/>
    <row r="7052" customFormat="1" hidden="1"/>
    <row r="7053" customFormat="1" hidden="1"/>
    <row r="7054" customFormat="1" hidden="1"/>
    <row r="7055" customFormat="1" hidden="1"/>
    <row r="7056" customFormat="1" hidden="1"/>
    <row r="7057" customFormat="1" hidden="1"/>
    <row r="7058" customFormat="1" hidden="1"/>
    <row r="7059" customFormat="1" hidden="1"/>
    <row r="7060" customFormat="1" hidden="1"/>
    <row r="7061" customFormat="1" hidden="1"/>
    <row r="7062" customFormat="1" hidden="1"/>
    <row r="7063" customFormat="1" hidden="1"/>
    <row r="7064" customFormat="1" hidden="1"/>
    <row r="7065" customFormat="1" hidden="1"/>
    <row r="7066" customFormat="1" hidden="1"/>
    <row r="7067" customFormat="1" hidden="1"/>
    <row r="7068" customFormat="1" hidden="1"/>
    <row r="7069" customFormat="1" hidden="1"/>
    <row r="7070" customFormat="1" hidden="1"/>
    <row r="7071" customFormat="1" hidden="1"/>
    <row r="7072" customFormat="1" hidden="1"/>
    <row r="7073" customFormat="1" hidden="1"/>
    <row r="7074" customFormat="1" hidden="1"/>
    <row r="7075" customFormat="1" hidden="1"/>
    <row r="7076" customFormat="1" hidden="1"/>
    <row r="7077" customFormat="1" hidden="1"/>
    <row r="7078" customFormat="1" hidden="1"/>
    <row r="7079" customFormat="1" hidden="1"/>
    <row r="7080" customFormat="1" hidden="1"/>
    <row r="7081" customFormat="1" hidden="1"/>
    <row r="7082" customFormat="1" hidden="1"/>
    <row r="7083" customFormat="1" hidden="1"/>
    <row r="7084" customFormat="1" hidden="1"/>
    <row r="7085" customFormat="1" hidden="1"/>
    <row r="7086" customFormat="1" hidden="1"/>
    <row r="7087" customFormat="1" hidden="1"/>
    <row r="7088" customFormat="1" hidden="1"/>
    <row r="7089" customFormat="1" hidden="1"/>
    <row r="7090" customFormat="1" hidden="1"/>
    <row r="7091" customFormat="1" hidden="1"/>
    <row r="7092" customFormat="1" hidden="1"/>
    <row r="7093" customFormat="1" hidden="1"/>
    <row r="7094" customFormat="1" hidden="1"/>
    <row r="7095" customFormat="1" hidden="1"/>
    <row r="7096" customFormat="1" hidden="1"/>
    <row r="7097" customFormat="1" hidden="1"/>
    <row r="7098" customFormat="1" hidden="1"/>
    <row r="7099" customFormat="1" hidden="1"/>
    <row r="7100" customFormat="1" hidden="1"/>
    <row r="7101" customFormat="1" hidden="1"/>
    <row r="7102" customFormat="1" hidden="1"/>
    <row r="7103" customFormat="1" hidden="1"/>
    <row r="7104" customFormat="1" hidden="1"/>
    <row r="7105" customFormat="1" hidden="1"/>
    <row r="7106" customFormat="1" hidden="1"/>
    <row r="7107" customFormat="1" hidden="1"/>
    <row r="7108" customFormat="1" hidden="1"/>
    <row r="7109" customFormat="1" hidden="1"/>
    <row r="7110" customFormat="1" hidden="1"/>
    <row r="7111" customFormat="1" hidden="1"/>
    <row r="7112" customFormat="1" hidden="1"/>
    <row r="7113" customFormat="1" hidden="1"/>
    <row r="7114" customFormat="1" hidden="1"/>
    <row r="7115" customFormat="1" hidden="1"/>
    <row r="7116" customFormat="1" hidden="1"/>
    <row r="7117" customFormat="1" hidden="1"/>
    <row r="7118" customFormat="1" hidden="1"/>
    <row r="7119" customFormat="1" hidden="1"/>
    <row r="7120" customFormat="1" hidden="1"/>
    <row r="7121" customFormat="1" hidden="1"/>
    <row r="7122" customFormat="1" hidden="1"/>
    <row r="7123" customFormat="1" hidden="1"/>
    <row r="7124" customFormat="1" hidden="1"/>
    <row r="7125" customFormat="1" hidden="1"/>
    <row r="7126" customFormat="1" hidden="1"/>
    <row r="7127" customFormat="1" hidden="1"/>
    <row r="7128" customFormat="1" hidden="1"/>
    <row r="7129" customFormat="1" hidden="1"/>
    <row r="7130" customFormat="1" hidden="1"/>
    <row r="7131" customFormat="1" hidden="1"/>
    <row r="7132" customFormat="1" hidden="1"/>
    <row r="7133" customFormat="1" hidden="1"/>
    <row r="7134" customFormat="1" hidden="1"/>
    <row r="7135" customFormat="1" hidden="1"/>
    <row r="7136" customFormat="1" hidden="1"/>
    <row r="7137" customFormat="1" hidden="1"/>
    <row r="7138" customFormat="1" hidden="1"/>
    <row r="7139" customFormat="1" hidden="1"/>
    <row r="7140" customFormat="1" hidden="1"/>
    <row r="7141" customFormat="1" hidden="1"/>
    <row r="7142" customFormat="1" hidden="1"/>
    <row r="7143" customFormat="1" hidden="1"/>
    <row r="7144" customFormat="1" hidden="1"/>
    <row r="7145" customFormat="1" hidden="1"/>
    <row r="7146" customFormat="1" hidden="1"/>
    <row r="7147" customFormat="1" hidden="1"/>
    <row r="7148" customFormat="1" hidden="1"/>
    <row r="7149" customFormat="1" hidden="1"/>
    <row r="7150" customFormat="1" hidden="1"/>
    <row r="7151" customFormat="1" hidden="1"/>
    <row r="7152" customFormat="1" hidden="1"/>
    <row r="7153" customFormat="1" hidden="1"/>
    <row r="7154" customFormat="1" hidden="1"/>
    <row r="7155" customFormat="1" hidden="1"/>
    <row r="7156" customFormat="1" hidden="1"/>
    <row r="7157" customFormat="1" hidden="1"/>
    <row r="7158" customFormat="1" hidden="1"/>
    <row r="7159" customFormat="1" hidden="1"/>
    <row r="7160" customFormat="1" hidden="1"/>
    <row r="7161" customFormat="1" hidden="1"/>
    <row r="7162" customFormat="1" hidden="1"/>
    <row r="7163" customFormat="1" hidden="1"/>
    <row r="7164" customFormat="1" hidden="1"/>
    <row r="7165" customFormat="1" hidden="1"/>
    <row r="7166" customFormat="1" hidden="1"/>
    <row r="7167" customFormat="1" hidden="1"/>
    <row r="7168" customFormat="1" hidden="1"/>
    <row r="7169" customFormat="1" hidden="1"/>
    <row r="7170" customFormat="1" hidden="1"/>
    <row r="7171" customFormat="1" hidden="1"/>
    <row r="7172" customFormat="1" hidden="1"/>
    <row r="7173" customFormat="1" hidden="1"/>
    <row r="7174" customFormat="1" hidden="1"/>
    <row r="7175" customFormat="1" hidden="1"/>
    <row r="7176" customFormat="1" hidden="1"/>
    <row r="7177" customFormat="1" hidden="1"/>
    <row r="7178" customFormat="1" hidden="1"/>
    <row r="7179" customFormat="1" hidden="1"/>
    <row r="7180" customFormat="1" hidden="1"/>
    <row r="7181" customFormat="1" hidden="1"/>
    <row r="7182" customFormat="1" hidden="1"/>
    <row r="7183" customFormat="1" hidden="1"/>
    <row r="7184" customFormat="1" hidden="1"/>
    <row r="7185" customFormat="1" hidden="1"/>
    <row r="7186" customFormat="1" hidden="1"/>
    <row r="7187" customFormat="1" hidden="1"/>
    <row r="7188" customFormat="1" hidden="1"/>
    <row r="7189" customFormat="1" hidden="1"/>
    <row r="7190" customFormat="1" hidden="1"/>
    <row r="7191" customFormat="1" hidden="1"/>
    <row r="7192" customFormat="1" hidden="1"/>
    <row r="7193" customFormat="1" hidden="1"/>
    <row r="7194" customFormat="1" hidden="1"/>
    <row r="7195" customFormat="1" hidden="1"/>
    <row r="7196" customFormat="1" hidden="1"/>
    <row r="7197" customFormat="1" hidden="1"/>
    <row r="7198" customFormat="1" hidden="1"/>
    <row r="7199" customFormat="1" hidden="1"/>
    <row r="7200" customFormat="1" hidden="1"/>
    <row r="7201" customFormat="1" hidden="1"/>
    <row r="7202" customFormat="1" hidden="1"/>
    <row r="7203" customFormat="1" hidden="1"/>
    <row r="7204" customFormat="1" hidden="1"/>
    <row r="7205" customFormat="1" hidden="1"/>
    <row r="7206" customFormat="1" hidden="1"/>
    <row r="7207" customFormat="1" hidden="1"/>
    <row r="7208" customFormat="1" hidden="1"/>
    <row r="7209" customFormat="1" hidden="1"/>
    <row r="7210" customFormat="1" hidden="1"/>
    <row r="7211" customFormat="1" hidden="1"/>
    <row r="7212" customFormat="1" hidden="1"/>
    <row r="7213" customFormat="1" hidden="1"/>
    <row r="7214" customFormat="1" hidden="1"/>
    <row r="7215" customFormat="1" hidden="1"/>
    <row r="7216" customFormat="1" hidden="1"/>
    <row r="7217" customFormat="1" hidden="1"/>
    <row r="7218" customFormat="1" hidden="1"/>
    <row r="7219" customFormat="1" hidden="1"/>
    <row r="7220" customFormat="1" hidden="1"/>
    <row r="7221" customFormat="1" hidden="1"/>
    <row r="7222" customFormat="1" hidden="1"/>
    <row r="7223" customFormat="1" hidden="1"/>
    <row r="7224" customFormat="1" hidden="1"/>
    <row r="7225" customFormat="1" hidden="1"/>
    <row r="7226" customFormat="1" hidden="1"/>
    <row r="7227" customFormat="1" hidden="1"/>
    <row r="7228" customFormat="1" hidden="1"/>
    <row r="7229" customFormat="1" hidden="1"/>
    <row r="7230" customFormat="1" hidden="1"/>
    <row r="7231" customFormat="1" hidden="1"/>
    <row r="7232" customFormat="1" hidden="1"/>
    <row r="7233" customFormat="1" hidden="1"/>
    <row r="7234" customFormat="1" hidden="1"/>
    <row r="7235" customFormat="1" hidden="1"/>
    <row r="7236" customFormat="1" hidden="1"/>
    <row r="7237" customFormat="1" hidden="1"/>
    <row r="7238" customFormat="1" hidden="1"/>
    <row r="7239" customFormat="1" hidden="1"/>
    <row r="7240" customFormat="1" hidden="1"/>
    <row r="7241" customFormat="1" hidden="1"/>
    <row r="7242" customFormat="1" hidden="1"/>
    <row r="7243" customFormat="1" hidden="1"/>
    <row r="7244" customFormat="1" hidden="1"/>
    <row r="7245" customFormat="1" hidden="1"/>
    <row r="7246" customFormat="1" hidden="1"/>
    <row r="7247" customFormat="1" hidden="1"/>
    <row r="7248" customFormat="1" hidden="1"/>
    <row r="7249" customFormat="1" hidden="1"/>
    <row r="7250" customFormat="1" hidden="1"/>
    <row r="7251" customFormat="1" hidden="1"/>
    <row r="7252" customFormat="1" hidden="1"/>
    <row r="7253" customFormat="1" hidden="1"/>
    <row r="7254" customFormat="1" hidden="1"/>
    <row r="7255" customFormat="1" hidden="1"/>
    <row r="7256" customFormat="1" hidden="1"/>
    <row r="7257" customFormat="1" hidden="1"/>
    <row r="7258" customFormat="1" hidden="1"/>
    <row r="7259" customFormat="1" hidden="1"/>
    <row r="7260" customFormat="1" hidden="1"/>
    <row r="7261" customFormat="1" hidden="1"/>
    <row r="7262" customFormat="1" hidden="1"/>
    <row r="7263" customFormat="1" hidden="1"/>
    <row r="7264" customFormat="1" hidden="1"/>
    <row r="7265" customFormat="1" hidden="1"/>
    <row r="7266" customFormat="1" hidden="1"/>
    <row r="7267" customFormat="1" hidden="1"/>
    <row r="7268" customFormat="1" hidden="1"/>
    <row r="7269" customFormat="1" hidden="1"/>
    <row r="7270" customFormat="1" hidden="1"/>
    <row r="7271" customFormat="1" hidden="1"/>
    <row r="7272" customFormat="1" hidden="1"/>
    <row r="7273" customFormat="1" hidden="1"/>
    <row r="7274" customFormat="1" hidden="1"/>
    <row r="7275" customFormat="1" hidden="1"/>
    <row r="7276" customFormat="1" hidden="1"/>
    <row r="7277" customFormat="1" hidden="1"/>
    <row r="7278" customFormat="1" hidden="1"/>
    <row r="7279" customFormat="1" hidden="1"/>
    <row r="7280" customFormat="1" hidden="1"/>
    <row r="7281" customFormat="1" hidden="1"/>
    <row r="7282" customFormat="1" hidden="1"/>
    <row r="7283" customFormat="1" hidden="1"/>
    <row r="7284" customFormat="1" hidden="1"/>
    <row r="7285" customFormat="1" hidden="1"/>
    <row r="7286" customFormat="1" hidden="1"/>
    <row r="7287" customFormat="1" hidden="1"/>
    <row r="7288" customFormat="1" hidden="1"/>
    <row r="7289" customFormat="1" hidden="1"/>
    <row r="7290" customFormat="1" hidden="1"/>
    <row r="7291" customFormat="1" hidden="1"/>
    <row r="7292" customFormat="1" hidden="1"/>
    <row r="7293" customFormat="1" hidden="1"/>
    <row r="7294" customFormat="1" hidden="1"/>
    <row r="7295" customFormat="1" hidden="1"/>
    <row r="7296" customFormat="1" hidden="1"/>
    <row r="7297" customFormat="1" hidden="1"/>
    <row r="7298" customFormat="1" hidden="1"/>
    <row r="7299" customFormat="1" hidden="1"/>
    <row r="7300" customFormat="1" hidden="1"/>
    <row r="7301" customFormat="1" hidden="1"/>
    <row r="7302" customFormat="1" hidden="1"/>
    <row r="7303" customFormat="1" hidden="1"/>
    <row r="7304" customFormat="1" hidden="1"/>
    <row r="7305" customFormat="1" hidden="1"/>
    <row r="7306" customFormat="1" hidden="1"/>
    <row r="7307" customFormat="1" hidden="1"/>
    <row r="7308" customFormat="1" hidden="1"/>
    <row r="7309" customFormat="1" hidden="1"/>
    <row r="7310" customFormat="1" hidden="1"/>
    <row r="7311" customFormat="1" hidden="1"/>
    <row r="7312" customFormat="1" hidden="1"/>
    <row r="7313" customFormat="1" hidden="1"/>
    <row r="7314" customFormat="1" hidden="1"/>
    <row r="7315" customFormat="1" hidden="1"/>
    <row r="7316" customFormat="1" hidden="1"/>
    <row r="7317" customFormat="1" hidden="1"/>
    <row r="7318" customFormat="1" hidden="1"/>
    <row r="7319" customFormat="1" hidden="1"/>
    <row r="7320" customFormat="1" hidden="1"/>
    <row r="7321" customFormat="1" hidden="1"/>
    <row r="7322" customFormat="1" hidden="1"/>
    <row r="7323" customFormat="1" hidden="1"/>
    <row r="7324" customFormat="1" hidden="1"/>
    <row r="7325" customFormat="1" hidden="1"/>
    <row r="7326" customFormat="1" hidden="1"/>
    <row r="7327" customFormat="1" hidden="1"/>
    <row r="7328" customFormat="1" hidden="1"/>
    <row r="7329" customFormat="1" hidden="1"/>
    <row r="7330" customFormat="1" hidden="1"/>
    <row r="7331" customFormat="1" hidden="1"/>
    <row r="7332" customFormat="1" hidden="1"/>
    <row r="7333" customFormat="1" hidden="1"/>
    <row r="7334" customFormat="1" hidden="1"/>
    <row r="7335" customFormat="1" hidden="1"/>
    <row r="7336" customFormat="1" hidden="1"/>
    <row r="7337" customFormat="1" hidden="1"/>
    <row r="7338" customFormat="1" hidden="1"/>
    <row r="7339" customFormat="1" hidden="1"/>
    <row r="7340" customFormat="1" hidden="1"/>
    <row r="7341" customFormat="1" hidden="1"/>
    <row r="7342" customFormat="1" hidden="1"/>
    <row r="7343" customFormat="1" hidden="1"/>
    <row r="7344" customFormat="1" hidden="1"/>
    <row r="7345" customFormat="1" hidden="1"/>
    <row r="7346" customFormat="1" hidden="1"/>
    <row r="7347" customFormat="1" hidden="1"/>
    <row r="7348" customFormat="1" hidden="1"/>
    <row r="7349" customFormat="1" hidden="1"/>
    <row r="7350" customFormat="1" hidden="1"/>
    <row r="7351" customFormat="1" hidden="1"/>
    <row r="7352" customFormat="1" hidden="1"/>
    <row r="7353" customFormat="1" hidden="1"/>
    <row r="7354" customFormat="1" hidden="1"/>
    <row r="7355" customFormat="1" hidden="1"/>
    <row r="7356" customFormat="1" hidden="1"/>
    <row r="7357" customFormat="1" hidden="1"/>
    <row r="7358" customFormat="1" hidden="1"/>
    <row r="7359" customFormat="1" hidden="1"/>
    <row r="7360" customFormat="1" hidden="1"/>
    <row r="7361" customFormat="1" hidden="1"/>
    <row r="7362" customFormat="1" hidden="1"/>
    <row r="7363" customFormat="1" hidden="1"/>
    <row r="7364" customFormat="1" hidden="1"/>
    <row r="7365" customFormat="1" hidden="1"/>
    <row r="7366" customFormat="1" hidden="1"/>
    <row r="7367" customFormat="1" hidden="1"/>
    <row r="7368" customFormat="1" hidden="1"/>
    <row r="7369" customFormat="1" hidden="1"/>
    <row r="7370" customFormat="1" hidden="1"/>
    <row r="7371" customFormat="1" hidden="1"/>
    <row r="7372" customFormat="1" hidden="1"/>
    <row r="7373" customFormat="1" hidden="1"/>
    <row r="7374" customFormat="1" hidden="1"/>
    <row r="7375" customFormat="1" hidden="1"/>
    <row r="7376" customFormat="1" hidden="1"/>
    <row r="7377" customFormat="1" hidden="1"/>
    <row r="7378" customFormat="1" hidden="1"/>
    <row r="7379" customFormat="1" hidden="1"/>
    <row r="7380" customFormat="1" hidden="1"/>
    <row r="7381" customFormat="1" hidden="1"/>
    <row r="7382" customFormat="1" hidden="1"/>
    <row r="7383" customFormat="1" hidden="1"/>
    <row r="7384" customFormat="1" hidden="1"/>
    <row r="7385" customFormat="1" hidden="1"/>
    <row r="7386" customFormat="1" hidden="1"/>
    <row r="7387" customFormat="1" hidden="1"/>
    <row r="7388" customFormat="1" hidden="1"/>
    <row r="7389" customFormat="1" hidden="1"/>
    <row r="7390" customFormat="1" hidden="1"/>
    <row r="7391" customFormat="1" hidden="1"/>
    <row r="7392" customFormat="1" hidden="1"/>
    <row r="7393" customFormat="1" hidden="1"/>
    <row r="7394" customFormat="1" hidden="1"/>
    <row r="7395" customFormat="1" hidden="1"/>
    <row r="7396" customFormat="1" hidden="1"/>
    <row r="7397" customFormat="1" hidden="1"/>
    <row r="7398" customFormat="1" hidden="1"/>
    <row r="7399" customFormat="1" hidden="1"/>
    <row r="7400" customFormat="1" hidden="1"/>
    <row r="7401" customFormat="1" hidden="1"/>
    <row r="7402" customFormat="1" hidden="1"/>
    <row r="7403" customFormat="1" hidden="1"/>
    <row r="7404" customFormat="1" hidden="1"/>
    <row r="7405" customFormat="1" hidden="1"/>
    <row r="7406" customFormat="1" hidden="1"/>
    <row r="7407" customFormat="1" hidden="1"/>
    <row r="7408" customFormat="1" hidden="1"/>
    <row r="7409" customFormat="1" hidden="1"/>
    <row r="7410" customFormat="1" hidden="1"/>
    <row r="7411" customFormat="1" hidden="1"/>
    <row r="7412" customFormat="1" hidden="1"/>
    <row r="7413" customFormat="1" hidden="1"/>
    <row r="7414" customFormat="1" hidden="1"/>
    <row r="7415" customFormat="1" hidden="1"/>
    <row r="7416" customFormat="1" hidden="1"/>
    <row r="7417" customFormat="1" hidden="1"/>
    <row r="7418" customFormat="1" hidden="1"/>
    <row r="7419" customFormat="1" hidden="1"/>
    <row r="7420" customFormat="1" hidden="1"/>
    <row r="7421" customFormat="1" hidden="1"/>
    <row r="7422" customFormat="1" hidden="1"/>
    <row r="7423" customFormat="1" hidden="1"/>
    <row r="7424" customFormat="1" hidden="1"/>
    <row r="7425" customFormat="1" hidden="1"/>
    <row r="7426" customFormat="1" hidden="1"/>
    <row r="7427" customFormat="1" hidden="1"/>
    <row r="7428" customFormat="1" hidden="1"/>
    <row r="7429" customFormat="1" hidden="1"/>
    <row r="7430" customFormat="1" hidden="1"/>
    <row r="7431" customFormat="1" hidden="1"/>
    <row r="7432" customFormat="1" hidden="1"/>
    <row r="7433" customFormat="1" hidden="1"/>
    <row r="7434" customFormat="1" hidden="1"/>
    <row r="7435" customFormat="1" hidden="1"/>
    <row r="7436" customFormat="1" hidden="1"/>
    <row r="7437" customFormat="1" hidden="1"/>
    <row r="7438" customFormat="1" hidden="1"/>
    <row r="7439" customFormat="1" hidden="1"/>
    <row r="7440" customFormat="1" hidden="1"/>
    <row r="7441" customFormat="1" hidden="1"/>
    <row r="7442" customFormat="1" hidden="1"/>
    <row r="7443" customFormat="1" hidden="1"/>
    <row r="7444" customFormat="1" hidden="1"/>
    <row r="7445" customFormat="1" hidden="1"/>
    <row r="7446" customFormat="1" hidden="1"/>
    <row r="7447" customFormat="1" hidden="1"/>
    <row r="7448" customFormat="1" hidden="1"/>
    <row r="7449" customFormat="1" hidden="1"/>
    <row r="7450" customFormat="1" hidden="1"/>
    <row r="7451" customFormat="1" hidden="1"/>
    <row r="7452" customFormat="1" hidden="1"/>
    <row r="7453" customFormat="1" hidden="1"/>
    <row r="7454" customFormat="1" hidden="1"/>
    <row r="7455" customFormat="1" hidden="1"/>
    <row r="7456" customFormat="1" hidden="1"/>
    <row r="7457" customFormat="1" hidden="1"/>
    <row r="7458" customFormat="1" hidden="1"/>
    <row r="7459" customFormat="1" hidden="1"/>
    <row r="7460" customFormat="1" hidden="1"/>
    <row r="7461" customFormat="1" hidden="1"/>
    <row r="7462" customFormat="1" hidden="1"/>
    <row r="7463" customFormat="1" hidden="1"/>
    <row r="7464" customFormat="1" hidden="1"/>
    <row r="7465" customFormat="1" hidden="1"/>
    <row r="7466" customFormat="1" hidden="1"/>
    <row r="7467" customFormat="1" hidden="1"/>
    <row r="7468" customFormat="1" hidden="1"/>
    <row r="7469" customFormat="1" hidden="1"/>
    <row r="7470" customFormat="1" hidden="1"/>
    <row r="7471" customFormat="1" hidden="1"/>
    <row r="7472" customFormat="1" hidden="1"/>
    <row r="7473" customFormat="1" hidden="1"/>
    <row r="7474" customFormat="1" hidden="1"/>
    <row r="7475" customFormat="1" hidden="1"/>
    <row r="7476" customFormat="1" hidden="1"/>
    <row r="7477" customFormat="1" hidden="1"/>
    <row r="7478" customFormat="1" hidden="1"/>
    <row r="7479" customFormat="1" hidden="1"/>
    <row r="7480" customFormat="1" hidden="1"/>
    <row r="7481" customFormat="1" hidden="1"/>
    <row r="7482" customFormat="1" hidden="1"/>
    <row r="7483" customFormat="1" hidden="1"/>
    <row r="7484" customFormat="1" hidden="1"/>
    <row r="7485" customFormat="1" hidden="1"/>
    <row r="7486" customFormat="1" hidden="1"/>
    <row r="7487" customFormat="1" hidden="1"/>
    <row r="7488" customFormat="1" hidden="1"/>
    <row r="7489" customFormat="1" hidden="1"/>
    <row r="7490" customFormat="1" hidden="1"/>
    <row r="7491" customFormat="1" hidden="1"/>
    <row r="7492" customFormat="1" hidden="1"/>
    <row r="7493" customFormat="1" hidden="1"/>
    <row r="7494" customFormat="1" hidden="1"/>
    <row r="7495" customFormat="1" hidden="1"/>
    <row r="7496" customFormat="1" hidden="1"/>
    <row r="7497" customFormat="1" hidden="1"/>
    <row r="7498" customFormat="1" hidden="1"/>
    <row r="7499" customFormat="1" hidden="1"/>
    <row r="7500" customFormat="1" hidden="1"/>
    <row r="7501" customFormat="1" hidden="1"/>
    <row r="7502" customFormat="1" hidden="1"/>
    <row r="7503" customFormat="1" hidden="1"/>
    <row r="7504" customFormat="1" hidden="1"/>
    <row r="7505" customFormat="1" hidden="1"/>
    <row r="7506" customFormat="1" hidden="1"/>
    <row r="7507" customFormat="1" hidden="1"/>
    <row r="7508" customFormat="1" hidden="1"/>
    <row r="7509" customFormat="1" hidden="1"/>
    <row r="7510" customFormat="1" hidden="1"/>
    <row r="7511" customFormat="1" hidden="1"/>
    <row r="7512" customFormat="1" hidden="1"/>
    <row r="7513" customFormat="1" hidden="1"/>
    <row r="7514" customFormat="1" hidden="1"/>
    <row r="7515" customFormat="1" hidden="1"/>
    <row r="7516" customFormat="1" hidden="1"/>
    <row r="7517" customFormat="1" hidden="1"/>
    <row r="7518" customFormat="1" hidden="1"/>
    <row r="7519" customFormat="1" hidden="1"/>
    <row r="7520" customFormat="1" hidden="1"/>
    <row r="7521" customFormat="1" hidden="1"/>
    <row r="7522" customFormat="1" hidden="1"/>
    <row r="7523" customFormat="1" hidden="1"/>
    <row r="7524" customFormat="1" hidden="1"/>
    <row r="7525" customFormat="1" hidden="1"/>
    <row r="7526" customFormat="1" hidden="1"/>
    <row r="7527" customFormat="1" hidden="1"/>
    <row r="7528" customFormat="1" hidden="1"/>
    <row r="7529" customFormat="1" hidden="1"/>
    <row r="7530" customFormat="1" hidden="1"/>
    <row r="7531" customFormat="1" hidden="1"/>
    <row r="7532" customFormat="1" hidden="1"/>
    <row r="7533" customFormat="1" hidden="1"/>
    <row r="7534" customFormat="1" hidden="1"/>
    <row r="7535" customFormat="1" hidden="1"/>
    <row r="7536" customFormat="1" hidden="1"/>
    <row r="7537" customFormat="1" hidden="1"/>
    <row r="7538" customFormat="1" hidden="1"/>
    <row r="7539" customFormat="1" hidden="1"/>
    <row r="7540" customFormat="1" hidden="1"/>
    <row r="7541" customFormat="1" hidden="1"/>
    <row r="7542" customFormat="1" hidden="1"/>
    <row r="7543" customFormat="1" hidden="1"/>
    <row r="7544" customFormat="1" hidden="1"/>
    <row r="7545" customFormat="1" hidden="1"/>
    <row r="7546" customFormat="1" hidden="1"/>
    <row r="7547" customFormat="1" hidden="1"/>
    <row r="7548" customFormat="1" hidden="1"/>
    <row r="7549" customFormat="1" hidden="1"/>
    <row r="7550" customFormat="1" hidden="1"/>
    <row r="7551" customFormat="1" hidden="1"/>
    <row r="7552" customFormat="1" hidden="1"/>
    <row r="7553" customFormat="1" hidden="1"/>
    <row r="7554" customFormat="1" hidden="1"/>
    <row r="7555" customFormat="1" hidden="1"/>
    <row r="7556" customFormat="1" hidden="1"/>
    <row r="7557" customFormat="1" hidden="1"/>
    <row r="7558" customFormat="1" hidden="1"/>
    <row r="7559" customFormat="1" hidden="1"/>
    <row r="7560" customFormat="1" hidden="1"/>
    <row r="7561" customFormat="1" hidden="1"/>
    <row r="7562" customFormat="1" hidden="1"/>
    <row r="7563" customFormat="1" hidden="1"/>
    <row r="7564" customFormat="1" hidden="1"/>
    <row r="7565" customFormat="1" hidden="1"/>
    <row r="7566" customFormat="1" hidden="1"/>
    <row r="7567" customFormat="1" hidden="1"/>
    <row r="7568" customFormat="1" hidden="1"/>
    <row r="7569" customFormat="1" hidden="1"/>
    <row r="7570" customFormat="1" hidden="1"/>
    <row r="7571" customFormat="1" hidden="1"/>
    <row r="7572" customFormat="1" hidden="1"/>
    <row r="7573" customFormat="1" hidden="1"/>
    <row r="7574" customFormat="1" hidden="1"/>
    <row r="7575" customFormat="1" hidden="1"/>
    <row r="7576" customFormat="1" hidden="1"/>
    <row r="7577" customFormat="1" hidden="1"/>
    <row r="7578" customFormat="1" hidden="1"/>
    <row r="7579" customFormat="1" hidden="1"/>
    <row r="7580" customFormat="1" hidden="1"/>
    <row r="7581" customFormat="1" hidden="1"/>
    <row r="7582" customFormat="1" hidden="1"/>
    <row r="7583" customFormat="1" hidden="1"/>
    <row r="7584" customFormat="1" hidden="1"/>
    <row r="7585" customFormat="1" hidden="1"/>
    <row r="7586" customFormat="1" hidden="1"/>
    <row r="7587" customFormat="1" hidden="1"/>
    <row r="7588" customFormat="1" hidden="1"/>
    <row r="7589" customFormat="1" hidden="1"/>
    <row r="7590" customFormat="1" hidden="1"/>
    <row r="7591" customFormat="1" hidden="1"/>
    <row r="7592" customFormat="1" hidden="1"/>
    <row r="7593" customFormat="1" hidden="1"/>
    <row r="7594" customFormat="1" hidden="1"/>
    <row r="7595" customFormat="1" hidden="1"/>
    <row r="7596" customFormat="1" hidden="1"/>
    <row r="7597" customFormat="1" hidden="1"/>
    <row r="7598" customFormat="1" hidden="1"/>
    <row r="7599" customFormat="1" hidden="1"/>
    <row r="7600" customFormat="1" hidden="1"/>
    <row r="7601" customFormat="1" hidden="1"/>
    <row r="7602" customFormat="1" hidden="1"/>
    <row r="7603" customFormat="1" hidden="1"/>
    <row r="7604" customFormat="1" hidden="1"/>
    <row r="7605" customFormat="1" hidden="1"/>
    <row r="7606" customFormat="1" hidden="1"/>
    <row r="7607" customFormat="1" hidden="1"/>
    <row r="7608" customFormat="1" hidden="1"/>
    <row r="7609" customFormat="1" hidden="1"/>
    <row r="7610" customFormat="1" hidden="1"/>
    <row r="7611" customFormat="1" hidden="1"/>
    <row r="7612" customFormat="1" hidden="1"/>
    <row r="7613" customFormat="1" hidden="1"/>
    <row r="7614" customFormat="1" hidden="1"/>
    <row r="7615" customFormat="1" hidden="1"/>
    <row r="7616" customFormat="1" hidden="1"/>
    <row r="7617" customFormat="1" hidden="1"/>
    <row r="7618" customFormat="1" hidden="1"/>
    <row r="7619" customFormat="1" hidden="1"/>
    <row r="7620" customFormat="1" hidden="1"/>
    <row r="7621" customFormat="1" hidden="1"/>
    <row r="7622" customFormat="1" hidden="1"/>
    <row r="7623" customFormat="1" hidden="1"/>
    <row r="7624" customFormat="1" hidden="1"/>
    <row r="7625" customFormat="1" hidden="1"/>
    <row r="7626" customFormat="1" hidden="1"/>
    <row r="7627" customFormat="1" hidden="1"/>
    <row r="7628" customFormat="1" hidden="1"/>
    <row r="7629" customFormat="1" hidden="1"/>
    <row r="7630" customFormat="1" hidden="1"/>
    <row r="7631" customFormat="1" hidden="1"/>
    <row r="7632" customFormat="1" hidden="1"/>
    <row r="7633" customFormat="1" hidden="1"/>
    <row r="7634" customFormat="1" hidden="1"/>
    <row r="7635" customFormat="1" hidden="1"/>
    <row r="7636" customFormat="1" hidden="1"/>
    <row r="7637" customFormat="1" hidden="1"/>
    <row r="7638" customFormat="1" hidden="1"/>
    <row r="7639" customFormat="1" hidden="1"/>
    <row r="7640" customFormat="1" hidden="1"/>
    <row r="7641" customFormat="1" hidden="1"/>
    <row r="7642" customFormat="1" hidden="1"/>
    <row r="7643" customFormat="1" hidden="1"/>
    <row r="7644" customFormat="1" hidden="1"/>
    <row r="7645" customFormat="1" hidden="1"/>
    <row r="7646" customFormat="1" hidden="1"/>
    <row r="7647" customFormat="1" hidden="1"/>
    <row r="7648" customFormat="1" hidden="1"/>
    <row r="7649" customFormat="1" hidden="1"/>
    <row r="7650" customFormat="1" hidden="1"/>
    <row r="7651" customFormat="1" hidden="1"/>
    <row r="7652" customFormat="1" hidden="1"/>
    <row r="7653" customFormat="1" hidden="1"/>
    <row r="7654" customFormat="1" hidden="1"/>
    <row r="7655" customFormat="1" hidden="1"/>
    <row r="7656" customFormat="1" hidden="1"/>
    <row r="7657" customFormat="1" hidden="1"/>
    <row r="7658" customFormat="1" hidden="1"/>
    <row r="7659" customFormat="1" hidden="1"/>
    <row r="7660" customFormat="1" hidden="1"/>
    <row r="7661" customFormat="1" hidden="1"/>
    <row r="7662" customFormat="1" hidden="1"/>
    <row r="7663" customFormat="1" hidden="1"/>
    <row r="7664" customFormat="1" hidden="1"/>
    <row r="7665" customFormat="1" hidden="1"/>
    <row r="7666" customFormat="1" hidden="1"/>
    <row r="7667" customFormat="1" hidden="1"/>
    <row r="7668" customFormat="1" hidden="1"/>
    <row r="7669" customFormat="1" hidden="1"/>
    <row r="7670" customFormat="1" hidden="1"/>
    <row r="7671" customFormat="1" hidden="1"/>
    <row r="7672" customFormat="1" hidden="1"/>
    <row r="7673" customFormat="1" hidden="1"/>
    <row r="7674" customFormat="1" hidden="1"/>
    <row r="7675" customFormat="1" hidden="1"/>
    <row r="7676" customFormat="1" hidden="1"/>
    <row r="7677" customFormat="1" hidden="1"/>
    <row r="7678" customFormat="1" hidden="1"/>
    <row r="7679" customFormat="1" hidden="1"/>
    <row r="7680" customFormat="1" hidden="1"/>
    <row r="7681" customFormat="1" hidden="1"/>
    <row r="7682" customFormat="1" hidden="1"/>
    <row r="7683" customFormat="1" hidden="1"/>
    <row r="7684" customFormat="1" hidden="1"/>
    <row r="7685" customFormat="1" hidden="1"/>
    <row r="7686" customFormat="1" hidden="1"/>
    <row r="7687" customFormat="1" hidden="1"/>
    <row r="7688" customFormat="1" hidden="1"/>
    <row r="7689" customFormat="1" hidden="1"/>
    <row r="7690" customFormat="1" hidden="1"/>
    <row r="7691" customFormat="1" hidden="1"/>
    <row r="7692" customFormat="1" hidden="1"/>
    <row r="7693" customFormat="1" hidden="1"/>
    <row r="7694" customFormat="1" hidden="1"/>
    <row r="7695" customFormat="1" hidden="1"/>
    <row r="7696" customFormat="1" hidden="1"/>
    <row r="7697" customFormat="1" hidden="1"/>
    <row r="7698" customFormat="1" hidden="1"/>
    <row r="7699" customFormat="1" hidden="1"/>
    <row r="7700" customFormat="1" hidden="1"/>
    <row r="7701" customFormat="1" hidden="1"/>
    <row r="7702" customFormat="1" hidden="1"/>
    <row r="7703" customFormat="1" hidden="1"/>
    <row r="7704" customFormat="1" hidden="1"/>
    <row r="7705" customFormat="1" hidden="1"/>
    <row r="7706" customFormat="1" hidden="1"/>
    <row r="7707" customFormat="1" hidden="1"/>
    <row r="7708" customFormat="1" hidden="1"/>
    <row r="7709" customFormat="1" hidden="1"/>
    <row r="7710" customFormat="1" hidden="1"/>
    <row r="7711" customFormat="1" hidden="1"/>
    <row r="7712" customFormat="1" hidden="1"/>
    <row r="7713" customFormat="1" hidden="1"/>
    <row r="7714" customFormat="1" hidden="1"/>
    <row r="7715" customFormat="1" hidden="1"/>
    <row r="7716" customFormat="1" hidden="1"/>
    <row r="7717" customFormat="1" hidden="1"/>
    <row r="7718" customFormat="1" hidden="1"/>
    <row r="7719" customFormat="1" hidden="1"/>
    <row r="7720" customFormat="1" hidden="1"/>
    <row r="7721" customFormat="1" hidden="1"/>
    <row r="7722" customFormat="1" hidden="1"/>
    <row r="7723" customFormat="1" hidden="1"/>
    <row r="7724" customFormat="1" hidden="1"/>
    <row r="7725" customFormat="1" hidden="1"/>
    <row r="7726" customFormat="1" hidden="1"/>
    <row r="7727" customFormat="1" hidden="1"/>
    <row r="7728" customFormat="1" hidden="1"/>
    <row r="7729" customFormat="1" hidden="1"/>
    <row r="7730" customFormat="1" hidden="1"/>
    <row r="7731" customFormat="1" hidden="1"/>
    <row r="7732" customFormat="1" hidden="1"/>
    <row r="7733" customFormat="1" hidden="1"/>
    <row r="7734" customFormat="1" hidden="1"/>
    <row r="7735" customFormat="1" hidden="1"/>
    <row r="7736" customFormat="1" hidden="1"/>
    <row r="7737" customFormat="1" hidden="1"/>
    <row r="7738" customFormat="1" hidden="1"/>
    <row r="7739" customFormat="1" hidden="1"/>
    <row r="7740" customFormat="1" hidden="1"/>
    <row r="7741" customFormat="1" hidden="1"/>
    <row r="7742" customFormat="1" hidden="1"/>
    <row r="7743" customFormat="1" hidden="1"/>
    <row r="7744" customFormat="1" hidden="1"/>
    <row r="7745" customFormat="1" hidden="1"/>
    <row r="7746" customFormat="1" hidden="1"/>
    <row r="7747" customFormat="1" hidden="1"/>
    <row r="7748" customFormat="1" hidden="1"/>
    <row r="7749" customFormat="1" hidden="1"/>
    <row r="7750" customFormat="1" hidden="1"/>
    <row r="7751" customFormat="1" hidden="1"/>
    <row r="7752" customFormat="1" hidden="1"/>
    <row r="7753" customFormat="1" hidden="1"/>
    <row r="7754" customFormat="1" hidden="1"/>
    <row r="7755" customFormat="1" hidden="1"/>
    <row r="7756" customFormat="1" hidden="1"/>
    <row r="7757" customFormat="1" hidden="1"/>
    <row r="7758" customFormat="1" hidden="1"/>
    <row r="7759" customFormat="1" hidden="1"/>
    <row r="7760" customFormat="1" hidden="1"/>
    <row r="7761" customFormat="1" hidden="1"/>
    <row r="7762" customFormat="1" hidden="1"/>
    <row r="7763" customFormat="1" hidden="1"/>
    <row r="7764" customFormat="1" hidden="1"/>
    <row r="7765" customFormat="1" hidden="1"/>
    <row r="7766" customFormat="1" hidden="1"/>
    <row r="7767" customFormat="1" hidden="1"/>
    <row r="7768" customFormat="1" hidden="1"/>
    <row r="7769" customFormat="1" hidden="1"/>
    <row r="7770" customFormat="1" hidden="1"/>
    <row r="7771" customFormat="1" hidden="1"/>
    <row r="7772" customFormat="1" hidden="1"/>
    <row r="7773" customFormat="1" hidden="1"/>
    <row r="7774" customFormat="1" hidden="1"/>
    <row r="7775" customFormat="1" hidden="1"/>
    <row r="7776" customFormat="1" hidden="1"/>
    <row r="7777" customFormat="1" hidden="1"/>
    <row r="7778" customFormat="1" hidden="1"/>
    <row r="7779" customFormat="1" hidden="1"/>
    <row r="7780" customFormat="1" hidden="1"/>
    <row r="7781" customFormat="1" hidden="1"/>
    <row r="7782" customFormat="1" hidden="1"/>
    <row r="7783" customFormat="1" hidden="1"/>
    <row r="7784" customFormat="1" hidden="1"/>
    <row r="7785" customFormat="1" hidden="1"/>
    <row r="7786" customFormat="1" hidden="1"/>
    <row r="7787" customFormat="1" hidden="1"/>
    <row r="7788" customFormat="1" hidden="1"/>
    <row r="7789" customFormat="1" hidden="1"/>
    <row r="7790" customFormat="1" hidden="1"/>
    <row r="7791" customFormat="1" hidden="1"/>
    <row r="7792" customFormat="1" hidden="1"/>
    <row r="7793" customFormat="1" hidden="1"/>
    <row r="7794" customFormat="1" hidden="1"/>
    <row r="7795" customFormat="1" hidden="1"/>
    <row r="7796" customFormat="1" hidden="1"/>
    <row r="7797" customFormat="1" hidden="1"/>
    <row r="7798" customFormat="1" hidden="1"/>
    <row r="7799" customFormat="1" hidden="1"/>
    <row r="7800" customFormat="1" hidden="1"/>
    <row r="7801" customFormat="1" hidden="1"/>
    <row r="7802" customFormat="1" hidden="1"/>
    <row r="7803" customFormat="1" hidden="1"/>
    <row r="7804" customFormat="1" hidden="1"/>
    <row r="7805" customFormat="1" hidden="1"/>
    <row r="7806" customFormat="1" hidden="1"/>
    <row r="7807" customFormat="1" hidden="1"/>
    <row r="7808" customFormat="1" hidden="1"/>
    <row r="7809" customFormat="1" hidden="1"/>
    <row r="7810" customFormat="1" hidden="1"/>
    <row r="7811" customFormat="1" hidden="1"/>
    <row r="7812" customFormat="1" hidden="1"/>
    <row r="7813" customFormat="1" hidden="1"/>
    <row r="7814" customFormat="1" hidden="1"/>
    <row r="7815" customFormat="1" hidden="1"/>
    <row r="7816" customFormat="1" hidden="1"/>
    <row r="7817" customFormat="1" hidden="1"/>
    <row r="7818" customFormat="1" hidden="1"/>
    <row r="7819" customFormat="1" hidden="1"/>
    <row r="7820" customFormat="1" hidden="1"/>
    <row r="7821" customFormat="1" hidden="1"/>
    <row r="7822" customFormat="1" hidden="1"/>
    <row r="7823" customFormat="1" hidden="1"/>
    <row r="7824" customFormat="1" hidden="1"/>
    <row r="7825" customFormat="1" hidden="1"/>
    <row r="7826" customFormat="1" hidden="1"/>
    <row r="7827" customFormat="1" hidden="1"/>
    <row r="7828" customFormat="1" hidden="1"/>
    <row r="7829" customFormat="1" hidden="1"/>
    <row r="7830" customFormat="1" hidden="1"/>
    <row r="7831" customFormat="1" hidden="1"/>
    <row r="7832" customFormat="1" hidden="1"/>
    <row r="7833" customFormat="1" hidden="1"/>
    <row r="7834" customFormat="1" hidden="1"/>
    <row r="7835" customFormat="1" hidden="1"/>
    <row r="7836" customFormat="1" hidden="1"/>
    <row r="7837" customFormat="1" hidden="1"/>
    <row r="7838" customFormat="1" hidden="1"/>
    <row r="7839" customFormat="1" hidden="1"/>
    <row r="7840" customFormat="1" hidden="1"/>
    <row r="7841" customFormat="1" hidden="1"/>
    <row r="7842" customFormat="1" hidden="1"/>
    <row r="7843" customFormat="1" hidden="1"/>
    <row r="7844" customFormat="1" hidden="1"/>
    <row r="7845" customFormat="1" hidden="1"/>
    <row r="7846" customFormat="1" hidden="1"/>
    <row r="7847" customFormat="1" hidden="1"/>
    <row r="7848" customFormat="1" hidden="1"/>
    <row r="7849" customFormat="1" hidden="1"/>
    <row r="7850" customFormat="1" hidden="1"/>
    <row r="7851" customFormat="1" hidden="1"/>
    <row r="7852" customFormat="1" hidden="1"/>
    <row r="7853" customFormat="1" hidden="1"/>
    <row r="7854" customFormat="1" hidden="1"/>
    <row r="7855" customFormat="1" hidden="1"/>
    <row r="7856" customFormat="1" hidden="1"/>
    <row r="7857" customFormat="1" hidden="1"/>
    <row r="7858" customFormat="1" hidden="1"/>
    <row r="7859" customFormat="1" hidden="1"/>
    <row r="7860" customFormat="1" hidden="1"/>
    <row r="7861" customFormat="1" hidden="1"/>
    <row r="7862" customFormat="1" hidden="1"/>
    <row r="7863" customFormat="1" hidden="1"/>
    <row r="7864" customFormat="1" hidden="1"/>
    <row r="7865" customFormat="1" hidden="1"/>
    <row r="7866" customFormat="1" hidden="1"/>
    <row r="7867" customFormat="1" hidden="1"/>
    <row r="7868" customFormat="1" hidden="1"/>
    <row r="7869" customFormat="1" hidden="1"/>
    <row r="7870" customFormat="1" hidden="1"/>
    <row r="7871" customFormat="1" hidden="1"/>
    <row r="7872" customFormat="1" hidden="1"/>
    <row r="7873" customFormat="1" hidden="1"/>
    <row r="7874" customFormat="1" hidden="1"/>
    <row r="7875" customFormat="1" hidden="1"/>
    <row r="7876" customFormat="1" hidden="1"/>
    <row r="7877" customFormat="1" hidden="1"/>
    <row r="7878" customFormat="1" hidden="1"/>
    <row r="7879" customFormat="1" hidden="1"/>
    <row r="7880" customFormat="1" hidden="1"/>
    <row r="7881" customFormat="1" hidden="1"/>
    <row r="7882" customFormat="1" hidden="1"/>
    <row r="7883" customFormat="1" hidden="1"/>
    <row r="7884" customFormat="1" hidden="1"/>
    <row r="7885" customFormat="1" hidden="1"/>
    <row r="7886" customFormat="1" hidden="1"/>
    <row r="7887" customFormat="1" hidden="1"/>
    <row r="7888" customFormat="1" hidden="1"/>
    <row r="7889" customFormat="1" hidden="1"/>
    <row r="7890" customFormat="1" hidden="1"/>
    <row r="7891" customFormat="1" hidden="1"/>
    <row r="7892" customFormat="1" hidden="1"/>
    <row r="7893" customFormat="1" hidden="1"/>
    <row r="7894" customFormat="1" hidden="1"/>
    <row r="7895" customFormat="1" hidden="1"/>
    <row r="7896" customFormat="1" hidden="1"/>
    <row r="7897" customFormat="1" hidden="1"/>
    <row r="7898" customFormat="1" hidden="1"/>
    <row r="7899" customFormat="1" hidden="1"/>
    <row r="7900" customFormat="1" hidden="1"/>
    <row r="7901" customFormat="1" hidden="1"/>
    <row r="7902" customFormat="1" hidden="1"/>
    <row r="7903" customFormat="1" hidden="1"/>
    <row r="7904" customFormat="1" hidden="1"/>
    <row r="7905" customFormat="1" hidden="1"/>
    <row r="7906" customFormat="1" hidden="1"/>
    <row r="7907" customFormat="1" hidden="1"/>
    <row r="7908" customFormat="1" hidden="1"/>
    <row r="7909" customFormat="1" hidden="1"/>
    <row r="7910" customFormat="1" hidden="1"/>
    <row r="7911" customFormat="1" hidden="1"/>
    <row r="7912" customFormat="1" hidden="1"/>
    <row r="7913" customFormat="1" hidden="1"/>
    <row r="7914" customFormat="1" hidden="1"/>
    <row r="7915" customFormat="1" hidden="1"/>
    <row r="7916" customFormat="1" hidden="1"/>
    <row r="7917" customFormat="1" hidden="1"/>
    <row r="7918" customFormat="1" hidden="1"/>
    <row r="7919" customFormat="1" hidden="1"/>
    <row r="7920" customFormat="1" hidden="1"/>
    <row r="7921" customFormat="1" hidden="1"/>
    <row r="7922" customFormat="1" hidden="1"/>
    <row r="7923" customFormat="1" hidden="1"/>
    <row r="7924" customFormat="1" hidden="1"/>
    <row r="7925" customFormat="1" hidden="1"/>
    <row r="7926" customFormat="1" hidden="1"/>
    <row r="7927" customFormat="1" hidden="1"/>
    <row r="7928" customFormat="1" hidden="1"/>
    <row r="7929" customFormat="1" hidden="1"/>
    <row r="7930" customFormat="1" hidden="1"/>
    <row r="7931" customFormat="1" hidden="1"/>
    <row r="7932" customFormat="1" hidden="1"/>
    <row r="7933" customFormat="1" hidden="1"/>
    <row r="7934" customFormat="1" hidden="1"/>
    <row r="7935" customFormat="1" hidden="1"/>
    <row r="7936" customFormat="1" hidden="1"/>
    <row r="7937" customFormat="1" hidden="1"/>
    <row r="7938" customFormat="1" hidden="1"/>
    <row r="7939" customFormat="1" hidden="1"/>
    <row r="7940" customFormat="1" hidden="1"/>
    <row r="7941" customFormat="1" hidden="1"/>
    <row r="7942" customFormat="1" hidden="1"/>
    <row r="7943" customFormat="1" hidden="1"/>
    <row r="7944" customFormat="1" hidden="1"/>
    <row r="7945" customFormat="1" hidden="1"/>
    <row r="7946" customFormat="1" hidden="1"/>
    <row r="7947" customFormat="1" hidden="1"/>
    <row r="7948" customFormat="1" hidden="1"/>
    <row r="7949" customFormat="1" hidden="1"/>
    <row r="7950" customFormat="1" hidden="1"/>
    <row r="7951" customFormat="1" hidden="1"/>
    <row r="7952" customFormat="1" hidden="1"/>
    <row r="7953" customFormat="1" hidden="1"/>
    <row r="7954" customFormat="1" hidden="1"/>
    <row r="7955" customFormat="1" hidden="1"/>
    <row r="7956" customFormat="1" hidden="1"/>
    <row r="7957" customFormat="1" hidden="1"/>
    <row r="7958" customFormat="1" hidden="1"/>
    <row r="7959" customFormat="1" hidden="1"/>
    <row r="7960" customFormat="1" hidden="1"/>
    <row r="7961" customFormat="1" hidden="1"/>
    <row r="7962" customFormat="1" hidden="1"/>
    <row r="7963" customFormat="1" hidden="1"/>
    <row r="7964" customFormat="1" hidden="1"/>
    <row r="7965" customFormat="1" hidden="1"/>
    <row r="7966" customFormat="1" hidden="1"/>
    <row r="7967" customFormat="1" hidden="1"/>
    <row r="7968" customFormat="1" hidden="1"/>
    <row r="7969" customFormat="1" hidden="1"/>
    <row r="7970" customFormat="1" hidden="1"/>
    <row r="7971" customFormat="1" hidden="1"/>
    <row r="7972" customFormat="1" hidden="1"/>
    <row r="7973" customFormat="1" hidden="1"/>
    <row r="7974" customFormat="1" hidden="1"/>
    <row r="7975" customFormat="1" hidden="1"/>
    <row r="7976" customFormat="1" hidden="1"/>
    <row r="7977" customFormat="1" hidden="1"/>
    <row r="7978" customFormat="1" hidden="1"/>
    <row r="7979" customFormat="1" hidden="1"/>
    <row r="7980" customFormat="1" hidden="1"/>
    <row r="7981" customFormat="1" hidden="1"/>
    <row r="7982" customFormat="1" hidden="1"/>
    <row r="7983" customFormat="1" hidden="1"/>
    <row r="7984" customFormat="1" hidden="1"/>
    <row r="7985" customFormat="1" hidden="1"/>
    <row r="7986" customFormat="1" hidden="1"/>
    <row r="7987" customFormat="1" hidden="1"/>
    <row r="7988" customFormat="1" hidden="1"/>
    <row r="7989" customFormat="1" hidden="1"/>
    <row r="7990" customFormat="1" hidden="1"/>
    <row r="7991" customFormat="1" hidden="1"/>
    <row r="7992" customFormat="1" hidden="1"/>
    <row r="7993" customFormat="1" hidden="1"/>
    <row r="7994" customFormat="1" hidden="1"/>
    <row r="7995" customFormat="1" hidden="1"/>
    <row r="7996" customFormat="1" hidden="1"/>
    <row r="7997" customFormat="1" hidden="1"/>
    <row r="7998" customFormat="1" hidden="1"/>
    <row r="7999" customFormat="1" hidden="1"/>
    <row r="8000" customFormat="1" hidden="1"/>
    <row r="8001" customFormat="1" hidden="1"/>
    <row r="8002" customFormat="1" hidden="1"/>
    <row r="8003" customFormat="1" hidden="1"/>
    <row r="8004" customFormat="1" hidden="1"/>
    <row r="8005" customFormat="1" hidden="1"/>
    <row r="8006" customFormat="1" hidden="1"/>
    <row r="8007" customFormat="1" hidden="1"/>
    <row r="8008" customFormat="1" hidden="1"/>
    <row r="8009" customFormat="1" hidden="1"/>
    <row r="8010" customFormat="1" hidden="1"/>
    <row r="8011" customFormat="1" hidden="1"/>
    <row r="8012" customFormat="1" hidden="1"/>
    <row r="8013" customFormat="1" hidden="1"/>
    <row r="8014" customFormat="1" hidden="1"/>
    <row r="8015" customFormat="1" hidden="1"/>
    <row r="8016" customFormat="1" hidden="1"/>
    <row r="8017" customFormat="1" hidden="1"/>
    <row r="8018" customFormat="1" hidden="1"/>
    <row r="8019" customFormat="1" hidden="1"/>
    <row r="8020" customFormat="1" hidden="1"/>
    <row r="8021" customFormat="1" hidden="1"/>
    <row r="8022" customFormat="1" hidden="1"/>
    <row r="8023" customFormat="1" hidden="1"/>
    <row r="8024" customFormat="1" hidden="1"/>
    <row r="8025" customFormat="1" hidden="1"/>
    <row r="8026" customFormat="1" hidden="1"/>
    <row r="8027" customFormat="1" hidden="1"/>
    <row r="8028" customFormat="1" hidden="1"/>
    <row r="8029" customFormat="1" hidden="1"/>
    <row r="8030" customFormat="1" hidden="1"/>
    <row r="8031" customFormat="1" hidden="1"/>
    <row r="8032" customFormat="1" hidden="1"/>
    <row r="8033" customFormat="1" hidden="1"/>
    <row r="8034" customFormat="1" hidden="1"/>
    <row r="8035" customFormat="1" hidden="1"/>
    <row r="8036" customFormat="1" hidden="1"/>
    <row r="8037" customFormat="1" hidden="1"/>
    <row r="8038" customFormat="1" hidden="1"/>
    <row r="8039" customFormat="1" hidden="1"/>
    <row r="8040" customFormat="1" hidden="1"/>
    <row r="8041" customFormat="1" hidden="1"/>
    <row r="8042" customFormat="1" hidden="1"/>
    <row r="8043" customFormat="1" hidden="1"/>
    <row r="8044" customFormat="1" hidden="1"/>
    <row r="8045" customFormat="1" hidden="1"/>
    <row r="8046" customFormat="1" hidden="1"/>
    <row r="8047" customFormat="1" hidden="1"/>
    <row r="8048" customFormat="1" hidden="1"/>
    <row r="8049" customFormat="1" hidden="1"/>
    <row r="8050" customFormat="1" hidden="1"/>
    <row r="8051" customFormat="1" hidden="1"/>
    <row r="8052" customFormat="1" hidden="1"/>
    <row r="8053" customFormat="1" hidden="1"/>
    <row r="8054" customFormat="1" hidden="1"/>
    <row r="8055" customFormat="1" hidden="1"/>
    <row r="8056" customFormat="1" hidden="1"/>
    <row r="8057" customFormat="1" hidden="1"/>
    <row r="8058" customFormat="1" hidden="1"/>
    <row r="8059" customFormat="1" hidden="1"/>
    <row r="8060" customFormat="1" hidden="1"/>
    <row r="8061" customFormat="1" hidden="1"/>
    <row r="8062" customFormat="1" hidden="1"/>
    <row r="8063" customFormat="1" hidden="1"/>
    <row r="8064" customFormat="1" hidden="1"/>
    <row r="8065" customFormat="1" hidden="1"/>
    <row r="8066" customFormat="1" hidden="1"/>
    <row r="8067" customFormat="1" hidden="1"/>
    <row r="8068" customFormat="1" hidden="1"/>
    <row r="8069" customFormat="1" hidden="1"/>
    <row r="8070" customFormat="1" hidden="1"/>
    <row r="8071" customFormat="1" hidden="1"/>
    <row r="8072" customFormat="1" hidden="1"/>
    <row r="8073" customFormat="1" hidden="1"/>
    <row r="8074" customFormat="1" hidden="1"/>
    <row r="8075" customFormat="1" hidden="1"/>
    <row r="8076" customFormat="1" hidden="1"/>
    <row r="8077" customFormat="1" hidden="1"/>
    <row r="8078" customFormat="1" hidden="1"/>
    <row r="8079" customFormat="1" hidden="1"/>
    <row r="8080" customFormat="1" hidden="1"/>
    <row r="8081" customFormat="1" hidden="1"/>
    <row r="8082" customFormat="1" hidden="1"/>
    <row r="8083" customFormat="1" hidden="1"/>
    <row r="8084" customFormat="1" hidden="1"/>
    <row r="8085" customFormat="1" hidden="1"/>
    <row r="8086" customFormat="1" hidden="1"/>
    <row r="8087" customFormat="1" hidden="1"/>
    <row r="8088" customFormat="1" hidden="1"/>
    <row r="8089" customFormat="1" hidden="1"/>
    <row r="8090" customFormat="1" hidden="1"/>
    <row r="8091" customFormat="1" hidden="1"/>
    <row r="8092" customFormat="1" hidden="1"/>
    <row r="8093" customFormat="1" hidden="1"/>
    <row r="8094" customFormat="1" hidden="1"/>
    <row r="8095" customFormat="1" hidden="1"/>
    <row r="8096" customFormat="1" hidden="1"/>
    <row r="8097" customFormat="1" hidden="1"/>
    <row r="8098" customFormat="1" hidden="1"/>
    <row r="8099" customFormat="1" hidden="1"/>
    <row r="8100" customFormat="1" hidden="1"/>
    <row r="8101" customFormat="1" hidden="1"/>
    <row r="8102" customFormat="1" hidden="1"/>
    <row r="8103" customFormat="1" hidden="1"/>
    <row r="8104" customFormat="1" hidden="1"/>
    <row r="8105" customFormat="1" hidden="1"/>
    <row r="8106" customFormat="1" hidden="1"/>
    <row r="8107" customFormat="1" hidden="1"/>
    <row r="8108" customFormat="1" hidden="1"/>
    <row r="8109" customFormat="1" hidden="1"/>
    <row r="8110" customFormat="1" hidden="1"/>
    <row r="8111" customFormat="1" hidden="1"/>
    <row r="8112" customFormat="1" hidden="1"/>
    <row r="8113" customFormat="1" hidden="1"/>
    <row r="8114" customFormat="1" hidden="1"/>
    <row r="8115" customFormat="1" hidden="1"/>
    <row r="8116" customFormat="1" hidden="1"/>
    <row r="8117" customFormat="1" hidden="1"/>
    <row r="8118" customFormat="1" hidden="1"/>
    <row r="8119" customFormat="1" hidden="1"/>
    <row r="8120" customFormat="1" hidden="1"/>
    <row r="8121" customFormat="1" hidden="1"/>
    <row r="8122" customFormat="1" hidden="1"/>
    <row r="8123" customFormat="1" hidden="1"/>
    <row r="8124" customFormat="1" hidden="1"/>
    <row r="8125" customFormat="1" hidden="1"/>
    <row r="8126" customFormat="1" hidden="1"/>
    <row r="8127" customFormat="1" hidden="1"/>
    <row r="8128" customFormat="1" hidden="1"/>
    <row r="8129" customFormat="1" hidden="1"/>
    <row r="8130" customFormat="1" hidden="1"/>
    <row r="8131" customFormat="1" hidden="1"/>
    <row r="8132" customFormat="1" hidden="1"/>
    <row r="8133" customFormat="1" hidden="1"/>
    <row r="8134" customFormat="1" hidden="1"/>
    <row r="8135" customFormat="1" hidden="1"/>
    <row r="8136" customFormat="1" hidden="1"/>
    <row r="8137" customFormat="1" hidden="1"/>
    <row r="8138" customFormat="1" hidden="1"/>
    <row r="8139" customFormat="1" hidden="1"/>
    <row r="8140" customFormat="1" hidden="1"/>
    <row r="8141" customFormat="1" hidden="1"/>
    <row r="8142" customFormat="1" hidden="1"/>
    <row r="8143" customFormat="1" hidden="1"/>
    <row r="8144" customFormat="1" hidden="1"/>
    <row r="8145" customFormat="1" hidden="1"/>
    <row r="8146" customFormat="1" hidden="1"/>
    <row r="8147" customFormat="1" hidden="1"/>
    <row r="8148" customFormat="1" hidden="1"/>
    <row r="8149" customFormat="1" hidden="1"/>
    <row r="8150" customFormat="1" hidden="1"/>
    <row r="8151" customFormat="1" hidden="1"/>
    <row r="8152" customFormat="1" hidden="1"/>
    <row r="8153" customFormat="1" hidden="1"/>
    <row r="8154" customFormat="1" hidden="1"/>
    <row r="8155" customFormat="1" hidden="1"/>
    <row r="8156" customFormat="1" hidden="1"/>
    <row r="8157" customFormat="1" hidden="1"/>
    <row r="8158" customFormat="1" hidden="1"/>
    <row r="8159" customFormat="1" hidden="1"/>
    <row r="8160" customFormat="1" hidden="1"/>
    <row r="8161" customFormat="1" hidden="1"/>
    <row r="8162" customFormat="1" hidden="1"/>
    <row r="8163" customFormat="1" hidden="1"/>
    <row r="8164" customFormat="1" hidden="1"/>
    <row r="8165" customFormat="1" hidden="1"/>
    <row r="8166" customFormat="1" hidden="1"/>
    <row r="8167" customFormat="1" hidden="1"/>
    <row r="8168" customFormat="1" hidden="1"/>
    <row r="8169" customFormat="1" hidden="1"/>
    <row r="8170" customFormat="1" hidden="1"/>
    <row r="8171" customFormat="1" hidden="1"/>
    <row r="8172" customFormat="1" hidden="1"/>
    <row r="8173" customFormat="1" hidden="1"/>
    <row r="8174" customFormat="1" hidden="1"/>
    <row r="8175" customFormat="1" hidden="1"/>
    <row r="8176" customFormat="1" hidden="1"/>
    <row r="8177" customFormat="1" hidden="1"/>
    <row r="8178" customFormat="1" hidden="1"/>
    <row r="8179" customFormat="1" hidden="1"/>
    <row r="8180" customFormat="1" hidden="1"/>
    <row r="8181" customFormat="1" hidden="1"/>
    <row r="8182" customFormat="1" hidden="1"/>
    <row r="8183" customFormat="1" hidden="1"/>
    <row r="8184" customFormat="1" hidden="1"/>
    <row r="8185" customFormat="1" hidden="1"/>
    <row r="8186" customFormat="1" hidden="1"/>
    <row r="8187" customFormat="1" hidden="1"/>
    <row r="8188" customFormat="1" hidden="1"/>
    <row r="8189" customFormat="1" hidden="1"/>
    <row r="8190" customFormat="1" hidden="1"/>
    <row r="8191" customFormat="1" hidden="1"/>
    <row r="8192" customFormat="1" hidden="1"/>
    <row r="8193" customFormat="1" hidden="1"/>
    <row r="8194" customFormat="1" hidden="1"/>
    <row r="8195" customFormat="1" hidden="1"/>
    <row r="8196" customFormat="1" hidden="1"/>
    <row r="8197" customFormat="1" hidden="1"/>
    <row r="8198" customFormat="1" hidden="1"/>
    <row r="8199" customFormat="1" hidden="1"/>
    <row r="8200" customFormat="1" hidden="1"/>
    <row r="8201" customFormat="1" hidden="1"/>
    <row r="8202" customFormat="1" hidden="1"/>
    <row r="8203" customFormat="1" hidden="1"/>
    <row r="8204" customFormat="1" hidden="1"/>
    <row r="8205" customFormat="1" hidden="1"/>
    <row r="8206" customFormat="1" hidden="1"/>
    <row r="8207" customFormat="1" hidden="1"/>
    <row r="8208" customFormat="1" hidden="1"/>
    <row r="8209" customFormat="1" hidden="1"/>
    <row r="8210" customFormat="1" hidden="1"/>
    <row r="8211" customFormat="1" hidden="1"/>
    <row r="8212" customFormat="1" hidden="1"/>
    <row r="8213" customFormat="1" hidden="1"/>
    <row r="8214" customFormat="1" hidden="1"/>
    <row r="8215" customFormat="1" hidden="1"/>
    <row r="8216" customFormat="1" hidden="1"/>
    <row r="8217" customFormat="1" hidden="1"/>
    <row r="8218" customFormat="1" hidden="1"/>
    <row r="8219" customFormat="1" hidden="1"/>
    <row r="8220" customFormat="1" hidden="1"/>
    <row r="8221" customFormat="1" hidden="1"/>
    <row r="8222" customFormat="1" hidden="1"/>
    <row r="8223" customFormat="1" hidden="1"/>
    <row r="8224" customFormat="1" hidden="1"/>
    <row r="8225" customFormat="1" hidden="1"/>
    <row r="8226" customFormat="1" hidden="1"/>
    <row r="8227" customFormat="1" hidden="1"/>
    <row r="8228" customFormat="1" hidden="1"/>
    <row r="8229" customFormat="1" hidden="1"/>
    <row r="8230" customFormat="1" hidden="1"/>
    <row r="8231" customFormat="1" hidden="1"/>
    <row r="8232" customFormat="1" hidden="1"/>
    <row r="8233" customFormat="1" hidden="1"/>
    <row r="8234" customFormat="1" hidden="1"/>
    <row r="8235" customFormat="1" hidden="1"/>
    <row r="8236" customFormat="1" hidden="1"/>
    <row r="8237" customFormat="1" hidden="1"/>
    <row r="8238" customFormat="1" hidden="1"/>
    <row r="8239" customFormat="1" hidden="1"/>
    <row r="8240" customFormat="1" hidden="1"/>
    <row r="8241" customFormat="1" hidden="1"/>
    <row r="8242" customFormat="1" hidden="1"/>
    <row r="8243" customFormat="1" hidden="1"/>
    <row r="8244" customFormat="1" hidden="1"/>
    <row r="8245" customFormat="1" hidden="1"/>
    <row r="8246" customFormat="1" hidden="1"/>
    <row r="8247" customFormat="1" hidden="1"/>
    <row r="8248" customFormat="1" hidden="1"/>
    <row r="8249" customFormat="1" hidden="1"/>
    <row r="8250" customFormat="1" hidden="1"/>
    <row r="8251" customFormat="1" hidden="1"/>
    <row r="8252" customFormat="1" hidden="1"/>
    <row r="8253" customFormat="1" hidden="1"/>
    <row r="8254" customFormat="1" hidden="1"/>
    <row r="8255" customFormat="1" hidden="1"/>
    <row r="8256" customFormat="1" hidden="1"/>
    <row r="8257" customFormat="1" hidden="1"/>
    <row r="8258" customFormat="1" hidden="1"/>
    <row r="8259" customFormat="1" hidden="1"/>
    <row r="8260" customFormat="1" hidden="1"/>
    <row r="8261" customFormat="1" hidden="1"/>
    <row r="8262" customFormat="1" hidden="1"/>
    <row r="8263" customFormat="1" hidden="1"/>
    <row r="8264" customFormat="1" hidden="1"/>
    <row r="8265" customFormat="1" hidden="1"/>
    <row r="8266" customFormat="1" hidden="1"/>
    <row r="8267" customFormat="1" hidden="1"/>
    <row r="8268" customFormat="1" hidden="1"/>
    <row r="8269" customFormat="1" hidden="1"/>
    <row r="8270" customFormat="1" hidden="1"/>
    <row r="8271" customFormat="1" hidden="1"/>
    <row r="8272" customFormat="1" hidden="1"/>
    <row r="8273" customFormat="1" hidden="1"/>
    <row r="8274" customFormat="1" hidden="1"/>
    <row r="8275" customFormat="1" hidden="1"/>
    <row r="8276" customFormat="1" hidden="1"/>
    <row r="8277" customFormat="1" hidden="1"/>
    <row r="8278" customFormat="1" hidden="1"/>
    <row r="8279" customFormat="1" hidden="1"/>
    <row r="8280" customFormat="1" hidden="1"/>
    <row r="8281" customFormat="1" hidden="1"/>
    <row r="8282" customFormat="1" hidden="1"/>
    <row r="8283" customFormat="1" hidden="1"/>
    <row r="8284" customFormat="1" hidden="1"/>
    <row r="8285" customFormat="1" hidden="1"/>
    <row r="8286" customFormat="1" hidden="1"/>
    <row r="8287" customFormat="1" hidden="1"/>
    <row r="8288" customFormat="1" hidden="1"/>
    <row r="8289" customFormat="1" hidden="1"/>
    <row r="8290" customFormat="1" hidden="1"/>
    <row r="8291" customFormat="1" hidden="1"/>
    <row r="8292" customFormat="1" hidden="1"/>
    <row r="8293" customFormat="1" hidden="1"/>
    <row r="8294" customFormat="1" hidden="1"/>
    <row r="8295" customFormat="1" hidden="1"/>
    <row r="8296" customFormat="1" hidden="1"/>
    <row r="8297" customFormat="1" hidden="1"/>
    <row r="8298" customFormat="1" hidden="1"/>
    <row r="8299" customFormat="1" hidden="1"/>
    <row r="8300" customFormat="1" hidden="1"/>
    <row r="8301" customFormat="1" hidden="1"/>
    <row r="8302" customFormat="1" hidden="1"/>
    <row r="8303" customFormat="1" hidden="1"/>
    <row r="8304" customFormat="1" hidden="1"/>
    <row r="8305" customFormat="1" hidden="1"/>
    <row r="8306" customFormat="1" hidden="1"/>
    <row r="8307" customFormat="1" hidden="1"/>
    <row r="8308" customFormat="1" hidden="1"/>
    <row r="8309" customFormat="1" hidden="1"/>
    <row r="8310" customFormat="1" hidden="1"/>
    <row r="8311" customFormat="1" hidden="1"/>
    <row r="8312" customFormat="1" hidden="1"/>
    <row r="8313" customFormat="1" hidden="1"/>
    <row r="8314" customFormat="1" hidden="1"/>
    <row r="8315" customFormat="1" hidden="1"/>
    <row r="8316" customFormat="1" hidden="1"/>
    <row r="8317" customFormat="1" hidden="1"/>
    <row r="8318" customFormat="1" hidden="1"/>
    <row r="8319" customFormat="1" hidden="1"/>
    <row r="8320" customFormat="1" hidden="1"/>
    <row r="8321" customFormat="1" hidden="1"/>
    <row r="8322" customFormat="1" hidden="1"/>
    <row r="8323" customFormat="1" hidden="1"/>
    <row r="8324" customFormat="1" hidden="1"/>
    <row r="8325" customFormat="1" hidden="1"/>
    <row r="8326" customFormat="1" hidden="1"/>
    <row r="8327" customFormat="1" hidden="1"/>
    <row r="8328" customFormat="1" hidden="1"/>
    <row r="8329" customFormat="1" hidden="1"/>
    <row r="8330" customFormat="1" hidden="1"/>
    <row r="8331" customFormat="1" hidden="1"/>
    <row r="8332" customFormat="1" hidden="1"/>
    <row r="8333" customFormat="1" hidden="1"/>
    <row r="8334" customFormat="1" hidden="1"/>
    <row r="8335" customFormat="1" hidden="1"/>
    <row r="8336" customFormat="1" hidden="1"/>
    <row r="8337" customFormat="1" hidden="1"/>
    <row r="8338" customFormat="1" hidden="1"/>
    <row r="8339" customFormat="1" hidden="1"/>
    <row r="8340" customFormat="1" hidden="1"/>
    <row r="8341" customFormat="1" hidden="1"/>
    <row r="8342" customFormat="1" hidden="1"/>
    <row r="8343" customFormat="1" hidden="1"/>
    <row r="8344" customFormat="1" hidden="1"/>
    <row r="8345" customFormat="1" hidden="1"/>
    <row r="8346" customFormat="1" hidden="1"/>
    <row r="8347" customFormat="1" hidden="1"/>
    <row r="8348" customFormat="1" hidden="1"/>
    <row r="8349" customFormat="1" hidden="1"/>
    <row r="8350" customFormat="1" hidden="1"/>
    <row r="8351" customFormat="1" hidden="1"/>
    <row r="8352" customFormat="1" hidden="1"/>
    <row r="8353" customFormat="1" hidden="1"/>
    <row r="8354" customFormat="1" hidden="1"/>
    <row r="8355" customFormat="1" hidden="1"/>
    <row r="8356" customFormat="1" hidden="1"/>
    <row r="8357" customFormat="1" hidden="1"/>
    <row r="8358" customFormat="1" hidden="1"/>
    <row r="8359" customFormat="1" hidden="1"/>
    <row r="8360" customFormat="1" hidden="1"/>
    <row r="8361" customFormat="1" hidden="1"/>
    <row r="8362" customFormat="1" hidden="1"/>
    <row r="8363" customFormat="1" hidden="1"/>
    <row r="8364" customFormat="1" hidden="1"/>
    <row r="8365" customFormat="1" hidden="1"/>
    <row r="8366" customFormat="1" hidden="1"/>
    <row r="8367" customFormat="1" hidden="1"/>
    <row r="8368" customFormat="1" hidden="1"/>
    <row r="8369" customFormat="1" hidden="1"/>
    <row r="8370" customFormat="1" hidden="1"/>
    <row r="8371" customFormat="1" hidden="1"/>
    <row r="8372" customFormat="1" hidden="1"/>
    <row r="8373" customFormat="1" hidden="1"/>
    <row r="8374" customFormat="1" hidden="1"/>
    <row r="8375" customFormat="1" hidden="1"/>
    <row r="8376" customFormat="1" hidden="1"/>
    <row r="8377" customFormat="1" hidden="1"/>
    <row r="8378" customFormat="1" hidden="1"/>
    <row r="8379" customFormat="1" hidden="1"/>
    <row r="8380" customFormat="1" hidden="1"/>
    <row r="8381" customFormat="1" hidden="1"/>
    <row r="8382" customFormat="1" hidden="1"/>
    <row r="8383" customFormat="1" hidden="1"/>
    <row r="8384" customFormat="1" hidden="1"/>
    <row r="8385" customFormat="1" hidden="1"/>
    <row r="8386" customFormat="1" hidden="1"/>
    <row r="8387" customFormat="1" hidden="1"/>
    <row r="8388" customFormat="1" hidden="1"/>
    <row r="8389" customFormat="1" hidden="1"/>
    <row r="8390" customFormat="1" hidden="1"/>
    <row r="8391" customFormat="1" hidden="1"/>
    <row r="8392" customFormat="1" hidden="1"/>
    <row r="8393" customFormat="1" hidden="1"/>
    <row r="8394" customFormat="1" hidden="1"/>
    <row r="8395" customFormat="1" hidden="1"/>
    <row r="8396" customFormat="1" hidden="1"/>
    <row r="8397" customFormat="1" hidden="1"/>
    <row r="8398" customFormat="1" hidden="1"/>
    <row r="8399" customFormat="1" hidden="1"/>
    <row r="8400" customFormat="1" hidden="1"/>
    <row r="8401" customFormat="1" hidden="1"/>
    <row r="8402" customFormat="1" hidden="1"/>
    <row r="8403" customFormat="1" hidden="1"/>
    <row r="8404" customFormat="1" hidden="1"/>
    <row r="8405" customFormat="1" hidden="1"/>
    <row r="8406" customFormat="1" hidden="1"/>
    <row r="8407" customFormat="1" hidden="1"/>
    <row r="8408" customFormat="1" hidden="1"/>
    <row r="8409" customFormat="1" hidden="1"/>
    <row r="8410" customFormat="1" hidden="1"/>
    <row r="8411" customFormat="1" hidden="1"/>
    <row r="8412" customFormat="1" hidden="1"/>
    <row r="8413" customFormat="1" hidden="1"/>
    <row r="8414" customFormat="1" hidden="1"/>
    <row r="8415" customFormat="1" hidden="1"/>
    <row r="8416" customFormat="1" hidden="1"/>
    <row r="8417" customFormat="1" hidden="1"/>
    <row r="8418" customFormat="1" hidden="1"/>
    <row r="8419" customFormat="1" hidden="1"/>
    <row r="8420" customFormat="1" hidden="1"/>
    <row r="8421" customFormat="1" hidden="1"/>
    <row r="8422" customFormat="1" hidden="1"/>
    <row r="8423" customFormat="1" hidden="1"/>
    <row r="8424" customFormat="1" hidden="1"/>
    <row r="8425" customFormat="1" hidden="1"/>
    <row r="8426" customFormat="1" hidden="1"/>
    <row r="8427" customFormat="1" hidden="1"/>
    <row r="8428" customFormat="1" hidden="1"/>
    <row r="8429" customFormat="1" hidden="1"/>
    <row r="8430" customFormat="1" hidden="1"/>
    <row r="8431" customFormat="1" hidden="1"/>
    <row r="8432" customFormat="1" hidden="1"/>
    <row r="8433" customFormat="1" hidden="1"/>
    <row r="8434" customFormat="1" hidden="1"/>
    <row r="8435" customFormat="1" hidden="1"/>
    <row r="8436" customFormat="1" hidden="1"/>
    <row r="8437" customFormat="1" hidden="1"/>
    <row r="8438" customFormat="1" hidden="1"/>
    <row r="8439" customFormat="1" hidden="1"/>
    <row r="8440" customFormat="1" hidden="1"/>
    <row r="8441" customFormat="1" hidden="1"/>
    <row r="8442" customFormat="1" hidden="1"/>
    <row r="8443" customFormat="1" hidden="1"/>
    <row r="8444" customFormat="1" hidden="1"/>
    <row r="8445" customFormat="1" hidden="1"/>
    <row r="8446" customFormat="1" hidden="1"/>
    <row r="8447" customFormat="1" hidden="1"/>
    <row r="8448" customFormat="1" hidden="1"/>
    <row r="8449" customFormat="1" hidden="1"/>
    <row r="8450" customFormat="1" hidden="1"/>
    <row r="8451" customFormat="1" hidden="1"/>
    <row r="8452" customFormat="1" hidden="1"/>
    <row r="8453" customFormat="1" hidden="1"/>
    <row r="8454" customFormat="1" hidden="1"/>
    <row r="8455" customFormat="1" hidden="1"/>
    <row r="8456" customFormat="1" hidden="1"/>
    <row r="8457" customFormat="1" hidden="1"/>
    <row r="8458" customFormat="1" hidden="1"/>
    <row r="8459" customFormat="1" hidden="1"/>
    <row r="8460" customFormat="1" hidden="1"/>
    <row r="8461" customFormat="1" hidden="1"/>
    <row r="8462" customFormat="1" hidden="1"/>
    <row r="8463" customFormat="1" hidden="1"/>
    <row r="8464" customFormat="1" hidden="1"/>
    <row r="8465" customFormat="1" hidden="1"/>
    <row r="8466" customFormat="1" hidden="1"/>
    <row r="8467" customFormat="1" hidden="1"/>
    <row r="8468" customFormat="1" hidden="1"/>
    <row r="8469" customFormat="1" hidden="1"/>
    <row r="8470" customFormat="1" hidden="1"/>
    <row r="8471" customFormat="1" hidden="1"/>
    <row r="8472" customFormat="1" hidden="1"/>
    <row r="8473" customFormat="1" hidden="1"/>
    <row r="8474" customFormat="1" hidden="1"/>
    <row r="8475" customFormat="1" hidden="1"/>
    <row r="8476" customFormat="1" hidden="1"/>
    <row r="8477" customFormat="1" hidden="1"/>
    <row r="8478" customFormat="1" hidden="1"/>
    <row r="8479" customFormat="1" hidden="1"/>
    <row r="8480" customFormat="1" hidden="1"/>
    <row r="8481" customFormat="1" hidden="1"/>
    <row r="8482" customFormat="1" hidden="1"/>
    <row r="8483" customFormat="1" hidden="1"/>
    <row r="8484" customFormat="1" hidden="1"/>
    <row r="8485" customFormat="1" hidden="1"/>
    <row r="8486" customFormat="1" hidden="1"/>
    <row r="8487" customFormat="1" hidden="1"/>
    <row r="8488" customFormat="1" hidden="1"/>
    <row r="8489" customFormat="1" hidden="1"/>
    <row r="8490" customFormat="1" hidden="1"/>
    <row r="8491" customFormat="1" hidden="1"/>
    <row r="8492" customFormat="1" hidden="1"/>
    <row r="8493" customFormat="1" hidden="1"/>
    <row r="8494" customFormat="1" hidden="1"/>
    <row r="8495" customFormat="1" hidden="1"/>
    <row r="8496" customFormat="1" hidden="1"/>
    <row r="8497" customFormat="1" hidden="1"/>
    <row r="8498" customFormat="1" hidden="1"/>
    <row r="8499" customFormat="1" hidden="1"/>
    <row r="8500" customFormat="1" hidden="1"/>
    <row r="8501" customFormat="1" hidden="1"/>
    <row r="8502" customFormat="1" hidden="1"/>
    <row r="8503" customFormat="1" hidden="1"/>
    <row r="8504" customFormat="1" hidden="1"/>
    <row r="8505" customFormat="1" hidden="1"/>
    <row r="8506" customFormat="1" hidden="1"/>
    <row r="8507" customFormat="1" hidden="1"/>
    <row r="8508" customFormat="1" hidden="1"/>
    <row r="8509" customFormat="1" hidden="1"/>
    <row r="8510" customFormat="1" hidden="1"/>
    <row r="8511" customFormat="1" hidden="1"/>
    <row r="8512" customFormat="1" hidden="1"/>
    <row r="8513" customFormat="1" hidden="1"/>
    <row r="8514" customFormat="1" hidden="1"/>
    <row r="8515" customFormat="1" hidden="1"/>
    <row r="8516" customFormat="1" hidden="1"/>
    <row r="8517" customFormat="1" hidden="1"/>
    <row r="8518" customFormat="1" hidden="1"/>
    <row r="8519" customFormat="1" hidden="1"/>
    <row r="8520" customFormat="1" hidden="1"/>
    <row r="8521" customFormat="1" hidden="1"/>
    <row r="8522" customFormat="1" hidden="1"/>
    <row r="8523" customFormat="1" hidden="1"/>
    <row r="8524" customFormat="1" hidden="1"/>
    <row r="8525" customFormat="1" hidden="1"/>
    <row r="8526" customFormat="1" hidden="1"/>
    <row r="8527" customFormat="1" hidden="1"/>
    <row r="8528" customFormat="1" hidden="1"/>
    <row r="8529" customFormat="1" hidden="1"/>
    <row r="8530" customFormat="1" hidden="1"/>
    <row r="8531" customFormat="1" hidden="1"/>
    <row r="8532" customFormat="1" hidden="1"/>
    <row r="8533" customFormat="1" hidden="1"/>
    <row r="8534" customFormat="1" hidden="1"/>
    <row r="8535" customFormat="1" hidden="1"/>
    <row r="8536" customFormat="1" hidden="1"/>
    <row r="8537" customFormat="1" hidden="1"/>
    <row r="8538" customFormat="1" hidden="1"/>
    <row r="8539" customFormat="1" hidden="1"/>
    <row r="8540" customFormat="1" hidden="1"/>
    <row r="8541" customFormat="1" hidden="1"/>
    <row r="8542" customFormat="1" hidden="1"/>
    <row r="8543" customFormat="1" hidden="1"/>
    <row r="8544" customFormat="1" hidden="1"/>
    <row r="8545" customFormat="1" hidden="1"/>
    <row r="8546" customFormat="1" hidden="1"/>
    <row r="8547" customFormat="1" hidden="1"/>
    <row r="8548" customFormat="1" hidden="1"/>
    <row r="8549" customFormat="1" hidden="1"/>
    <row r="8550" customFormat="1" hidden="1"/>
    <row r="8551" customFormat="1" hidden="1"/>
    <row r="8552" customFormat="1" hidden="1"/>
    <row r="8553" customFormat="1" hidden="1"/>
    <row r="8554" customFormat="1" hidden="1"/>
    <row r="8555" customFormat="1" hidden="1"/>
    <row r="8556" customFormat="1" hidden="1"/>
    <row r="8557" customFormat="1" hidden="1"/>
    <row r="8558" customFormat="1" hidden="1"/>
    <row r="8559" customFormat="1" hidden="1"/>
    <row r="8560" customFormat="1" hidden="1"/>
    <row r="8561" customFormat="1" hidden="1"/>
    <row r="8562" customFormat="1" hidden="1"/>
    <row r="8563" customFormat="1" hidden="1"/>
    <row r="8564" customFormat="1" hidden="1"/>
    <row r="8565" customFormat="1" hidden="1"/>
    <row r="8566" customFormat="1" hidden="1"/>
    <row r="8567" customFormat="1" hidden="1"/>
    <row r="8568" customFormat="1" hidden="1"/>
    <row r="8569" customFormat="1" hidden="1"/>
    <row r="8570" customFormat="1" hidden="1"/>
    <row r="8571" customFormat="1" hidden="1"/>
    <row r="8572" customFormat="1" hidden="1"/>
    <row r="8573" customFormat="1" hidden="1"/>
    <row r="8574" customFormat="1" hidden="1"/>
    <row r="8575" customFormat="1" hidden="1"/>
    <row r="8576" customFormat="1" hidden="1"/>
    <row r="8577" customFormat="1" hidden="1"/>
    <row r="8578" customFormat="1" hidden="1"/>
    <row r="8579" customFormat="1" hidden="1"/>
    <row r="8580" customFormat="1" hidden="1"/>
    <row r="8581" customFormat="1" hidden="1"/>
    <row r="8582" customFormat="1" hidden="1"/>
    <row r="8583" customFormat="1" hidden="1"/>
    <row r="8584" customFormat="1" hidden="1"/>
    <row r="8585" customFormat="1" hidden="1"/>
    <row r="8586" customFormat="1" hidden="1"/>
    <row r="8587" customFormat="1" hidden="1"/>
    <row r="8588" customFormat="1" hidden="1"/>
    <row r="8589" customFormat="1" hidden="1"/>
    <row r="8590" customFormat="1" hidden="1"/>
    <row r="8591" customFormat="1" hidden="1"/>
    <row r="8592" customFormat="1" hidden="1"/>
    <row r="8593" customFormat="1" hidden="1"/>
    <row r="8594" customFormat="1" hidden="1"/>
    <row r="8595" customFormat="1" hidden="1"/>
    <row r="8596" customFormat="1" hidden="1"/>
    <row r="8597" customFormat="1" hidden="1"/>
    <row r="8598" customFormat="1" hidden="1"/>
    <row r="8599" customFormat="1" hidden="1"/>
    <row r="8600" customFormat="1" hidden="1"/>
    <row r="8601" customFormat="1" hidden="1"/>
    <row r="8602" customFormat="1" hidden="1"/>
    <row r="8603" customFormat="1" hidden="1"/>
    <row r="8604" customFormat="1" hidden="1"/>
    <row r="8605" customFormat="1" hidden="1"/>
    <row r="8606" customFormat="1" hidden="1"/>
    <row r="8607" customFormat="1" hidden="1"/>
    <row r="8608" customFormat="1" hidden="1"/>
    <row r="8609" customFormat="1" hidden="1"/>
    <row r="8610" customFormat="1" hidden="1"/>
    <row r="8611" customFormat="1" hidden="1"/>
    <row r="8612" customFormat="1" hidden="1"/>
    <row r="8613" customFormat="1" hidden="1"/>
    <row r="8614" customFormat="1" hidden="1"/>
    <row r="8615" customFormat="1" hidden="1"/>
    <row r="8616" customFormat="1" hidden="1"/>
    <row r="8617" customFormat="1" hidden="1"/>
    <row r="8618" customFormat="1" hidden="1"/>
    <row r="8619" customFormat="1" hidden="1"/>
    <row r="8620" customFormat="1" hidden="1"/>
    <row r="8621" customFormat="1" hidden="1"/>
    <row r="8622" customFormat="1" hidden="1"/>
    <row r="8623" customFormat="1" hidden="1"/>
    <row r="8624" customFormat="1" hidden="1"/>
    <row r="8625" customFormat="1" hidden="1"/>
    <row r="8626" customFormat="1" hidden="1"/>
    <row r="8627" customFormat="1" hidden="1"/>
    <row r="8628" customFormat="1" hidden="1"/>
    <row r="8629" customFormat="1" hidden="1"/>
    <row r="8630" customFormat="1" hidden="1"/>
    <row r="8631" customFormat="1" hidden="1"/>
    <row r="8632" customFormat="1" hidden="1"/>
    <row r="8633" customFormat="1" hidden="1"/>
    <row r="8634" customFormat="1" hidden="1"/>
    <row r="8635" customFormat="1" hidden="1"/>
    <row r="8636" customFormat="1" hidden="1"/>
    <row r="8637" customFormat="1" hidden="1"/>
    <row r="8638" customFormat="1" hidden="1"/>
    <row r="8639" customFormat="1" hidden="1"/>
    <row r="8640" customFormat="1" hidden="1"/>
    <row r="8641" customFormat="1" hidden="1"/>
    <row r="8642" customFormat="1" hidden="1"/>
    <row r="8643" customFormat="1" hidden="1"/>
    <row r="8644" customFormat="1" hidden="1"/>
    <row r="8645" customFormat="1" hidden="1"/>
    <row r="8646" customFormat="1" hidden="1"/>
    <row r="8647" customFormat="1" hidden="1"/>
    <row r="8648" customFormat="1" hidden="1"/>
    <row r="8649" customFormat="1" hidden="1"/>
    <row r="8650" customFormat="1" hidden="1"/>
    <row r="8651" customFormat="1" hidden="1"/>
    <row r="8652" customFormat="1" hidden="1"/>
    <row r="8653" customFormat="1" hidden="1"/>
    <row r="8654" customFormat="1" hidden="1"/>
    <row r="8655" customFormat="1" hidden="1"/>
    <row r="8656" customFormat="1" hidden="1"/>
    <row r="8657" customFormat="1" hidden="1"/>
    <row r="8658" customFormat="1" hidden="1"/>
    <row r="8659" customFormat="1" hidden="1"/>
    <row r="8660" customFormat="1" hidden="1"/>
    <row r="8661" customFormat="1" hidden="1"/>
    <row r="8662" customFormat="1" hidden="1"/>
    <row r="8663" customFormat="1" hidden="1"/>
    <row r="8664" customFormat="1" hidden="1"/>
    <row r="8665" customFormat="1" hidden="1"/>
    <row r="8666" customFormat="1" hidden="1"/>
    <row r="8667" customFormat="1" hidden="1"/>
    <row r="8668" customFormat="1" hidden="1"/>
    <row r="8669" customFormat="1" hidden="1"/>
    <row r="8670" customFormat="1" hidden="1"/>
    <row r="8671" customFormat="1" hidden="1"/>
    <row r="8672" customFormat="1" hidden="1"/>
    <row r="8673" customFormat="1" hidden="1"/>
    <row r="8674" customFormat="1" hidden="1"/>
    <row r="8675" customFormat="1" hidden="1"/>
    <row r="8676" customFormat="1" hidden="1"/>
    <row r="8677" customFormat="1" hidden="1"/>
    <row r="8678" customFormat="1" hidden="1"/>
    <row r="8679" customFormat="1" hidden="1"/>
    <row r="8680" customFormat="1" hidden="1"/>
    <row r="8681" customFormat="1" hidden="1"/>
    <row r="8682" customFormat="1" hidden="1"/>
    <row r="8683" customFormat="1" hidden="1"/>
    <row r="8684" customFormat="1" hidden="1"/>
    <row r="8685" customFormat="1" hidden="1"/>
    <row r="8686" customFormat="1" hidden="1"/>
    <row r="8687" customFormat="1" hidden="1"/>
    <row r="8688" customFormat="1" hidden="1"/>
    <row r="8689" customFormat="1" hidden="1"/>
    <row r="8690" customFormat="1" hidden="1"/>
    <row r="8691" customFormat="1" hidden="1"/>
    <row r="8692" customFormat="1" hidden="1"/>
    <row r="8693" customFormat="1" hidden="1"/>
    <row r="8694" customFormat="1" hidden="1"/>
    <row r="8695" customFormat="1" hidden="1"/>
    <row r="8696" customFormat="1" hidden="1"/>
    <row r="8697" customFormat="1" hidden="1"/>
    <row r="8698" customFormat="1" hidden="1"/>
    <row r="8699" customFormat="1" hidden="1"/>
    <row r="8700" customFormat="1" hidden="1"/>
    <row r="8701" customFormat="1" hidden="1"/>
    <row r="8702" customFormat="1" hidden="1"/>
    <row r="8703" customFormat="1" hidden="1"/>
    <row r="8704" customFormat="1" hidden="1"/>
    <row r="8705" customFormat="1" hidden="1"/>
    <row r="8706" customFormat="1" hidden="1"/>
    <row r="8707" customFormat="1" hidden="1"/>
    <row r="8708" customFormat="1" hidden="1"/>
    <row r="8709" customFormat="1" hidden="1"/>
    <row r="8710" customFormat="1" hidden="1"/>
    <row r="8711" customFormat="1" hidden="1"/>
    <row r="8712" customFormat="1" hidden="1"/>
    <row r="8713" customFormat="1" hidden="1"/>
    <row r="8714" customFormat="1" hidden="1"/>
    <row r="8715" customFormat="1" hidden="1"/>
    <row r="8716" customFormat="1" hidden="1"/>
    <row r="8717" customFormat="1" hidden="1"/>
    <row r="8718" customFormat="1" hidden="1"/>
    <row r="8719" customFormat="1" hidden="1"/>
    <row r="8720" customFormat="1" hidden="1"/>
    <row r="8721" customFormat="1" hidden="1"/>
    <row r="8722" customFormat="1" hidden="1"/>
    <row r="8723" customFormat="1" hidden="1"/>
    <row r="8724" customFormat="1" hidden="1"/>
    <row r="8725" customFormat="1" hidden="1"/>
    <row r="8726" customFormat="1" hidden="1"/>
    <row r="8727" customFormat="1" hidden="1"/>
    <row r="8728" customFormat="1" hidden="1"/>
    <row r="8729" customFormat="1" hidden="1"/>
    <row r="8730" customFormat="1" hidden="1"/>
    <row r="8731" customFormat="1" hidden="1"/>
    <row r="8732" customFormat="1" hidden="1"/>
    <row r="8733" customFormat="1" hidden="1"/>
    <row r="8734" customFormat="1" hidden="1"/>
    <row r="8735" customFormat="1" hidden="1"/>
    <row r="8736" customFormat="1" hidden="1"/>
    <row r="8737" customFormat="1" hidden="1"/>
    <row r="8738" customFormat="1" hidden="1"/>
    <row r="8739" customFormat="1" hidden="1"/>
    <row r="8740" customFormat="1" hidden="1"/>
    <row r="8741" customFormat="1" hidden="1"/>
    <row r="8742" customFormat="1" hidden="1"/>
    <row r="8743" customFormat="1" hidden="1"/>
    <row r="8744" customFormat="1" hidden="1"/>
    <row r="8745" customFormat="1" hidden="1"/>
    <row r="8746" customFormat="1" hidden="1"/>
    <row r="8747" customFormat="1" hidden="1"/>
    <row r="8748" customFormat="1" hidden="1"/>
    <row r="8749" customFormat="1" hidden="1"/>
    <row r="8750" customFormat="1" hidden="1"/>
    <row r="8751" customFormat="1" hidden="1"/>
    <row r="8752" customFormat="1" hidden="1"/>
    <row r="8753" customFormat="1" hidden="1"/>
    <row r="8754" customFormat="1" hidden="1"/>
    <row r="8755" customFormat="1" hidden="1"/>
    <row r="8756" customFormat="1" hidden="1"/>
    <row r="8757" customFormat="1" hidden="1"/>
    <row r="8758" customFormat="1" hidden="1"/>
    <row r="8759" customFormat="1" hidden="1"/>
    <row r="8760" customFormat="1" hidden="1"/>
    <row r="8761" customFormat="1" hidden="1"/>
    <row r="8762" customFormat="1" hidden="1"/>
    <row r="8763" customFormat="1" hidden="1"/>
    <row r="8764" customFormat="1" hidden="1"/>
    <row r="8765" customFormat="1" hidden="1"/>
    <row r="8766" customFormat="1" hidden="1"/>
    <row r="8767" customFormat="1" hidden="1"/>
    <row r="8768" customFormat="1" hidden="1"/>
    <row r="8769" customFormat="1" hidden="1"/>
    <row r="8770" customFormat="1" hidden="1"/>
    <row r="8771" customFormat="1" hidden="1"/>
    <row r="8772" customFormat="1" hidden="1"/>
    <row r="8773" customFormat="1" hidden="1"/>
    <row r="8774" customFormat="1" hidden="1"/>
    <row r="8775" customFormat="1" hidden="1"/>
    <row r="8776" customFormat="1" hidden="1"/>
    <row r="8777" customFormat="1" hidden="1"/>
    <row r="8778" customFormat="1" hidden="1"/>
    <row r="8779" customFormat="1" hidden="1"/>
    <row r="8780" customFormat="1" hidden="1"/>
    <row r="8781" customFormat="1" hidden="1"/>
    <row r="8782" customFormat="1" hidden="1"/>
    <row r="8783" customFormat="1" hidden="1"/>
    <row r="8784" customFormat="1" hidden="1"/>
    <row r="8785" customFormat="1" hidden="1"/>
    <row r="8786" customFormat="1" hidden="1"/>
    <row r="8787" customFormat="1" hidden="1"/>
    <row r="8788" customFormat="1" hidden="1"/>
    <row r="8789" customFormat="1" hidden="1"/>
    <row r="8790" customFormat="1" hidden="1"/>
    <row r="8791" customFormat="1" hidden="1"/>
    <row r="8792" customFormat="1" hidden="1"/>
    <row r="8793" customFormat="1" hidden="1"/>
    <row r="8794" customFormat="1" hidden="1"/>
    <row r="8795" customFormat="1" hidden="1"/>
    <row r="8796" customFormat="1" hidden="1"/>
    <row r="8797" customFormat="1" hidden="1"/>
    <row r="8798" customFormat="1" hidden="1"/>
    <row r="8799" customFormat="1" hidden="1"/>
    <row r="8800" customFormat="1" hidden="1"/>
    <row r="8801" customFormat="1" hidden="1"/>
    <row r="8802" customFormat="1" hidden="1"/>
    <row r="8803" customFormat="1" hidden="1"/>
    <row r="8804" customFormat="1" hidden="1"/>
    <row r="8805" customFormat="1" hidden="1"/>
    <row r="8806" customFormat="1" hidden="1"/>
    <row r="8807" customFormat="1" hidden="1"/>
    <row r="8808" customFormat="1" hidden="1"/>
    <row r="8809" customFormat="1" hidden="1"/>
    <row r="8810" customFormat="1" hidden="1"/>
    <row r="8811" customFormat="1" hidden="1"/>
    <row r="8812" customFormat="1" hidden="1"/>
    <row r="8813" customFormat="1" hidden="1"/>
    <row r="8814" customFormat="1" hidden="1"/>
    <row r="8815" customFormat="1" hidden="1"/>
    <row r="8816" customFormat="1" hidden="1"/>
    <row r="8817" customFormat="1" hidden="1"/>
    <row r="8818" customFormat="1" hidden="1"/>
    <row r="8819" customFormat="1" hidden="1"/>
    <row r="8820" customFormat="1" hidden="1"/>
    <row r="8821" customFormat="1" hidden="1"/>
    <row r="8822" customFormat="1" hidden="1"/>
    <row r="8823" customFormat="1" hidden="1"/>
    <row r="8824" customFormat="1" hidden="1"/>
    <row r="8825" customFormat="1" hidden="1"/>
    <row r="8826" customFormat="1" hidden="1"/>
    <row r="8827" customFormat="1" hidden="1"/>
    <row r="8828" customFormat="1" hidden="1"/>
    <row r="8829" customFormat="1" hidden="1"/>
    <row r="8830" customFormat="1" hidden="1"/>
    <row r="8831" customFormat="1" hidden="1"/>
    <row r="8832" customFormat="1" hidden="1"/>
    <row r="8833" customFormat="1" hidden="1"/>
    <row r="8834" customFormat="1" hidden="1"/>
    <row r="8835" customFormat="1" hidden="1"/>
    <row r="8836" customFormat="1" hidden="1"/>
    <row r="8837" customFormat="1" hidden="1"/>
    <row r="8838" customFormat="1" hidden="1"/>
    <row r="8839" customFormat="1" hidden="1"/>
    <row r="8840" customFormat="1" hidden="1"/>
    <row r="8841" customFormat="1" hidden="1"/>
    <row r="8842" customFormat="1" hidden="1"/>
    <row r="8843" customFormat="1" hidden="1"/>
    <row r="8844" customFormat="1" hidden="1"/>
    <row r="8845" customFormat="1" hidden="1"/>
    <row r="8846" customFormat="1" hidden="1"/>
    <row r="8847" customFormat="1" hidden="1"/>
    <row r="8848" customFormat="1" hidden="1"/>
    <row r="8849" customFormat="1" hidden="1"/>
    <row r="8850" customFormat="1" hidden="1"/>
    <row r="8851" customFormat="1" hidden="1"/>
    <row r="8852" customFormat="1" hidden="1"/>
    <row r="8853" customFormat="1" hidden="1"/>
    <row r="8854" customFormat="1" hidden="1"/>
    <row r="8855" customFormat="1" hidden="1"/>
    <row r="8856" customFormat="1" hidden="1"/>
    <row r="8857" customFormat="1" hidden="1"/>
    <row r="8858" customFormat="1" hidden="1"/>
    <row r="8859" customFormat="1" hidden="1"/>
    <row r="8860" customFormat="1" hidden="1"/>
    <row r="8861" customFormat="1" hidden="1"/>
    <row r="8862" customFormat="1" hidden="1"/>
    <row r="8863" customFormat="1" hidden="1"/>
    <row r="8864" customFormat="1" hidden="1"/>
    <row r="8865" customFormat="1" hidden="1"/>
    <row r="8866" customFormat="1" hidden="1"/>
    <row r="8867" customFormat="1" hidden="1"/>
    <row r="8868" customFormat="1" hidden="1"/>
    <row r="8869" customFormat="1" hidden="1"/>
    <row r="8870" customFormat="1" hidden="1"/>
    <row r="8871" customFormat="1" hidden="1"/>
    <row r="8872" customFormat="1" hidden="1"/>
    <row r="8873" customFormat="1" hidden="1"/>
    <row r="8874" customFormat="1" hidden="1"/>
    <row r="8875" customFormat="1" hidden="1"/>
    <row r="8876" customFormat="1" hidden="1"/>
    <row r="8877" customFormat="1" hidden="1"/>
    <row r="8878" customFormat="1" hidden="1"/>
    <row r="8879" customFormat="1" hidden="1"/>
    <row r="8880" customFormat="1" hidden="1"/>
    <row r="8881" customFormat="1" hidden="1"/>
    <row r="8882" customFormat="1" hidden="1"/>
    <row r="8883" customFormat="1" hidden="1"/>
    <row r="8884" customFormat="1" hidden="1"/>
    <row r="8885" customFormat="1" hidden="1"/>
    <row r="8886" customFormat="1" hidden="1"/>
    <row r="8887" customFormat="1" hidden="1"/>
    <row r="8888" customFormat="1" hidden="1"/>
    <row r="8889" customFormat="1" hidden="1"/>
    <row r="8890" customFormat="1" hidden="1"/>
    <row r="8891" customFormat="1" hidden="1"/>
    <row r="8892" customFormat="1" hidden="1"/>
    <row r="8893" customFormat="1" hidden="1"/>
    <row r="8894" customFormat="1" hidden="1"/>
    <row r="8895" customFormat="1" hidden="1"/>
    <row r="8896" customFormat="1" hidden="1"/>
    <row r="8897" customFormat="1" hidden="1"/>
    <row r="8898" customFormat="1" hidden="1"/>
    <row r="8899" customFormat="1" hidden="1"/>
    <row r="8900" customFormat="1" hidden="1"/>
    <row r="8901" customFormat="1" hidden="1"/>
    <row r="8902" customFormat="1" hidden="1"/>
    <row r="8903" customFormat="1" hidden="1"/>
    <row r="8904" customFormat="1" hidden="1"/>
    <row r="8905" customFormat="1" hidden="1"/>
    <row r="8906" customFormat="1" hidden="1"/>
    <row r="8907" customFormat="1" hidden="1"/>
    <row r="8908" customFormat="1" hidden="1"/>
    <row r="8909" customFormat="1" hidden="1"/>
    <row r="8910" customFormat="1" hidden="1"/>
    <row r="8911" customFormat="1" hidden="1"/>
    <row r="8912" customFormat="1" hidden="1"/>
    <row r="8913" customFormat="1" hidden="1"/>
    <row r="8914" customFormat="1" hidden="1"/>
    <row r="8915" customFormat="1" hidden="1"/>
    <row r="8916" customFormat="1" hidden="1"/>
    <row r="8917" customFormat="1" hidden="1"/>
    <row r="8918" customFormat="1" hidden="1"/>
    <row r="8919" customFormat="1" hidden="1"/>
    <row r="8920" customFormat="1" hidden="1"/>
    <row r="8921" customFormat="1" hidden="1"/>
    <row r="8922" customFormat="1" hidden="1"/>
    <row r="8923" customFormat="1" hidden="1"/>
    <row r="8924" customFormat="1" hidden="1"/>
    <row r="8925" customFormat="1" hidden="1"/>
    <row r="8926" customFormat="1" hidden="1"/>
    <row r="8927" customFormat="1" hidden="1"/>
    <row r="8928" customFormat="1" hidden="1"/>
    <row r="8929" customFormat="1" hidden="1"/>
    <row r="8930" customFormat="1" hidden="1"/>
    <row r="8931" customFormat="1" hidden="1"/>
    <row r="8932" customFormat="1" hidden="1"/>
    <row r="8933" customFormat="1" hidden="1"/>
    <row r="8934" customFormat="1" hidden="1"/>
    <row r="8935" customFormat="1" hidden="1"/>
    <row r="8936" customFormat="1" hidden="1"/>
    <row r="8937" customFormat="1" hidden="1"/>
    <row r="8938" customFormat="1" hidden="1"/>
    <row r="8939" customFormat="1" hidden="1"/>
    <row r="8940" customFormat="1" hidden="1"/>
    <row r="8941" customFormat="1" hidden="1"/>
    <row r="8942" customFormat="1" hidden="1"/>
    <row r="8943" customFormat="1" hidden="1"/>
    <row r="8944" customFormat="1" hidden="1"/>
    <row r="8945" customFormat="1" hidden="1"/>
    <row r="8946" customFormat="1" hidden="1"/>
    <row r="8947" customFormat="1" hidden="1"/>
    <row r="8948" customFormat="1" hidden="1"/>
    <row r="8949" customFormat="1" hidden="1"/>
    <row r="8950" customFormat="1" hidden="1"/>
    <row r="8951" customFormat="1" hidden="1"/>
    <row r="8952" customFormat="1" hidden="1"/>
    <row r="8953" customFormat="1" hidden="1"/>
    <row r="8954" customFormat="1" hidden="1"/>
    <row r="8955" customFormat="1" hidden="1"/>
    <row r="8956" customFormat="1" hidden="1"/>
    <row r="8957" customFormat="1" hidden="1"/>
    <row r="8958" customFormat="1" hidden="1"/>
    <row r="8959" customFormat="1" hidden="1"/>
    <row r="8960" customFormat="1" hidden="1"/>
    <row r="8961" customFormat="1" hidden="1"/>
    <row r="8962" customFormat="1" hidden="1"/>
    <row r="8963" customFormat="1" hidden="1"/>
    <row r="8964" customFormat="1" hidden="1"/>
    <row r="8965" customFormat="1" hidden="1"/>
    <row r="8966" customFormat="1" hidden="1"/>
    <row r="8967" customFormat="1" hidden="1"/>
    <row r="8968" customFormat="1" hidden="1"/>
    <row r="8969" customFormat="1" hidden="1"/>
    <row r="8970" customFormat="1" hidden="1"/>
    <row r="8971" customFormat="1" hidden="1"/>
    <row r="8972" customFormat="1" hidden="1"/>
    <row r="8973" customFormat="1" hidden="1"/>
    <row r="8974" customFormat="1" hidden="1"/>
    <row r="8975" customFormat="1" hidden="1"/>
    <row r="8976" customFormat="1" hidden="1"/>
    <row r="8977" customFormat="1" hidden="1"/>
    <row r="8978" customFormat="1" hidden="1"/>
    <row r="8979" customFormat="1" hidden="1"/>
    <row r="8980" customFormat="1" hidden="1"/>
    <row r="8981" customFormat="1" hidden="1"/>
    <row r="8982" customFormat="1" hidden="1"/>
    <row r="8983" customFormat="1" hidden="1"/>
    <row r="8984" customFormat="1" hidden="1"/>
    <row r="8985" customFormat="1" hidden="1"/>
    <row r="8986" customFormat="1" hidden="1"/>
    <row r="8987" customFormat="1" hidden="1"/>
    <row r="8988" customFormat="1" hidden="1"/>
    <row r="8989" customFormat="1" hidden="1"/>
    <row r="8990" customFormat="1" hidden="1"/>
    <row r="8991" customFormat="1" hidden="1"/>
    <row r="8992" customFormat="1" hidden="1"/>
    <row r="8993" customFormat="1" hidden="1"/>
    <row r="8994" customFormat="1" hidden="1"/>
    <row r="8995" customFormat="1" hidden="1"/>
    <row r="8996" customFormat="1" hidden="1"/>
    <row r="8997" customFormat="1" hidden="1"/>
    <row r="8998" customFormat="1" hidden="1"/>
    <row r="8999" customFormat="1" hidden="1"/>
    <row r="9000" customFormat="1" hidden="1"/>
    <row r="9001" customFormat="1" hidden="1"/>
    <row r="9002" customFormat="1" hidden="1"/>
    <row r="9003" customFormat="1" hidden="1"/>
    <row r="9004" customFormat="1" hidden="1"/>
    <row r="9005" customFormat="1" hidden="1"/>
    <row r="9006" customFormat="1" hidden="1"/>
    <row r="9007" customFormat="1" hidden="1"/>
    <row r="9008" customFormat="1" hidden="1"/>
    <row r="9009" customFormat="1" hidden="1"/>
    <row r="9010" customFormat="1" hidden="1"/>
    <row r="9011" customFormat="1" hidden="1"/>
    <row r="9012" customFormat="1" hidden="1"/>
    <row r="9013" customFormat="1" hidden="1"/>
    <row r="9014" customFormat="1" hidden="1"/>
    <row r="9015" customFormat="1" hidden="1"/>
    <row r="9016" customFormat="1" hidden="1"/>
    <row r="9017" customFormat="1" hidden="1"/>
    <row r="9018" customFormat="1" hidden="1"/>
    <row r="9019" customFormat="1" hidden="1"/>
    <row r="9020" customFormat="1" hidden="1"/>
    <row r="9021" customFormat="1" hidden="1"/>
    <row r="9022" customFormat="1" hidden="1"/>
    <row r="9023" customFormat="1" hidden="1"/>
    <row r="9024" customFormat="1" hidden="1"/>
    <row r="9025" customFormat="1" hidden="1"/>
    <row r="9026" customFormat="1" hidden="1"/>
    <row r="9027" customFormat="1" hidden="1"/>
    <row r="9028" customFormat="1" hidden="1"/>
    <row r="9029" customFormat="1" hidden="1"/>
    <row r="9030" customFormat="1" hidden="1"/>
    <row r="9031" customFormat="1" hidden="1"/>
    <row r="9032" customFormat="1" hidden="1"/>
    <row r="9033" customFormat="1" hidden="1"/>
    <row r="9034" customFormat="1" hidden="1"/>
    <row r="9035" customFormat="1" hidden="1"/>
    <row r="9036" customFormat="1" hidden="1"/>
    <row r="9037" customFormat="1" hidden="1"/>
    <row r="9038" customFormat="1" hidden="1"/>
    <row r="9039" customFormat="1" hidden="1"/>
    <row r="9040" customFormat="1" hidden="1"/>
    <row r="9041" customFormat="1" hidden="1"/>
    <row r="9042" customFormat="1" hidden="1"/>
    <row r="9043" customFormat="1" hidden="1"/>
    <row r="9044" customFormat="1" hidden="1"/>
    <row r="9045" customFormat="1" hidden="1"/>
    <row r="9046" customFormat="1" hidden="1"/>
    <row r="9047" customFormat="1" hidden="1"/>
    <row r="9048" customFormat="1" hidden="1"/>
    <row r="9049" customFormat="1" hidden="1"/>
    <row r="9050" customFormat="1" hidden="1"/>
    <row r="9051" customFormat="1" hidden="1"/>
    <row r="9052" customFormat="1" hidden="1"/>
    <row r="9053" customFormat="1" hidden="1"/>
    <row r="9054" customFormat="1" hidden="1"/>
    <row r="9055" customFormat="1" hidden="1"/>
    <row r="9056" customFormat="1" hidden="1"/>
    <row r="9057" customFormat="1" hidden="1"/>
    <row r="9058" customFormat="1" hidden="1"/>
    <row r="9059" customFormat="1" hidden="1"/>
    <row r="9060" customFormat="1" hidden="1"/>
    <row r="9061" customFormat="1" hidden="1"/>
    <row r="9062" customFormat="1" hidden="1"/>
    <row r="9063" customFormat="1" hidden="1"/>
    <row r="9064" customFormat="1" hidden="1"/>
    <row r="9065" customFormat="1" hidden="1"/>
    <row r="9066" customFormat="1" hidden="1"/>
    <row r="9067" customFormat="1" hidden="1"/>
    <row r="9068" customFormat="1" hidden="1"/>
    <row r="9069" customFormat="1" hidden="1"/>
    <row r="9070" customFormat="1" hidden="1"/>
    <row r="9071" customFormat="1" hidden="1"/>
    <row r="9072" customFormat="1" hidden="1"/>
    <row r="9073" customFormat="1" hidden="1"/>
    <row r="9074" customFormat="1" hidden="1"/>
    <row r="9075" customFormat="1" hidden="1"/>
    <row r="9076" customFormat="1" hidden="1"/>
    <row r="9077" customFormat="1" hidden="1"/>
    <row r="9078" customFormat="1" hidden="1"/>
    <row r="9079" customFormat="1" hidden="1"/>
    <row r="9080" customFormat="1" hidden="1"/>
    <row r="9081" customFormat="1" hidden="1"/>
    <row r="9082" customFormat="1" hidden="1"/>
    <row r="9083" customFormat="1" hidden="1"/>
    <row r="9084" customFormat="1" hidden="1"/>
    <row r="9085" customFormat="1" hidden="1"/>
    <row r="9086" customFormat="1" hidden="1"/>
    <row r="9087" customFormat="1" hidden="1"/>
    <row r="9088" customFormat="1" hidden="1"/>
    <row r="9089" customFormat="1" hidden="1"/>
    <row r="9090" customFormat="1" hidden="1"/>
    <row r="9091" customFormat="1" hidden="1"/>
    <row r="9092" customFormat="1" hidden="1"/>
    <row r="9093" customFormat="1" hidden="1"/>
    <row r="9094" customFormat="1" hidden="1"/>
    <row r="9095" customFormat="1" hidden="1"/>
    <row r="9096" customFormat="1" hidden="1"/>
    <row r="9097" customFormat="1" hidden="1"/>
    <row r="9098" customFormat="1" hidden="1"/>
    <row r="9099" customFormat="1" hidden="1"/>
    <row r="9100" customFormat="1" hidden="1"/>
    <row r="9101" customFormat="1" hidden="1"/>
    <row r="9102" customFormat="1" hidden="1"/>
    <row r="9103" customFormat="1" hidden="1"/>
    <row r="9104" customFormat="1" hidden="1"/>
    <row r="9105" customFormat="1" hidden="1"/>
    <row r="9106" customFormat="1" hidden="1"/>
    <row r="9107" customFormat="1" hidden="1"/>
    <row r="9108" customFormat="1" hidden="1"/>
    <row r="9109" customFormat="1" hidden="1"/>
    <row r="9110" customFormat="1" hidden="1"/>
    <row r="9111" customFormat="1" hidden="1"/>
    <row r="9112" customFormat="1" hidden="1"/>
    <row r="9113" customFormat="1" hidden="1"/>
    <row r="9114" customFormat="1" hidden="1"/>
    <row r="9115" customFormat="1" hidden="1"/>
    <row r="9116" customFormat="1" hidden="1"/>
    <row r="9117" customFormat="1" hidden="1"/>
    <row r="9118" customFormat="1" hidden="1"/>
    <row r="9119" customFormat="1" hidden="1"/>
    <row r="9120" customFormat="1" hidden="1"/>
    <row r="9121" customFormat="1" hidden="1"/>
    <row r="9122" customFormat="1" hidden="1"/>
    <row r="9123" customFormat="1" hidden="1"/>
    <row r="9124" customFormat="1" hidden="1"/>
    <row r="9125" customFormat="1" hidden="1"/>
    <row r="9126" customFormat="1" hidden="1"/>
    <row r="9127" customFormat="1" hidden="1"/>
    <row r="9128" customFormat="1" hidden="1"/>
    <row r="9129" customFormat="1" hidden="1"/>
    <row r="9130" customFormat="1" hidden="1"/>
    <row r="9131" customFormat="1" hidden="1"/>
    <row r="9132" customFormat="1" hidden="1"/>
    <row r="9133" customFormat="1" hidden="1"/>
    <row r="9134" customFormat="1" hidden="1"/>
    <row r="9135" customFormat="1" hidden="1"/>
    <row r="9136" customFormat="1" hidden="1"/>
    <row r="9137" customFormat="1" hidden="1"/>
    <row r="9138" customFormat="1" hidden="1"/>
    <row r="9139" customFormat="1" hidden="1"/>
    <row r="9140" customFormat="1" hidden="1"/>
    <row r="9141" customFormat="1" hidden="1"/>
    <row r="9142" customFormat="1" hidden="1"/>
    <row r="9143" customFormat="1" hidden="1"/>
    <row r="9144" customFormat="1" hidden="1"/>
    <row r="9145" customFormat="1" hidden="1"/>
    <row r="9146" customFormat="1" hidden="1"/>
    <row r="9147" customFormat="1" hidden="1"/>
    <row r="9148" customFormat="1" hidden="1"/>
    <row r="9149" customFormat="1" hidden="1"/>
    <row r="9150" customFormat="1" hidden="1"/>
    <row r="9151" customFormat="1" hidden="1"/>
    <row r="9152" customFormat="1" hidden="1"/>
    <row r="9153" customFormat="1" hidden="1"/>
    <row r="9154" customFormat="1" hidden="1"/>
    <row r="9155" customFormat="1" hidden="1"/>
    <row r="9156" customFormat="1" hidden="1"/>
    <row r="9157" customFormat="1" hidden="1"/>
    <row r="9158" customFormat="1" hidden="1"/>
    <row r="9159" customFormat="1" hidden="1"/>
    <row r="9160" customFormat="1" hidden="1"/>
    <row r="9161" customFormat="1" hidden="1"/>
    <row r="9162" customFormat="1" hidden="1"/>
    <row r="9163" customFormat="1" hidden="1"/>
    <row r="9164" customFormat="1" hidden="1"/>
    <row r="9165" customFormat="1" hidden="1"/>
    <row r="9166" customFormat="1" hidden="1"/>
    <row r="9167" customFormat="1" hidden="1"/>
    <row r="9168" customFormat="1" hidden="1"/>
    <row r="9169" customFormat="1" hidden="1"/>
    <row r="9170" customFormat="1" hidden="1"/>
    <row r="9171" customFormat="1" hidden="1"/>
    <row r="9172" customFormat="1" hidden="1"/>
    <row r="9173" customFormat="1" hidden="1"/>
    <row r="9174" customFormat="1" hidden="1"/>
    <row r="9175" customFormat="1" hidden="1"/>
    <row r="9176" customFormat="1" hidden="1"/>
    <row r="9177" customFormat="1" hidden="1"/>
    <row r="9178" customFormat="1" hidden="1"/>
    <row r="9179" customFormat="1" hidden="1"/>
    <row r="9180" customFormat="1" hidden="1"/>
    <row r="9181" customFormat="1" hidden="1"/>
    <row r="9182" customFormat="1" hidden="1"/>
    <row r="9183" customFormat="1" hidden="1"/>
    <row r="9184" customFormat="1" hidden="1"/>
    <row r="9185" customFormat="1" hidden="1"/>
    <row r="9186" customFormat="1" hidden="1"/>
    <row r="9187" customFormat="1" hidden="1"/>
    <row r="9188" customFormat="1" hidden="1"/>
    <row r="9189" customFormat="1" hidden="1"/>
    <row r="9190" customFormat="1" hidden="1"/>
    <row r="9191" customFormat="1" hidden="1"/>
    <row r="9192" customFormat="1" hidden="1"/>
    <row r="9193" customFormat="1" hidden="1"/>
    <row r="9194" customFormat="1" hidden="1"/>
    <row r="9195" customFormat="1" hidden="1"/>
    <row r="9196" customFormat="1" hidden="1"/>
    <row r="9197" customFormat="1" hidden="1"/>
    <row r="9198" customFormat="1" hidden="1"/>
    <row r="9199" customFormat="1" hidden="1"/>
    <row r="9200" customFormat="1" hidden="1"/>
    <row r="9201" customFormat="1" hidden="1"/>
    <row r="9202" customFormat="1" hidden="1"/>
    <row r="9203" customFormat="1" hidden="1"/>
    <row r="9204" customFormat="1" hidden="1"/>
    <row r="9205" customFormat="1" hidden="1"/>
    <row r="9206" customFormat="1" hidden="1"/>
    <row r="9207" customFormat="1" hidden="1"/>
    <row r="9208" customFormat="1" hidden="1"/>
    <row r="9209" customFormat="1" hidden="1"/>
    <row r="9210" customFormat="1" hidden="1"/>
    <row r="9211" customFormat="1" hidden="1"/>
    <row r="9212" customFormat="1" hidden="1"/>
    <row r="9213" customFormat="1" hidden="1"/>
    <row r="9214" customFormat="1" hidden="1"/>
    <row r="9215" customFormat="1" hidden="1"/>
    <row r="9216" customFormat="1" hidden="1"/>
    <row r="9217" customFormat="1" hidden="1"/>
    <row r="9218" customFormat="1" hidden="1"/>
    <row r="9219" customFormat="1" hidden="1"/>
    <row r="9220" customFormat="1" hidden="1"/>
    <row r="9221" customFormat="1" hidden="1"/>
    <row r="9222" customFormat="1" hidden="1"/>
    <row r="9223" customFormat="1" hidden="1"/>
    <row r="9224" customFormat="1" hidden="1"/>
    <row r="9225" customFormat="1" hidden="1"/>
    <row r="9226" customFormat="1" hidden="1"/>
    <row r="9227" customFormat="1" hidden="1"/>
    <row r="9228" customFormat="1" hidden="1"/>
    <row r="9229" customFormat="1" hidden="1"/>
    <row r="9230" customFormat="1" hidden="1"/>
    <row r="9231" customFormat="1" hidden="1"/>
    <row r="9232" customFormat="1" hidden="1"/>
    <row r="9233" customFormat="1" hidden="1"/>
    <row r="9234" customFormat="1" hidden="1"/>
    <row r="9235" customFormat="1" hidden="1"/>
    <row r="9236" customFormat="1" hidden="1"/>
    <row r="9237" customFormat="1" hidden="1"/>
    <row r="9238" customFormat="1" hidden="1"/>
    <row r="9239" customFormat="1" hidden="1"/>
    <row r="9240" customFormat="1" hidden="1"/>
    <row r="9241" customFormat="1" hidden="1"/>
    <row r="9242" customFormat="1" hidden="1"/>
    <row r="9243" customFormat="1" hidden="1"/>
    <row r="9244" customFormat="1" hidden="1"/>
    <row r="9245" customFormat="1" hidden="1"/>
    <row r="9246" customFormat="1" hidden="1"/>
    <row r="9247" customFormat="1" hidden="1"/>
    <row r="9248" customFormat="1" hidden="1"/>
    <row r="9249" customFormat="1" hidden="1"/>
    <row r="9250" customFormat="1" hidden="1"/>
    <row r="9251" customFormat="1" hidden="1"/>
    <row r="9252" customFormat="1" hidden="1"/>
    <row r="9253" customFormat="1" hidden="1"/>
    <row r="9254" customFormat="1" hidden="1"/>
    <row r="9255" customFormat="1" hidden="1"/>
    <row r="9256" customFormat="1" hidden="1"/>
    <row r="9257" customFormat="1" hidden="1"/>
    <row r="9258" customFormat="1" hidden="1"/>
    <row r="9259" customFormat="1" hidden="1"/>
    <row r="9260" customFormat="1" hidden="1"/>
    <row r="9261" customFormat="1" hidden="1"/>
    <row r="9262" customFormat="1" hidden="1"/>
    <row r="9263" customFormat="1" hidden="1"/>
    <row r="9264" customFormat="1" hidden="1"/>
    <row r="9265" customFormat="1" hidden="1"/>
    <row r="9266" customFormat="1" hidden="1"/>
    <row r="9267" customFormat="1" hidden="1"/>
    <row r="9268" customFormat="1" hidden="1"/>
    <row r="9269" customFormat="1" hidden="1"/>
    <row r="9270" customFormat="1" hidden="1"/>
    <row r="9271" customFormat="1" hidden="1"/>
    <row r="9272" customFormat="1" hidden="1"/>
    <row r="9273" customFormat="1" hidden="1"/>
    <row r="9274" customFormat="1" hidden="1"/>
    <row r="9275" customFormat="1" hidden="1"/>
    <row r="9276" customFormat="1" hidden="1"/>
    <row r="9277" customFormat="1" hidden="1"/>
    <row r="9278" customFormat="1" hidden="1"/>
    <row r="9279" customFormat="1" hidden="1"/>
    <row r="9280" customFormat="1" hidden="1"/>
    <row r="9281" customFormat="1" hidden="1"/>
    <row r="9282" customFormat="1" hidden="1"/>
    <row r="9283" customFormat="1" hidden="1"/>
    <row r="9284" customFormat="1" hidden="1"/>
    <row r="9285" customFormat="1" hidden="1"/>
    <row r="9286" customFormat="1" hidden="1"/>
    <row r="9287" customFormat="1" hidden="1"/>
    <row r="9288" customFormat="1" hidden="1"/>
    <row r="9289" customFormat="1" hidden="1"/>
    <row r="9290" customFormat="1" hidden="1"/>
    <row r="9291" customFormat="1" hidden="1"/>
    <row r="9292" customFormat="1" hidden="1"/>
    <row r="9293" customFormat="1" hidden="1"/>
    <row r="9294" customFormat="1" hidden="1"/>
    <row r="9295" customFormat="1" hidden="1"/>
    <row r="9296" customFormat="1" hidden="1"/>
    <row r="9297" customFormat="1" hidden="1"/>
    <row r="9298" customFormat="1" hidden="1"/>
    <row r="9299" customFormat="1" hidden="1"/>
    <row r="9300" customFormat="1" hidden="1"/>
    <row r="9301" customFormat="1" hidden="1"/>
    <row r="9302" customFormat="1" hidden="1"/>
    <row r="9303" customFormat="1" hidden="1"/>
    <row r="9304" customFormat="1" hidden="1"/>
    <row r="9305" customFormat="1" hidden="1"/>
    <row r="9306" customFormat="1" hidden="1"/>
    <row r="9307" customFormat="1" hidden="1"/>
    <row r="9308" customFormat="1" hidden="1"/>
    <row r="9309" customFormat="1" hidden="1"/>
    <row r="9310" customFormat="1" hidden="1"/>
    <row r="9311" customFormat="1" hidden="1"/>
    <row r="9312" customFormat="1" hidden="1"/>
    <row r="9313" customFormat="1" hidden="1"/>
    <row r="9314" customFormat="1" hidden="1"/>
    <row r="9315" customFormat="1" hidden="1"/>
    <row r="9316" customFormat="1" hidden="1"/>
    <row r="9317" customFormat="1" hidden="1"/>
    <row r="9318" customFormat="1" hidden="1"/>
    <row r="9319" customFormat="1" hidden="1"/>
    <row r="9320" customFormat="1" hidden="1"/>
    <row r="9321" customFormat="1" hidden="1"/>
    <row r="9322" customFormat="1" hidden="1"/>
    <row r="9323" customFormat="1" hidden="1"/>
    <row r="9324" customFormat="1" hidden="1"/>
    <row r="9325" customFormat="1" hidden="1"/>
    <row r="9326" customFormat="1" hidden="1"/>
    <row r="9327" customFormat="1" hidden="1"/>
    <row r="9328" customFormat="1" hidden="1"/>
    <row r="9329" customFormat="1" hidden="1"/>
    <row r="9330" customFormat="1" hidden="1"/>
    <row r="9331" customFormat="1" hidden="1"/>
    <row r="9332" customFormat="1" hidden="1"/>
    <row r="9333" customFormat="1" hidden="1"/>
    <row r="9334" customFormat="1" hidden="1"/>
    <row r="9335" customFormat="1" hidden="1"/>
    <row r="9336" customFormat="1" hidden="1"/>
    <row r="9337" customFormat="1" hidden="1"/>
    <row r="9338" customFormat="1" hidden="1"/>
    <row r="9339" customFormat="1" hidden="1"/>
    <row r="9340" customFormat="1" hidden="1"/>
    <row r="9341" customFormat="1" hidden="1"/>
    <row r="9342" customFormat="1" hidden="1"/>
    <row r="9343" customFormat="1" hidden="1"/>
    <row r="9344" customFormat="1" hidden="1"/>
    <row r="9345" customFormat="1" hidden="1"/>
    <row r="9346" customFormat="1" hidden="1"/>
    <row r="9347" customFormat="1" hidden="1"/>
    <row r="9348" customFormat="1" hidden="1"/>
    <row r="9349" customFormat="1" hidden="1"/>
    <row r="9350" customFormat="1" hidden="1"/>
    <row r="9351" customFormat="1" hidden="1"/>
    <row r="9352" customFormat="1" hidden="1"/>
    <row r="9353" customFormat="1" hidden="1"/>
    <row r="9354" customFormat="1" hidden="1"/>
    <row r="9355" customFormat="1" hidden="1"/>
    <row r="9356" customFormat="1" hidden="1"/>
    <row r="9357" customFormat="1" hidden="1"/>
    <row r="9358" customFormat="1" hidden="1"/>
    <row r="9359" customFormat="1" hidden="1"/>
    <row r="9360" customFormat="1" hidden="1"/>
    <row r="9361" customFormat="1" hidden="1"/>
    <row r="9362" customFormat="1" hidden="1"/>
    <row r="9363" customFormat="1" hidden="1"/>
    <row r="9364" customFormat="1" hidden="1"/>
    <row r="9365" customFormat="1" hidden="1"/>
    <row r="9366" customFormat="1" hidden="1"/>
    <row r="9367" customFormat="1" hidden="1"/>
    <row r="9368" customFormat="1" hidden="1"/>
    <row r="9369" customFormat="1" hidden="1"/>
    <row r="9370" customFormat="1" hidden="1"/>
    <row r="9371" customFormat="1" hidden="1"/>
    <row r="9372" customFormat="1" hidden="1"/>
    <row r="9373" customFormat="1" hidden="1"/>
    <row r="9374" customFormat="1" hidden="1"/>
    <row r="9375" customFormat="1" hidden="1"/>
    <row r="9376" customFormat="1" hidden="1"/>
    <row r="9377" customFormat="1" hidden="1"/>
    <row r="9378" customFormat="1" hidden="1"/>
    <row r="9379" customFormat="1" hidden="1"/>
    <row r="9380" customFormat="1" hidden="1"/>
    <row r="9381" customFormat="1" hidden="1"/>
    <row r="9382" customFormat="1" hidden="1"/>
    <row r="9383" customFormat="1" hidden="1"/>
    <row r="9384" customFormat="1" hidden="1"/>
    <row r="9385" customFormat="1" hidden="1"/>
    <row r="9386" customFormat="1" hidden="1"/>
    <row r="9387" customFormat="1" hidden="1"/>
    <row r="9388" customFormat="1" hidden="1"/>
    <row r="9389" customFormat="1" hidden="1"/>
    <row r="9390" customFormat="1" hidden="1"/>
    <row r="9391" customFormat="1" hidden="1"/>
    <row r="9392" customFormat="1" hidden="1"/>
    <row r="9393" customFormat="1" hidden="1"/>
    <row r="9394" customFormat="1" hidden="1"/>
    <row r="9395" customFormat="1" hidden="1"/>
    <row r="9396" customFormat="1" hidden="1"/>
    <row r="9397" customFormat="1" hidden="1"/>
    <row r="9398" customFormat="1" hidden="1"/>
    <row r="9399" customFormat="1" hidden="1"/>
    <row r="9400" customFormat="1" hidden="1"/>
    <row r="9401" customFormat="1" hidden="1"/>
    <row r="9402" customFormat="1" hidden="1"/>
    <row r="9403" customFormat="1" hidden="1"/>
    <row r="9404" customFormat="1" hidden="1"/>
    <row r="9405" customFormat="1" hidden="1"/>
    <row r="9406" customFormat="1" hidden="1"/>
    <row r="9407" customFormat="1" hidden="1"/>
    <row r="9408" customFormat="1" hidden="1"/>
    <row r="9409" customFormat="1" hidden="1"/>
    <row r="9410" customFormat="1" hidden="1"/>
    <row r="9411" customFormat="1" hidden="1"/>
    <row r="9412" customFormat="1" hidden="1"/>
    <row r="9413" customFormat="1" hidden="1"/>
    <row r="9414" customFormat="1" hidden="1"/>
    <row r="9415" customFormat="1" hidden="1"/>
    <row r="9416" customFormat="1" hidden="1"/>
    <row r="9417" customFormat="1" hidden="1"/>
    <row r="9418" customFormat="1" hidden="1"/>
    <row r="9419" customFormat="1" hidden="1"/>
    <row r="9420" customFormat="1" hidden="1"/>
    <row r="9421" customFormat="1" hidden="1"/>
    <row r="9422" customFormat="1" hidden="1"/>
    <row r="9423" customFormat="1" hidden="1"/>
    <row r="9424" customFormat="1" hidden="1"/>
    <row r="9425" customFormat="1" hidden="1"/>
    <row r="9426" customFormat="1" hidden="1"/>
    <row r="9427" customFormat="1" hidden="1"/>
    <row r="9428" customFormat="1" hidden="1"/>
    <row r="9429" customFormat="1" hidden="1"/>
    <row r="9430" customFormat="1" hidden="1"/>
    <row r="9431" customFormat="1" hidden="1"/>
    <row r="9432" customFormat="1" hidden="1"/>
    <row r="9433" customFormat="1" hidden="1"/>
    <row r="9434" customFormat="1" hidden="1"/>
    <row r="9435" customFormat="1" hidden="1"/>
    <row r="9436" customFormat="1" hidden="1"/>
    <row r="9437" customFormat="1" hidden="1"/>
    <row r="9438" customFormat="1" hidden="1"/>
    <row r="9439" customFormat="1" hidden="1"/>
    <row r="9440" customFormat="1" hidden="1"/>
    <row r="9441" customFormat="1" hidden="1"/>
    <row r="9442" customFormat="1" hidden="1"/>
    <row r="9443" customFormat="1" hidden="1"/>
    <row r="9444" customFormat="1" hidden="1"/>
    <row r="9445" customFormat="1" hidden="1"/>
    <row r="9446" customFormat="1" hidden="1"/>
    <row r="9447" customFormat="1" hidden="1"/>
    <row r="9448" customFormat="1" hidden="1"/>
    <row r="9449" customFormat="1" hidden="1"/>
    <row r="9450" customFormat="1" hidden="1"/>
    <row r="9451" customFormat="1" hidden="1"/>
    <row r="9452" customFormat="1" hidden="1"/>
    <row r="9453" customFormat="1" hidden="1"/>
    <row r="9454" customFormat="1" hidden="1"/>
    <row r="9455" customFormat="1" hidden="1"/>
    <row r="9456" customFormat="1" hidden="1"/>
    <row r="9457" customFormat="1" hidden="1"/>
    <row r="9458" customFormat="1" hidden="1"/>
    <row r="9459" customFormat="1" hidden="1"/>
    <row r="9460" customFormat="1" hidden="1"/>
    <row r="9461" customFormat="1" hidden="1"/>
    <row r="9462" customFormat="1" hidden="1"/>
    <row r="9463" customFormat="1" hidden="1"/>
    <row r="9464" customFormat="1" hidden="1"/>
    <row r="9465" customFormat="1" hidden="1"/>
    <row r="9466" customFormat="1" hidden="1"/>
    <row r="9467" customFormat="1" hidden="1"/>
    <row r="9468" customFormat="1" hidden="1"/>
    <row r="9469" customFormat="1" hidden="1"/>
    <row r="9470" customFormat="1" hidden="1"/>
    <row r="9471" customFormat="1" hidden="1"/>
    <row r="9472" customFormat="1" hidden="1"/>
    <row r="9473" customFormat="1" hidden="1"/>
    <row r="9474" customFormat="1" hidden="1"/>
    <row r="9475" customFormat="1" hidden="1"/>
    <row r="9476" customFormat="1" hidden="1"/>
    <row r="9477" customFormat="1" hidden="1"/>
    <row r="9478" customFormat="1" hidden="1"/>
    <row r="9479" customFormat="1" hidden="1"/>
    <row r="9480" customFormat="1" hidden="1"/>
    <row r="9481" customFormat="1" hidden="1"/>
    <row r="9482" customFormat="1" hidden="1"/>
    <row r="9483" customFormat="1" hidden="1"/>
    <row r="9484" customFormat="1" hidden="1"/>
    <row r="9485" customFormat="1" hidden="1"/>
    <row r="9486" customFormat="1" hidden="1"/>
    <row r="9487" customFormat="1" hidden="1"/>
    <row r="9488" customFormat="1" hidden="1"/>
    <row r="9489" customFormat="1" hidden="1"/>
    <row r="9490" customFormat="1" hidden="1"/>
    <row r="9491" customFormat="1" hidden="1"/>
    <row r="9492" customFormat="1" hidden="1"/>
    <row r="9493" customFormat="1" hidden="1"/>
    <row r="9494" customFormat="1" hidden="1"/>
    <row r="9495" customFormat="1" hidden="1"/>
    <row r="9496" customFormat="1" hidden="1"/>
    <row r="9497" customFormat="1" hidden="1"/>
    <row r="9498" customFormat="1" hidden="1"/>
    <row r="9499" customFormat="1" hidden="1"/>
    <row r="9500" customFormat="1" hidden="1"/>
    <row r="9501" customFormat="1" hidden="1"/>
    <row r="9502" customFormat="1" hidden="1"/>
    <row r="9503" customFormat="1" hidden="1"/>
    <row r="9504" customFormat="1" hidden="1"/>
    <row r="9505" customFormat="1" hidden="1"/>
    <row r="9506" customFormat="1" hidden="1"/>
    <row r="9507" customFormat="1" hidden="1"/>
    <row r="9508" customFormat="1" hidden="1"/>
    <row r="9509" customFormat="1" hidden="1"/>
    <row r="9510" customFormat="1" hidden="1"/>
    <row r="9511" customFormat="1" hidden="1"/>
    <row r="9512" customFormat="1" hidden="1"/>
    <row r="9513" customFormat="1" hidden="1"/>
    <row r="9514" customFormat="1" hidden="1"/>
    <row r="9515" customFormat="1" hidden="1"/>
    <row r="9516" customFormat="1" hidden="1"/>
    <row r="9517" customFormat="1" hidden="1"/>
    <row r="9518" customFormat="1" hidden="1"/>
    <row r="9519" customFormat="1" hidden="1"/>
    <row r="9520" customFormat="1" hidden="1"/>
    <row r="9521" customFormat="1" hidden="1"/>
    <row r="9522" customFormat="1" hidden="1"/>
    <row r="9523" customFormat="1" hidden="1"/>
    <row r="9524" customFormat="1" hidden="1"/>
    <row r="9525" customFormat="1" hidden="1"/>
    <row r="9526" customFormat="1" hidden="1"/>
    <row r="9527" customFormat="1" hidden="1"/>
    <row r="9528" customFormat="1" hidden="1"/>
    <row r="9529" customFormat="1" hidden="1"/>
    <row r="9530" customFormat="1" hidden="1"/>
    <row r="9531" customFormat="1" hidden="1"/>
    <row r="9532" customFormat="1" hidden="1"/>
    <row r="9533" customFormat="1" hidden="1"/>
    <row r="9534" customFormat="1" hidden="1"/>
    <row r="9535" customFormat="1" hidden="1"/>
    <row r="9536" customFormat="1" hidden="1"/>
    <row r="9537" customFormat="1" hidden="1"/>
    <row r="9538" customFormat="1" hidden="1"/>
    <row r="9539" customFormat="1" hidden="1"/>
    <row r="9540" customFormat="1" hidden="1"/>
    <row r="9541" customFormat="1" hidden="1"/>
    <row r="9542" customFormat="1" hidden="1"/>
    <row r="9543" customFormat="1" hidden="1"/>
    <row r="9544" customFormat="1" hidden="1"/>
    <row r="9545" customFormat="1" hidden="1"/>
    <row r="9546" customFormat="1" hidden="1"/>
    <row r="9547" customFormat="1" hidden="1"/>
    <row r="9548" customFormat="1" hidden="1"/>
    <row r="9549" customFormat="1" hidden="1"/>
    <row r="9550" customFormat="1" hidden="1"/>
    <row r="9551" customFormat="1" hidden="1"/>
    <row r="9552" customFormat="1" hidden="1"/>
    <row r="9553" customFormat="1" hidden="1"/>
    <row r="9554" customFormat="1" hidden="1"/>
    <row r="9555" customFormat="1" hidden="1"/>
    <row r="9556" customFormat="1" hidden="1"/>
    <row r="9557" customFormat="1" hidden="1"/>
    <row r="9558" customFormat="1" hidden="1"/>
    <row r="9559" customFormat="1" hidden="1"/>
    <row r="9560" customFormat="1" hidden="1"/>
    <row r="9561" customFormat="1" hidden="1"/>
    <row r="9562" customFormat="1" hidden="1"/>
    <row r="9563" customFormat="1" hidden="1"/>
    <row r="9564" customFormat="1" hidden="1"/>
    <row r="9565" customFormat="1" hidden="1"/>
    <row r="9566" customFormat="1" hidden="1"/>
    <row r="9567" customFormat="1" hidden="1"/>
    <row r="9568" customFormat="1" hidden="1"/>
    <row r="9569" customFormat="1" hidden="1"/>
    <row r="9570" customFormat="1" hidden="1"/>
    <row r="9571" customFormat="1" hidden="1"/>
    <row r="9572" customFormat="1" hidden="1"/>
    <row r="9573" customFormat="1" hidden="1"/>
    <row r="9574" customFormat="1" hidden="1"/>
    <row r="9575" customFormat="1" hidden="1"/>
    <row r="9576" customFormat="1" hidden="1"/>
    <row r="9577" customFormat="1" hidden="1"/>
    <row r="9578" customFormat="1" hidden="1"/>
    <row r="9579" customFormat="1" hidden="1"/>
    <row r="9580" customFormat="1" hidden="1"/>
    <row r="9581" customFormat="1" hidden="1"/>
    <row r="9582" customFormat="1" hidden="1"/>
    <row r="9583" customFormat="1" hidden="1"/>
    <row r="9584" customFormat="1" hidden="1"/>
    <row r="9585" customFormat="1" hidden="1"/>
    <row r="9586" customFormat="1" hidden="1"/>
    <row r="9587" customFormat="1" hidden="1"/>
    <row r="9588" customFormat="1" hidden="1"/>
    <row r="9589" customFormat="1" hidden="1"/>
    <row r="9590" customFormat="1" hidden="1"/>
    <row r="9591" customFormat="1" hidden="1"/>
    <row r="9592" customFormat="1" hidden="1"/>
    <row r="9593" customFormat="1" hidden="1"/>
    <row r="9594" customFormat="1" hidden="1"/>
    <row r="9595" customFormat="1" hidden="1"/>
    <row r="9596" customFormat="1" hidden="1"/>
    <row r="9597" customFormat="1" hidden="1"/>
    <row r="9598" customFormat="1" hidden="1"/>
    <row r="9599" customFormat="1" hidden="1"/>
    <row r="9600" customFormat="1" hidden="1"/>
    <row r="9601" customFormat="1" hidden="1"/>
    <row r="9602" customFormat="1" hidden="1"/>
    <row r="9603" customFormat="1" hidden="1"/>
    <row r="9604" customFormat="1" hidden="1"/>
    <row r="9605" customFormat="1" hidden="1"/>
    <row r="9606" customFormat="1" hidden="1"/>
    <row r="9607" customFormat="1" hidden="1"/>
    <row r="9608" customFormat="1" hidden="1"/>
    <row r="9609" customFormat="1" hidden="1"/>
    <row r="9610" customFormat="1" hidden="1"/>
    <row r="9611" customFormat="1" hidden="1"/>
    <row r="9612" customFormat="1" hidden="1"/>
    <row r="9613" customFormat="1" hidden="1"/>
    <row r="9614" customFormat="1" hidden="1"/>
    <row r="9615" customFormat="1" hidden="1"/>
    <row r="9616" customFormat="1" hidden="1"/>
    <row r="9617" customFormat="1" hidden="1"/>
    <row r="9618" customFormat="1" hidden="1"/>
    <row r="9619" customFormat="1" hidden="1"/>
    <row r="9620" customFormat="1" hidden="1"/>
    <row r="9621" customFormat="1" hidden="1"/>
    <row r="9622" customFormat="1" hidden="1"/>
    <row r="9623" customFormat="1" hidden="1"/>
    <row r="9624" customFormat="1" hidden="1"/>
    <row r="9625" customFormat="1" hidden="1"/>
    <row r="9626" customFormat="1" hidden="1"/>
    <row r="9627" customFormat="1" hidden="1"/>
    <row r="9628" customFormat="1" hidden="1"/>
    <row r="9629" customFormat="1" hidden="1"/>
    <row r="9630" customFormat="1" hidden="1"/>
    <row r="9631" customFormat="1" hidden="1"/>
    <row r="9632" customFormat="1" hidden="1"/>
    <row r="9633" customFormat="1" hidden="1"/>
    <row r="9634" customFormat="1" hidden="1"/>
    <row r="9635" customFormat="1" hidden="1"/>
    <row r="9636" customFormat="1" hidden="1"/>
    <row r="9637" customFormat="1" hidden="1"/>
    <row r="9638" customFormat="1" hidden="1"/>
    <row r="9639" customFormat="1" hidden="1"/>
    <row r="9640" customFormat="1" hidden="1"/>
    <row r="9641" customFormat="1" hidden="1"/>
    <row r="9642" customFormat="1" hidden="1"/>
    <row r="9643" customFormat="1" hidden="1"/>
    <row r="9644" customFormat="1" hidden="1"/>
    <row r="9645" customFormat="1" hidden="1"/>
    <row r="9646" customFormat="1" hidden="1"/>
    <row r="9647" customFormat="1" hidden="1"/>
    <row r="9648" customFormat="1" hidden="1"/>
    <row r="9649" customFormat="1" hidden="1"/>
    <row r="9650" customFormat="1" hidden="1"/>
    <row r="9651" customFormat="1" hidden="1"/>
    <row r="9652" customFormat="1" hidden="1"/>
    <row r="9653" customFormat="1" hidden="1"/>
    <row r="9654" customFormat="1" hidden="1"/>
    <row r="9655" customFormat="1" hidden="1"/>
    <row r="9656" customFormat="1" hidden="1"/>
    <row r="9657" customFormat="1" hidden="1"/>
    <row r="9658" customFormat="1" hidden="1"/>
    <row r="9659" customFormat="1" hidden="1"/>
    <row r="9660" customFormat="1" hidden="1"/>
    <row r="9661" customFormat="1" hidden="1"/>
    <row r="9662" customFormat="1" hidden="1"/>
    <row r="9663" customFormat="1" hidden="1"/>
    <row r="9664" customFormat="1" hidden="1"/>
    <row r="9665" customFormat="1" hidden="1"/>
    <row r="9666" customFormat="1" hidden="1"/>
    <row r="9667" customFormat="1" hidden="1"/>
    <row r="9668" customFormat="1" hidden="1"/>
    <row r="9669" customFormat="1" hidden="1"/>
    <row r="9670" customFormat="1" hidden="1"/>
    <row r="9671" customFormat="1" hidden="1"/>
    <row r="9672" customFormat="1" hidden="1"/>
    <row r="9673" customFormat="1" hidden="1"/>
    <row r="9674" customFormat="1" hidden="1"/>
    <row r="9675" customFormat="1" hidden="1"/>
    <row r="9676" customFormat="1" hidden="1"/>
    <row r="9677" customFormat="1" hidden="1"/>
    <row r="9678" customFormat="1" hidden="1"/>
    <row r="9679" customFormat="1" hidden="1"/>
    <row r="9680" customFormat="1" hidden="1"/>
    <row r="9681" customFormat="1" hidden="1"/>
    <row r="9682" customFormat="1" hidden="1"/>
    <row r="9683" customFormat="1" hidden="1"/>
    <row r="9684" customFormat="1" hidden="1"/>
    <row r="9685" customFormat="1" hidden="1"/>
    <row r="9686" customFormat="1" hidden="1"/>
    <row r="9687" customFormat="1" hidden="1"/>
    <row r="9688" customFormat="1" hidden="1"/>
    <row r="9689" customFormat="1" hidden="1"/>
    <row r="9690" customFormat="1" hidden="1"/>
    <row r="9691" customFormat="1" hidden="1"/>
    <row r="9692" customFormat="1" hidden="1"/>
    <row r="9693" customFormat="1" hidden="1"/>
    <row r="9694" customFormat="1" hidden="1"/>
    <row r="9695" customFormat="1" hidden="1"/>
    <row r="9696" customFormat="1" hidden="1"/>
    <row r="9697" customFormat="1" hidden="1"/>
    <row r="9698" customFormat="1" hidden="1"/>
    <row r="9699" customFormat="1" hidden="1"/>
    <row r="9700" customFormat="1" hidden="1"/>
    <row r="9701" customFormat="1" hidden="1"/>
    <row r="9702" customFormat="1" hidden="1"/>
    <row r="9703" customFormat="1" hidden="1"/>
    <row r="9704" customFormat="1" hidden="1"/>
    <row r="9705" customFormat="1" hidden="1"/>
    <row r="9706" customFormat="1" hidden="1"/>
    <row r="9707" customFormat="1" hidden="1"/>
    <row r="9708" customFormat="1" hidden="1"/>
    <row r="9709" customFormat="1" hidden="1"/>
    <row r="9710" customFormat="1" hidden="1"/>
    <row r="9711" customFormat="1" hidden="1"/>
    <row r="9712" customFormat="1" hidden="1"/>
    <row r="9713" customFormat="1" hidden="1"/>
    <row r="9714" customFormat="1" hidden="1"/>
    <row r="9715" customFormat="1" hidden="1"/>
    <row r="9716" customFormat="1" hidden="1"/>
    <row r="9717" customFormat="1" hidden="1"/>
    <row r="9718" customFormat="1" hidden="1"/>
    <row r="9719" customFormat="1" hidden="1"/>
    <row r="9720" customFormat="1" hidden="1"/>
    <row r="9721" customFormat="1" hidden="1"/>
    <row r="9722" customFormat="1" hidden="1"/>
    <row r="9723" customFormat="1" hidden="1"/>
    <row r="9724" customFormat="1" hidden="1"/>
    <row r="9725" customFormat="1" hidden="1"/>
    <row r="9726" customFormat="1" hidden="1"/>
    <row r="9727" customFormat="1" hidden="1"/>
    <row r="9728" customFormat="1" hidden="1"/>
    <row r="9729" customFormat="1" hidden="1"/>
    <row r="9730" customFormat="1" hidden="1"/>
    <row r="9731" customFormat="1" hidden="1"/>
    <row r="9732" customFormat="1" hidden="1"/>
    <row r="9733" customFormat="1" hidden="1"/>
    <row r="9734" customFormat="1" hidden="1"/>
    <row r="9735" customFormat="1" hidden="1"/>
    <row r="9736" customFormat="1" hidden="1"/>
    <row r="9737" customFormat="1" hidden="1"/>
    <row r="9738" customFormat="1" hidden="1"/>
    <row r="9739" customFormat="1" hidden="1"/>
    <row r="9740" customFormat="1" hidden="1"/>
    <row r="9741" customFormat="1" hidden="1"/>
    <row r="9742" customFormat="1" hidden="1"/>
    <row r="9743" customFormat="1" hidden="1"/>
    <row r="9744" customFormat="1" hidden="1"/>
    <row r="9745" customFormat="1" hidden="1"/>
    <row r="9746" customFormat="1" hidden="1"/>
    <row r="9747" customFormat="1" hidden="1"/>
    <row r="9748" customFormat="1" hidden="1"/>
    <row r="9749" customFormat="1" hidden="1"/>
    <row r="9750" customFormat="1" hidden="1"/>
    <row r="9751" customFormat="1" hidden="1"/>
    <row r="9752" customFormat="1" hidden="1"/>
    <row r="9753" customFormat="1" hidden="1"/>
    <row r="9754" customFormat="1" hidden="1"/>
    <row r="9755" customFormat="1" hidden="1"/>
    <row r="9756" customFormat="1" hidden="1"/>
    <row r="9757" customFormat="1" hidden="1"/>
    <row r="9758" customFormat="1" hidden="1"/>
    <row r="9759" customFormat="1" hidden="1"/>
    <row r="9760" customFormat="1" hidden="1"/>
    <row r="9761" customFormat="1" hidden="1"/>
    <row r="9762" customFormat="1" hidden="1"/>
    <row r="9763" customFormat="1" hidden="1"/>
    <row r="9764" customFormat="1" hidden="1"/>
    <row r="9765" customFormat="1" hidden="1"/>
    <row r="9766" customFormat="1" hidden="1"/>
    <row r="9767" customFormat="1" hidden="1"/>
    <row r="9768" customFormat="1" hidden="1"/>
    <row r="9769" customFormat="1" hidden="1"/>
    <row r="9770" customFormat="1" hidden="1"/>
    <row r="9771" customFormat="1" hidden="1"/>
    <row r="9772" customFormat="1" hidden="1"/>
    <row r="9773" customFormat="1" hidden="1"/>
    <row r="9774" customFormat="1" hidden="1"/>
    <row r="9775" customFormat="1" hidden="1"/>
    <row r="9776" customFormat="1" hidden="1"/>
    <row r="9777" customFormat="1" hidden="1"/>
    <row r="9778" customFormat="1" hidden="1"/>
    <row r="9779" customFormat="1" hidden="1"/>
    <row r="9780" customFormat="1" hidden="1"/>
    <row r="9781" customFormat="1" hidden="1"/>
    <row r="9782" customFormat="1" hidden="1"/>
    <row r="9783" customFormat="1" hidden="1"/>
    <row r="9784" customFormat="1" hidden="1"/>
    <row r="9785" customFormat="1" hidden="1"/>
    <row r="9786" customFormat="1" hidden="1"/>
    <row r="9787" customFormat="1" hidden="1"/>
    <row r="9788" customFormat="1" hidden="1"/>
    <row r="9789" customFormat="1" hidden="1"/>
    <row r="9790" customFormat="1" hidden="1"/>
    <row r="9791" customFormat="1" hidden="1"/>
    <row r="9792" customFormat="1" hidden="1"/>
    <row r="9793" customFormat="1" hidden="1"/>
    <row r="9794" customFormat="1" hidden="1"/>
    <row r="9795" customFormat="1" hidden="1"/>
    <row r="9796" customFormat="1" hidden="1"/>
    <row r="9797" customFormat="1" hidden="1"/>
    <row r="9798" customFormat="1" hidden="1"/>
    <row r="9799" customFormat="1" hidden="1"/>
    <row r="9800" customFormat="1" hidden="1"/>
    <row r="9801" customFormat="1" hidden="1"/>
    <row r="9802" customFormat="1" hidden="1"/>
    <row r="9803" customFormat="1" hidden="1"/>
    <row r="9804" customFormat="1" hidden="1"/>
    <row r="9805" customFormat="1" hidden="1"/>
    <row r="9806" customFormat="1" hidden="1"/>
    <row r="9807" customFormat="1" hidden="1"/>
    <row r="9808" customFormat="1" hidden="1"/>
    <row r="9809" customFormat="1" hidden="1"/>
    <row r="9810" customFormat="1" hidden="1"/>
    <row r="9811" customFormat="1" hidden="1"/>
    <row r="9812" customFormat="1" hidden="1"/>
    <row r="9813" customFormat="1" hidden="1"/>
    <row r="9814" customFormat="1" hidden="1"/>
    <row r="9815" customFormat="1" hidden="1"/>
    <row r="9816" customFormat="1" hidden="1"/>
    <row r="9817" customFormat="1" hidden="1"/>
    <row r="9818" customFormat="1" hidden="1"/>
    <row r="9819" customFormat="1" hidden="1"/>
    <row r="9820" customFormat="1" hidden="1"/>
    <row r="9821" customFormat="1" hidden="1"/>
    <row r="9822" customFormat="1" hidden="1"/>
    <row r="9823" customFormat="1" hidden="1"/>
    <row r="9824" customFormat="1" hidden="1"/>
    <row r="9825" customFormat="1" hidden="1"/>
    <row r="9826" customFormat="1" hidden="1"/>
    <row r="9827" customFormat="1" hidden="1"/>
    <row r="9828" customFormat="1" hidden="1"/>
    <row r="9829" customFormat="1" hidden="1"/>
    <row r="9830" customFormat="1" hidden="1"/>
    <row r="9831" customFormat="1" hidden="1"/>
    <row r="9832" customFormat="1" hidden="1"/>
    <row r="9833" customFormat="1" hidden="1"/>
    <row r="9834" customFormat="1" hidden="1"/>
    <row r="9835" customFormat="1" hidden="1"/>
    <row r="9836" customFormat="1" hidden="1"/>
    <row r="9837" customFormat="1" hidden="1"/>
    <row r="9838" customFormat="1" hidden="1"/>
    <row r="9839" customFormat="1" hidden="1"/>
    <row r="9840" customFormat="1" hidden="1"/>
    <row r="9841" customFormat="1" hidden="1"/>
    <row r="9842" customFormat="1" hidden="1"/>
    <row r="9843" customFormat="1" hidden="1"/>
    <row r="9844" customFormat="1" hidden="1"/>
    <row r="9845" customFormat="1" hidden="1"/>
    <row r="9846" customFormat="1" hidden="1"/>
    <row r="9847" customFormat="1" hidden="1"/>
    <row r="9848" customFormat="1" hidden="1"/>
    <row r="9849" customFormat="1" hidden="1"/>
    <row r="9850" customFormat="1" hidden="1"/>
    <row r="9851" customFormat="1" hidden="1"/>
    <row r="9852" customFormat="1" hidden="1"/>
    <row r="9853" customFormat="1" hidden="1"/>
    <row r="9854" customFormat="1" hidden="1"/>
    <row r="9855" customFormat="1" hidden="1"/>
    <row r="9856" customFormat="1" hidden="1"/>
    <row r="9857" customFormat="1" hidden="1"/>
    <row r="9858" customFormat="1" hidden="1"/>
    <row r="9859" customFormat="1" hidden="1"/>
    <row r="9860" customFormat="1" hidden="1"/>
    <row r="9861" customFormat="1" hidden="1"/>
    <row r="9862" customFormat="1" hidden="1"/>
    <row r="9863" customFormat="1" hidden="1"/>
    <row r="9864" customFormat="1" hidden="1"/>
    <row r="9865" customFormat="1" hidden="1"/>
    <row r="9866" customFormat="1" hidden="1"/>
    <row r="9867" customFormat="1" hidden="1"/>
    <row r="9868" customFormat="1" hidden="1"/>
    <row r="9869" customFormat="1" hidden="1"/>
    <row r="9870" customFormat="1" hidden="1"/>
    <row r="9871" customFormat="1" hidden="1"/>
    <row r="9872" customFormat="1" hidden="1"/>
    <row r="9873" customFormat="1" hidden="1"/>
    <row r="9874" customFormat="1" hidden="1"/>
    <row r="9875" customFormat="1" hidden="1"/>
    <row r="9876" customFormat="1" hidden="1"/>
    <row r="9877" customFormat="1" hidden="1"/>
    <row r="9878" customFormat="1" hidden="1"/>
    <row r="9879" customFormat="1" hidden="1"/>
    <row r="9880" customFormat="1" hidden="1"/>
    <row r="9881" customFormat="1" hidden="1"/>
    <row r="9882" customFormat="1" hidden="1"/>
    <row r="9883" customFormat="1" hidden="1"/>
    <row r="9884" customFormat="1" hidden="1"/>
    <row r="9885" customFormat="1" hidden="1"/>
    <row r="9886" customFormat="1" hidden="1"/>
    <row r="9887" customFormat="1" hidden="1"/>
    <row r="9888" customFormat="1" hidden="1"/>
    <row r="9889" customFormat="1" hidden="1"/>
    <row r="9890" customFormat="1" hidden="1"/>
    <row r="9891" customFormat="1" hidden="1"/>
    <row r="9892" customFormat="1" hidden="1"/>
    <row r="9893" customFormat="1" hidden="1"/>
    <row r="9894" customFormat="1" hidden="1"/>
    <row r="9895" customFormat="1" hidden="1"/>
    <row r="9896" customFormat="1" hidden="1"/>
    <row r="9897" customFormat="1" hidden="1"/>
    <row r="9898" customFormat="1" hidden="1"/>
    <row r="9899" customFormat="1" hidden="1"/>
    <row r="9900" customFormat="1" hidden="1"/>
    <row r="9901" customFormat="1" hidden="1"/>
    <row r="9902" customFormat="1" hidden="1"/>
    <row r="9903" customFormat="1" hidden="1"/>
    <row r="9904" customFormat="1" hidden="1"/>
    <row r="9905" customFormat="1" hidden="1"/>
    <row r="9906" customFormat="1" hidden="1"/>
    <row r="9907" customFormat="1" hidden="1"/>
    <row r="9908" customFormat="1" hidden="1"/>
    <row r="9909" customFormat="1" hidden="1"/>
    <row r="9910" customFormat="1" hidden="1"/>
    <row r="9911" customFormat="1" hidden="1"/>
    <row r="9912" customFormat="1" hidden="1"/>
    <row r="9913" customFormat="1" hidden="1"/>
    <row r="9914" customFormat="1" hidden="1"/>
    <row r="9915" customFormat="1" hidden="1"/>
    <row r="9916" customFormat="1" hidden="1"/>
    <row r="9917" customFormat="1" hidden="1"/>
    <row r="9918" customFormat="1" hidden="1"/>
    <row r="9919" customFormat="1" hidden="1"/>
    <row r="9920" customFormat="1" hidden="1"/>
    <row r="9921" customFormat="1" hidden="1"/>
    <row r="9922" customFormat="1" hidden="1"/>
    <row r="9923" customFormat="1" hidden="1"/>
    <row r="9924" customFormat="1" hidden="1"/>
    <row r="9925" customFormat="1" hidden="1"/>
    <row r="9926" customFormat="1" hidden="1"/>
    <row r="9927" customFormat="1" hidden="1"/>
    <row r="9928" customFormat="1" hidden="1"/>
    <row r="9929" customFormat="1" hidden="1"/>
    <row r="9930" customFormat="1" hidden="1"/>
    <row r="9931" customFormat="1" hidden="1"/>
    <row r="9932" customFormat="1" hidden="1"/>
    <row r="9933" customFormat="1" hidden="1"/>
    <row r="9934" customFormat="1" hidden="1"/>
    <row r="9935" customFormat="1" hidden="1"/>
    <row r="9936" customFormat="1" hidden="1"/>
    <row r="9937" customFormat="1" hidden="1"/>
    <row r="9938" customFormat="1" hidden="1"/>
    <row r="9939" customFormat="1" hidden="1"/>
    <row r="9940" customFormat="1" hidden="1"/>
    <row r="9941" customFormat="1" hidden="1"/>
    <row r="9942" customFormat="1" hidden="1"/>
    <row r="9943" customFormat="1" hidden="1"/>
    <row r="9944" customFormat="1" hidden="1"/>
    <row r="9945" customFormat="1" hidden="1"/>
    <row r="9946" customFormat="1" hidden="1"/>
    <row r="9947" customFormat="1" hidden="1"/>
    <row r="9948" customFormat="1" hidden="1"/>
    <row r="9949" customFormat="1" hidden="1"/>
    <row r="9950" customFormat="1" hidden="1"/>
    <row r="9951" customFormat="1" hidden="1"/>
    <row r="9952" customFormat="1" hidden="1"/>
    <row r="9953" customFormat="1" hidden="1"/>
    <row r="9954" customFormat="1" hidden="1"/>
    <row r="9955" customFormat="1" hidden="1"/>
    <row r="9956" customFormat="1" hidden="1"/>
    <row r="9957" customFormat="1" hidden="1"/>
    <row r="9958" customFormat="1" hidden="1"/>
    <row r="9959" customFormat="1" hidden="1"/>
    <row r="9960" customFormat="1" hidden="1"/>
    <row r="9961" customFormat="1" hidden="1"/>
    <row r="9962" customFormat="1" hidden="1"/>
    <row r="9963" customFormat="1" hidden="1"/>
    <row r="9964" customFormat="1" hidden="1"/>
    <row r="9965" customFormat="1" hidden="1"/>
    <row r="9966" customFormat="1" hidden="1"/>
    <row r="9967" customFormat="1" hidden="1"/>
    <row r="9968" customFormat="1" hidden="1"/>
    <row r="9969" customFormat="1" hidden="1"/>
    <row r="9970" customFormat="1" hidden="1"/>
    <row r="9971" customFormat="1" hidden="1"/>
    <row r="9972" customFormat="1" hidden="1"/>
    <row r="9973" customFormat="1" hidden="1"/>
    <row r="9974" customFormat="1" hidden="1"/>
    <row r="9975" customFormat="1" hidden="1"/>
    <row r="9976" customFormat="1" hidden="1"/>
    <row r="9977" customFormat="1" hidden="1"/>
    <row r="9978" customFormat="1" hidden="1"/>
    <row r="9979" customFormat="1" hidden="1"/>
    <row r="9980" customFormat="1" hidden="1"/>
    <row r="9981" customFormat="1" hidden="1"/>
    <row r="9982" customFormat="1" hidden="1"/>
    <row r="9983" customFormat="1" hidden="1"/>
    <row r="9984" customFormat="1" hidden="1"/>
    <row r="9985" customFormat="1" hidden="1"/>
    <row r="9986" customFormat="1" hidden="1"/>
    <row r="9987" customFormat="1" hidden="1"/>
    <row r="9988" customFormat="1" hidden="1"/>
    <row r="9989" customFormat="1" hidden="1"/>
    <row r="9990" customFormat="1" hidden="1"/>
    <row r="9991" customFormat="1" hidden="1"/>
    <row r="9992" customFormat="1" hidden="1"/>
    <row r="9993" customFormat="1" hidden="1"/>
    <row r="9994" customFormat="1" hidden="1"/>
    <row r="9995" customFormat="1" hidden="1"/>
    <row r="9996" customFormat="1" hidden="1"/>
    <row r="9997" customFormat="1" hidden="1"/>
    <row r="9998" customFormat="1" hidden="1"/>
    <row r="9999" customFormat="1" hidden="1"/>
    <row r="10000" customFormat="1" hidden="1"/>
    <row r="10001" customFormat="1" hidden="1"/>
    <row r="10002" customFormat="1" hidden="1"/>
    <row r="10003" customFormat="1" hidden="1"/>
    <row r="10004" customFormat="1" hidden="1"/>
    <row r="10005" customFormat="1" hidden="1"/>
    <row r="10006" customFormat="1" hidden="1"/>
    <row r="10007" customFormat="1" hidden="1"/>
    <row r="10008" customFormat="1" hidden="1"/>
    <row r="10009" customFormat="1" hidden="1"/>
    <row r="10010" customFormat="1" hidden="1"/>
    <row r="10011" customFormat="1" hidden="1"/>
    <row r="10012" customFormat="1" hidden="1"/>
    <row r="10013" customFormat="1" hidden="1"/>
    <row r="10014" customFormat="1" hidden="1"/>
    <row r="10015" customFormat="1" hidden="1"/>
    <row r="10016" customFormat="1" hidden="1"/>
    <row r="10017" customFormat="1" hidden="1"/>
    <row r="10018" customFormat="1" hidden="1"/>
    <row r="10019" customFormat="1" hidden="1"/>
    <row r="10020" customFormat="1" hidden="1"/>
    <row r="10021" customFormat="1" hidden="1"/>
    <row r="10022" customFormat="1" hidden="1"/>
    <row r="10023" customFormat="1" hidden="1"/>
    <row r="10024" customFormat="1" hidden="1"/>
    <row r="10025" customFormat="1" hidden="1"/>
    <row r="10026" customFormat="1" hidden="1"/>
    <row r="10027" customFormat="1" hidden="1"/>
    <row r="10028" customFormat="1" hidden="1"/>
    <row r="10029" customFormat="1" hidden="1"/>
    <row r="10030" customFormat="1" hidden="1"/>
    <row r="10031" customFormat="1" hidden="1"/>
    <row r="10032" customFormat="1" hidden="1"/>
    <row r="10033" customFormat="1" hidden="1"/>
    <row r="10034" customFormat="1" hidden="1"/>
    <row r="10035" customFormat="1" hidden="1"/>
    <row r="10036" customFormat="1" hidden="1"/>
    <row r="10037" customFormat="1" hidden="1"/>
    <row r="10038" customFormat="1" hidden="1"/>
    <row r="10039" customFormat="1" hidden="1"/>
    <row r="10040" customFormat="1" hidden="1"/>
    <row r="10041" customFormat="1" hidden="1"/>
    <row r="10042" customFormat="1" hidden="1"/>
    <row r="10043" customFormat="1" hidden="1"/>
    <row r="10044" customFormat="1" hidden="1"/>
    <row r="10045" customFormat="1" hidden="1"/>
    <row r="10046" customFormat="1" hidden="1"/>
    <row r="10047" customFormat="1" hidden="1"/>
    <row r="10048" customFormat="1" hidden="1"/>
    <row r="10049" customFormat="1" hidden="1"/>
    <row r="10050" customFormat="1" hidden="1"/>
    <row r="10051" customFormat="1" hidden="1"/>
    <row r="10052" customFormat="1" hidden="1"/>
    <row r="10053" customFormat="1" hidden="1"/>
    <row r="10054" customFormat="1" hidden="1"/>
    <row r="10055" customFormat="1" hidden="1"/>
    <row r="10056" customFormat="1" hidden="1"/>
    <row r="10057" customFormat="1" hidden="1"/>
    <row r="10058" customFormat="1" hidden="1"/>
    <row r="10059" customFormat="1" hidden="1"/>
    <row r="10060" customFormat="1" hidden="1"/>
    <row r="10061" customFormat="1" hidden="1"/>
    <row r="10062" customFormat="1" hidden="1"/>
    <row r="10063" customFormat="1" hidden="1"/>
    <row r="10064" customFormat="1" hidden="1"/>
    <row r="10065" customFormat="1" hidden="1"/>
    <row r="10066" customFormat="1" hidden="1"/>
    <row r="10067" customFormat="1" hidden="1"/>
    <row r="10068" customFormat="1" hidden="1"/>
    <row r="10069" customFormat="1" hidden="1"/>
    <row r="10070" customFormat="1" hidden="1"/>
    <row r="10071" customFormat="1" hidden="1"/>
    <row r="10072" customFormat="1" hidden="1"/>
    <row r="10073" customFormat="1" hidden="1"/>
    <row r="10074" customFormat="1" hidden="1"/>
    <row r="10075" customFormat="1" hidden="1"/>
    <row r="10076" customFormat="1" hidden="1"/>
    <row r="10077" customFormat="1" hidden="1"/>
    <row r="10078" customFormat="1" hidden="1"/>
    <row r="10079" customFormat="1" hidden="1"/>
    <row r="10080" customFormat="1" hidden="1"/>
    <row r="10081" customFormat="1" hidden="1"/>
    <row r="10082" customFormat="1" hidden="1"/>
    <row r="10083" customFormat="1" hidden="1"/>
    <row r="10084" customFormat="1" hidden="1"/>
    <row r="10085" customFormat="1" hidden="1"/>
    <row r="10086" customFormat="1" hidden="1"/>
    <row r="10087" customFormat="1" hidden="1"/>
    <row r="10088" customFormat="1" hidden="1"/>
    <row r="10089" customFormat="1" hidden="1"/>
    <row r="10090" customFormat="1" hidden="1"/>
    <row r="10091" customFormat="1" hidden="1"/>
    <row r="10092" customFormat="1" hidden="1"/>
    <row r="10093" customFormat="1" hidden="1"/>
    <row r="10094" customFormat="1" hidden="1"/>
    <row r="10095" customFormat="1" hidden="1"/>
    <row r="10096" customFormat="1" hidden="1"/>
    <row r="10097" customFormat="1" hidden="1"/>
    <row r="10098" customFormat="1" hidden="1"/>
    <row r="10099" customFormat="1" hidden="1"/>
    <row r="10100" customFormat="1" hidden="1"/>
    <row r="10101" customFormat="1" hidden="1"/>
    <row r="10102" customFormat="1" hidden="1"/>
    <row r="10103" customFormat="1" hidden="1"/>
    <row r="10104" customFormat="1" hidden="1"/>
    <row r="10105" customFormat="1" hidden="1"/>
    <row r="10106" customFormat="1" hidden="1"/>
    <row r="10107" customFormat="1" hidden="1"/>
    <row r="10108" customFormat="1" hidden="1"/>
    <row r="10109" customFormat="1" hidden="1"/>
    <row r="10110" customFormat="1" hidden="1"/>
    <row r="10111" customFormat="1" hidden="1"/>
    <row r="10112" customFormat="1" hidden="1"/>
    <row r="10113" customFormat="1" hidden="1"/>
    <row r="10114" customFormat="1" hidden="1"/>
    <row r="10115" customFormat="1" hidden="1"/>
    <row r="10116" customFormat="1" hidden="1"/>
    <row r="10117" customFormat="1" hidden="1"/>
    <row r="10118" customFormat="1" hidden="1"/>
    <row r="10119" customFormat="1" hidden="1"/>
    <row r="10120" customFormat="1" hidden="1"/>
    <row r="10121" customFormat="1" hidden="1"/>
    <row r="10122" customFormat="1" hidden="1"/>
    <row r="10123" customFormat="1" hidden="1"/>
    <row r="10124" customFormat="1" hidden="1"/>
    <row r="10125" customFormat="1" hidden="1"/>
    <row r="10126" customFormat="1" hidden="1"/>
    <row r="10127" customFormat="1" hidden="1"/>
    <row r="10128" customFormat="1" hidden="1"/>
    <row r="10129" customFormat="1" hidden="1"/>
    <row r="10130" customFormat="1" hidden="1"/>
    <row r="10131" customFormat="1" hidden="1"/>
    <row r="10132" customFormat="1" hidden="1"/>
    <row r="10133" customFormat="1" hidden="1"/>
    <row r="10134" customFormat="1" hidden="1"/>
    <row r="10135" customFormat="1" hidden="1"/>
    <row r="10136" customFormat="1" hidden="1"/>
    <row r="10137" customFormat="1" hidden="1"/>
    <row r="10138" customFormat="1" hidden="1"/>
    <row r="10139" customFormat="1" hidden="1"/>
    <row r="10140" customFormat="1" hidden="1"/>
    <row r="10141" customFormat="1" hidden="1"/>
    <row r="10142" customFormat="1" hidden="1"/>
    <row r="10143" customFormat="1" hidden="1"/>
    <row r="10144" customFormat="1" hidden="1"/>
    <row r="10145" customFormat="1" hidden="1"/>
    <row r="10146" customFormat="1" hidden="1"/>
    <row r="10147" customFormat="1" hidden="1"/>
    <row r="10148" customFormat="1" hidden="1"/>
    <row r="10149" customFormat="1" hidden="1"/>
    <row r="10150" customFormat="1" hidden="1"/>
    <row r="10151" customFormat="1" hidden="1"/>
    <row r="10152" customFormat="1" hidden="1"/>
    <row r="10153" customFormat="1" hidden="1"/>
    <row r="10154" customFormat="1" hidden="1"/>
    <row r="10155" customFormat="1" hidden="1"/>
    <row r="10156" customFormat="1" hidden="1"/>
    <row r="10157" customFormat="1" hidden="1"/>
    <row r="10158" customFormat="1" hidden="1"/>
    <row r="10159" customFormat="1" hidden="1"/>
    <row r="10160" customFormat="1" hidden="1"/>
    <row r="10161" customFormat="1" hidden="1"/>
    <row r="10162" customFormat="1" hidden="1"/>
    <row r="10163" customFormat="1" hidden="1"/>
    <row r="10164" customFormat="1" hidden="1"/>
    <row r="10165" customFormat="1" hidden="1"/>
    <row r="10166" customFormat="1" hidden="1"/>
    <row r="10167" customFormat="1" hidden="1"/>
    <row r="10168" customFormat="1" hidden="1"/>
    <row r="10169" customFormat="1" hidden="1"/>
    <row r="10170" customFormat="1" hidden="1"/>
    <row r="10171" customFormat="1" hidden="1"/>
    <row r="10172" customFormat="1" hidden="1"/>
    <row r="10173" customFormat="1" hidden="1"/>
    <row r="10174" customFormat="1" hidden="1"/>
    <row r="10175" customFormat="1" hidden="1"/>
    <row r="10176" customFormat="1" hidden="1"/>
    <row r="10177" customFormat="1" hidden="1"/>
    <row r="10178" customFormat="1" hidden="1"/>
    <row r="10179" customFormat="1" hidden="1"/>
    <row r="10180" customFormat="1" hidden="1"/>
    <row r="10181" customFormat="1" hidden="1"/>
    <row r="10182" customFormat="1" hidden="1"/>
    <row r="10183" customFormat="1" hidden="1"/>
    <row r="10184" customFormat="1" hidden="1"/>
    <row r="10185" customFormat="1" hidden="1"/>
    <row r="10186" customFormat="1" hidden="1"/>
    <row r="10187" customFormat="1" hidden="1"/>
    <row r="10188" customFormat="1" hidden="1"/>
    <row r="10189" customFormat="1" hidden="1"/>
    <row r="10190" customFormat="1" hidden="1"/>
    <row r="10191" customFormat="1" hidden="1"/>
    <row r="10192" customFormat="1" hidden="1"/>
    <row r="10193" customFormat="1" hidden="1"/>
    <row r="10194" customFormat="1" hidden="1"/>
    <row r="10195" customFormat="1" hidden="1"/>
    <row r="10196" customFormat="1" hidden="1"/>
    <row r="10197" customFormat="1" hidden="1"/>
    <row r="10198" customFormat="1" hidden="1"/>
    <row r="10199" customFormat="1" hidden="1"/>
    <row r="10200" customFormat="1" hidden="1"/>
    <row r="10201" customFormat="1" hidden="1"/>
    <row r="10202" customFormat="1" hidden="1"/>
    <row r="10203" customFormat="1" hidden="1"/>
    <row r="10204" customFormat="1" hidden="1"/>
    <row r="10205" customFormat="1" hidden="1"/>
    <row r="10206" customFormat="1" hidden="1"/>
    <row r="10207" customFormat="1" hidden="1"/>
    <row r="10208" customFormat="1" hidden="1"/>
    <row r="10209" customFormat="1" hidden="1"/>
    <row r="10210" customFormat="1" hidden="1"/>
    <row r="10211" customFormat="1" hidden="1"/>
    <row r="10212" customFormat="1" hidden="1"/>
    <row r="10213" customFormat="1" hidden="1"/>
    <row r="10214" customFormat="1" hidden="1"/>
    <row r="10215" customFormat="1" hidden="1"/>
    <row r="10216" customFormat="1" hidden="1"/>
    <row r="10217" customFormat="1" hidden="1"/>
    <row r="10218" customFormat="1" hidden="1"/>
    <row r="10219" customFormat="1" hidden="1"/>
    <row r="10220" customFormat="1" hidden="1"/>
    <row r="10221" customFormat="1" hidden="1"/>
    <row r="10222" customFormat="1" hidden="1"/>
    <row r="10223" customFormat="1" hidden="1"/>
    <row r="10224" customFormat="1" hidden="1"/>
    <row r="10225" customFormat="1" hidden="1"/>
    <row r="10226" customFormat="1" hidden="1"/>
    <row r="10227" customFormat="1" hidden="1"/>
    <row r="10228" customFormat="1" hidden="1"/>
    <row r="10229" customFormat="1" hidden="1"/>
    <row r="10230" customFormat="1" hidden="1"/>
    <row r="10231" customFormat="1" hidden="1"/>
    <row r="10232" customFormat="1" hidden="1"/>
    <row r="10233" customFormat="1" hidden="1"/>
    <row r="10234" customFormat="1" hidden="1"/>
    <row r="10235" customFormat="1" hidden="1"/>
    <row r="10236" customFormat="1" hidden="1"/>
    <row r="10237" customFormat="1" hidden="1"/>
    <row r="10238" customFormat="1" hidden="1"/>
    <row r="10239" customFormat="1" hidden="1"/>
    <row r="10240" customFormat="1" hidden="1"/>
    <row r="10241" customFormat="1" hidden="1"/>
    <row r="10242" customFormat="1" hidden="1"/>
    <row r="10243" customFormat="1" hidden="1"/>
    <row r="10244" customFormat="1" hidden="1"/>
    <row r="10245" customFormat="1" hidden="1"/>
    <row r="10246" customFormat="1" hidden="1"/>
    <row r="10247" customFormat="1" hidden="1"/>
    <row r="10248" customFormat="1" hidden="1"/>
    <row r="10249" customFormat="1" hidden="1"/>
    <row r="10250" customFormat="1" hidden="1"/>
    <row r="10251" customFormat="1" hidden="1"/>
    <row r="10252" customFormat="1" hidden="1"/>
    <row r="10253" customFormat="1" hidden="1"/>
    <row r="10254" customFormat="1" hidden="1"/>
    <row r="10255" customFormat="1" hidden="1"/>
    <row r="10256" customFormat="1" hidden="1"/>
    <row r="10257" customFormat="1" hidden="1"/>
    <row r="10258" customFormat="1" hidden="1"/>
    <row r="10259" customFormat="1" hidden="1"/>
    <row r="10260" customFormat="1" hidden="1"/>
    <row r="10261" customFormat="1" hidden="1"/>
    <row r="10262" customFormat="1" hidden="1"/>
    <row r="10263" customFormat="1" hidden="1"/>
    <row r="10264" customFormat="1" hidden="1"/>
    <row r="10265" customFormat="1" hidden="1"/>
    <row r="10266" customFormat="1" hidden="1"/>
    <row r="10267" customFormat="1" hidden="1"/>
    <row r="10268" customFormat="1" hidden="1"/>
    <row r="10269" customFormat="1" hidden="1"/>
    <row r="10270" customFormat="1" hidden="1"/>
    <row r="10271" customFormat="1" hidden="1"/>
    <row r="10272" customFormat="1" hidden="1"/>
    <row r="10273" customFormat="1" hidden="1"/>
    <row r="10274" customFormat="1" hidden="1"/>
    <row r="10275" customFormat="1" hidden="1"/>
    <row r="10276" customFormat="1" hidden="1"/>
    <row r="10277" customFormat="1" hidden="1"/>
    <row r="10278" customFormat="1" hidden="1"/>
    <row r="10279" customFormat="1" hidden="1"/>
    <row r="10280" customFormat="1" hidden="1"/>
    <row r="10281" customFormat="1" hidden="1"/>
    <row r="10282" customFormat="1" hidden="1"/>
    <row r="10283" customFormat="1" hidden="1"/>
    <row r="10284" customFormat="1" hidden="1"/>
    <row r="10285" customFormat="1" hidden="1"/>
    <row r="10286" customFormat="1" hidden="1"/>
    <row r="10287" customFormat="1" hidden="1"/>
    <row r="10288" customFormat="1" hidden="1"/>
    <row r="10289" customFormat="1" hidden="1"/>
    <row r="10290" customFormat="1" hidden="1"/>
    <row r="10291" customFormat="1" hidden="1"/>
    <row r="10292" customFormat="1" hidden="1"/>
    <row r="10293" customFormat="1" hidden="1"/>
    <row r="10294" customFormat="1" hidden="1"/>
    <row r="10295" customFormat="1" hidden="1"/>
    <row r="10296" customFormat="1" hidden="1"/>
    <row r="10297" customFormat="1" hidden="1"/>
    <row r="10298" customFormat="1" hidden="1"/>
    <row r="10299" customFormat="1" hidden="1"/>
    <row r="10300" customFormat="1" hidden="1"/>
    <row r="10301" customFormat="1" hidden="1"/>
    <row r="10302" customFormat="1" hidden="1"/>
    <row r="10303" customFormat="1" hidden="1"/>
    <row r="10304" customFormat="1" hidden="1"/>
    <row r="10305" customFormat="1" hidden="1"/>
    <row r="10306" customFormat="1" hidden="1"/>
    <row r="10307" customFormat="1" hidden="1"/>
    <row r="10308" customFormat="1" hidden="1"/>
    <row r="10309" customFormat="1" hidden="1"/>
    <row r="10310" customFormat="1" hidden="1"/>
    <row r="10311" customFormat="1" hidden="1"/>
    <row r="10312" customFormat="1" hidden="1"/>
    <row r="10313" customFormat="1" hidden="1"/>
    <row r="10314" customFormat="1" hidden="1"/>
    <row r="10315" customFormat="1" hidden="1"/>
    <row r="10316" customFormat="1" hidden="1"/>
    <row r="10317" customFormat="1" hidden="1"/>
    <row r="10318" customFormat="1" hidden="1"/>
    <row r="10319" customFormat="1" hidden="1"/>
    <row r="10320" customFormat="1" hidden="1"/>
    <row r="10321" customFormat="1" hidden="1"/>
    <row r="10322" customFormat="1" hidden="1"/>
    <row r="10323" customFormat="1" hidden="1"/>
    <row r="10324" customFormat="1" hidden="1"/>
    <row r="10325" customFormat="1" hidden="1"/>
    <row r="10326" customFormat="1" hidden="1"/>
    <row r="10327" customFormat="1" hidden="1"/>
    <row r="10328" customFormat="1" hidden="1"/>
    <row r="10329" customFormat="1" hidden="1"/>
    <row r="10330" customFormat="1" hidden="1"/>
    <row r="10331" customFormat="1" hidden="1"/>
    <row r="10332" customFormat="1" hidden="1"/>
    <row r="10333" customFormat="1" hidden="1"/>
    <row r="10334" customFormat="1" hidden="1"/>
    <row r="10335" customFormat="1" hidden="1"/>
    <row r="10336" customFormat="1" hidden="1"/>
    <row r="10337" customFormat="1" hidden="1"/>
    <row r="10338" customFormat="1" hidden="1"/>
    <row r="10339" customFormat="1" hidden="1"/>
    <row r="10340" customFormat="1" hidden="1"/>
    <row r="10341" customFormat="1" hidden="1"/>
    <row r="10342" customFormat="1" hidden="1"/>
    <row r="10343" customFormat="1" hidden="1"/>
    <row r="10344" customFormat="1" hidden="1"/>
    <row r="10345" customFormat="1" hidden="1"/>
    <row r="10346" customFormat="1" hidden="1"/>
    <row r="10347" customFormat="1" hidden="1"/>
    <row r="10348" customFormat="1" hidden="1"/>
    <row r="10349" customFormat="1" hidden="1"/>
    <row r="10350" customFormat="1" hidden="1"/>
    <row r="10351" customFormat="1" hidden="1"/>
    <row r="10352" customFormat="1" hidden="1"/>
    <row r="10353" customFormat="1" hidden="1"/>
    <row r="10354" customFormat="1" hidden="1"/>
    <row r="10355" customFormat="1" hidden="1"/>
    <row r="10356" customFormat="1" hidden="1"/>
    <row r="10357" customFormat="1" hidden="1"/>
    <row r="10358" customFormat="1" hidden="1"/>
    <row r="10359" customFormat="1" hidden="1"/>
    <row r="10360" customFormat="1" hidden="1"/>
    <row r="10361" customFormat="1" hidden="1"/>
    <row r="10362" customFormat="1" hidden="1"/>
    <row r="10363" customFormat="1" hidden="1"/>
    <row r="10364" customFormat="1" hidden="1"/>
    <row r="10365" customFormat="1" hidden="1"/>
    <row r="10366" customFormat="1" hidden="1"/>
    <row r="10367" customFormat="1" hidden="1"/>
    <row r="10368" customFormat="1" hidden="1"/>
    <row r="10369" customFormat="1" hidden="1"/>
    <row r="10370" customFormat="1" hidden="1"/>
    <row r="10371" customFormat="1" hidden="1"/>
    <row r="10372" customFormat="1" hidden="1"/>
    <row r="10373" customFormat="1" hidden="1"/>
    <row r="10374" customFormat="1" hidden="1"/>
    <row r="10375" customFormat="1" hidden="1"/>
    <row r="10376" customFormat="1" hidden="1"/>
    <row r="10377" customFormat="1" hidden="1"/>
    <row r="10378" customFormat="1" hidden="1"/>
    <row r="10379" customFormat="1" hidden="1"/>
    <row r="10380" customFormat="1" hidden="1"/>
    <row r="10381" customFormat="1" hidden="1"/>
    <row r="10382" customFormat="1" hidden="1"/>
    <row r="10383" customFormat="1" hidden="1"/>
    <row r="10384" customFormat="1" hidden="1"/>
    <row r="10385" customFormat="1" hidden="1"/>
    <row r="10386" customFormat="1" hidden="1"/>
    <row r="10387" customFormat="1" hidden="1"/>
    <row r="10388" customFormat="1" hidden="1"/>
    <row r="10389" customFormat="1" hidden="1"/>
    <row r="10390" customFormat="1" hidden="1"/>
    <row r="10391" customFormat="1" hidden="1"/>
    <row r="10392" customFormat="1" hidden="1"/>
    <row r="10393" customFormat="1" hidden="1"/>
    <row r="10394" customFormat="1" hidden="1"/>
    <row r="10395" customFormat="1" hidden="1"/>
    <row r="10396" customFormat="1" hidden="1"/>
    <row r="10397" customFormat="1" hidden="1"/>
    <row r="10398" customFormat="1" hidden="1"/>
    <row r="10399" customFormat="1" hidden="1"/>
    <row r="10400" customFormat="1" hidden="1"/>
    <row r="10401" customFormat="1" hidden="1"/>
    <row r="10402" customFormat="1" hidden="1"/>
    <row r="10403" customFormat="1" hidden="1"/>
    <row r="10404" customFormat="1" hidden="1"/>
    <row r="10405" customFormat="1" hidden="1"/>
    <row r="10406" customFormat="1" hidden="1"/>
    <row r="10407" customFormat="1" hidden="1"/>
    <row r="10408" customFormat="1" hidden="1"/>
    <row r="10409" customFormat="1" hidden="1"/>
    <row r="10410" customFormat="1" hidden="1"/>
    <row r="10411" customFormat="1" hidden="1"/>
    <row r="10412" customFormat="1" hidden="1"/>
    <row r="10413" customFormat="1" hidden="1"/>
    <row r="10414" customFormat="1" hidden="1"/>
    <row r="10415" customFormat="1" hidden="1"/>
    <row r="10416" customFormat="1" hidden="1"/>
    <row r="10417" customFormat="1" hidden="1"/>
    <row r="10418" customFormat="1" hidden="1"/>
    <row r="10419" customFormat="1" hidden="1"/>
    <row r="10420" customFormat="1" hidden="1"/>
    <row r="10421" customFormat="1" hidden="1"/>
    <row r="10422" customFormat="1" hidden="1"/>
    <row r="10423" customFormat="1" hidden="1"/>
    <row r="10424" customFormat="1" hidden="1"/>
    <row r="10425" customFormat="1" hidden="1"/>
    <row r="10426" customFormat="1" hidden="1"/>
    <row r="10427" customFormat="1" hidden="1"/>
    <row r="10428" customFormat="1" hidden="1"/>
    <row r="10429" customFormat="1" hidden="1"/>
    <row r="10430" customFormat="1" hidden="1"/>
    <row r="10431" customFormat="1" hidden="1"/>
    <row r="10432" customFormat="1" hidden="1"/>
    <row r="10433" customFormat="1" hidden="1"/>
    <row r="10434" customFormat="1" hidden="1"/>
    <row r="10435" customFormat="1" hidden="1"/>
    <row r="10436" customFormat="1" hidden="1"/>
    <row r="10437" customFormat="1" hidden="1"/>
    <row r="10438" customFormat="1" hidden="1"/>
    <row r="10439" customFormat="1" hidden="1"/>
    <row r="10440" customFormat="1" hidden="1"/>
    <row r="10441" customFormat="1" hidden="1"/>
    <row r="10442" customFormat="1" hidden="1"/>
    <row r="10443" customFormat="1" hidden="1"/>
    <row r="10444" customFormat="1" hidden="1"/>
    <row r="10445" customFormat="1" hidden="1"/>
    <row r="10446" customFormat="1" hidden="1"/>
    <row r="10447" customFormat="1" hidden="1"/>
    <row r="10448" customFormat="1" hidden="1"/>
    <row r="10449" customFormat="1" hidden="1"/>
    <row r="10450" customFormat="1" hidden="1"/>
    <row r="10451" customFormat="1" hidden="1"/>
    <row r="10452" customFormat="1" hidden="1"/>
    <row r="10453" customFormat="1" hidden="1"/>
    <row r="10454" customFormat="1" hidden="1"/>
    <row r="10455" customFormat="1" hidden="1"/>
    <row r="10456" customFormat="1" hidden="1"/>
    <row r="10457" customFormat="1" hidden="1"/>
    <row r="10458" customFormat="1" hidden="1"/>
    <row r="10459" customFormat="1" hidden="1"/>
    <row r="10460" customFormat="1" hidden="1"/>
    <row r="10461" customFormat="1" hidden="1"/>
    <row r="10462" customFormat="1" hidden="1"/>
    <row r="10463" customFormat="1" hidden="1"/>
    <row r="10464" customFormat="1" hidden="1"/>
    <row r="10465" customFormat="1" hidden="1"/>
    <row r="10466" customFormat="1" hidden="1"/>
    <row r="10467" customFormat="1" hidden="1"/>
    <row r="10468" customFormat="1" hidden="1"/>
    <row r="10469" customFormat="1" hidden="1"/>
    <row r="10470" customFormat="1" hidden="1"/>
    <row r="10471" customFormat="1" hidden="1"/>
    <row r="10472" customFormat="1" hidden="1"/>
    <row r="10473" customFormat="1" hidden="1"/>
    <row r="10474" customFormat="1" hidden="1"/>
    <row r="10475" customFormat="1" hidden="1"/>
    <row r="10476" customFormat="1" hidden="1"/>
    <row r="10477" customFormat="1" hidden="1"/>
    <row r="10478" customFormat="1" hidden="1"/>
    <row r="10479" customFormat="1" hidden="1"/>
    <row r="10480" customFormat="1" hidden="1"/>
    <row r="10481" customFormat="1" hidden="1"/>
    <row r="10482" customFormat="1" hidden="1"/>
    <row r="10483" customFormat="1" hidden="1"/>
    <row r="10484" customFormat="1" hidden="1"/>
    <row r="10485" customFormat="1" hidden="1"/>
    <row r="10486" customFormat="1" hidden="1"/>
    <row r="10487" customFormat="1" hidden="1"/>
    <row r="10488" customFormat="1" hidden="1"/>
    <row r="10489" customFormat="1" hidden="1"/>
    <row r="10490" customFormat="1" hidden="1"/>
    <row r="10491" customFormat="1" hidden="1"/>
    <row r="10492" customFormat="1" hidden="1"/>
    <row r="10493" customFormat="1" hidden="1"/>
    <row r="10494" customFormat="1" hidden="1"/>
    <row r="10495" customFormat="1" hidden="1"/>
    <row r="10496" customFormat="1" hidden="1"/>
    <row r="10497" customFormat="1" hidden="1"/>
    <row r="10498" customFormat="1" hidden="1"/>
    <row r="10499" customFormat="1" hidden="1"/>
    <row r="10500" customFormat="1" hidden="1"/>
    <row r="10501" customFormat="1" hidden="1"/>
    <row r="10502" customFormat="1" hidden="1"/>
    <row r="10503" customFormat="1" hidden="1"/>
    <row r="10504" customFormat="1" hidden="1"/>
    <row r="10505" customFormat="1" hidden="1"/>
    <row r="10506" customFormat="1" hidden="1"/>
    <row r="10507" customFormat="1" hidden="1"/>
    <row r="10508" customFormat="1" hidden="1"/>
    <row r="10509" customFormat="1" hidden="1"/>
    <row r="10510" customFormat="1" hidden="1"/>
    <row r="10511" customFormat="1" hidden="1"/>
    <row r="10512" customFormat="1" hidden="1"/>
    <row r="10513" customFormat="1" hidden="1"/>
    <row r="10514" customFormat="1" hidden="1"/>
    <row r="10515" customFormat="1" hidden="1"/>
    <row r="10516" customFormat="1" hidden="1"/>
    <row r="10517" customFormat="1" hidden="1"/>
    <row r="10518" customFormat="1" hidden="1"/>
    <row r="10519" customFormat="1" hidden="1"/>
    <row r="10520" customFormat="1" hidden="1"/>
    <row r="10521" customFormat="1" hidden="1"/>
    <row r="10522" customFormat="1" hidden="1"/>
    <row r="10523" customFormat="1" hidden="1"/>
    <row r="10524" customFormat="1" hidden="1"/>
    <row r="10525" customFormat="1" hidden="1"/>
    <row r="10526" customFormat="1" hidden="1"/>
    <row r="10527" customFormat="1" hidden="1"/>
    <row r="10528" customFormat="1" hidden="1"/>
    <row r="10529" customFormat="1" hidden="1"/>
    <row r="10530" customFormat="1" hidden="1"/>
    <row r="10531" customFormat="1" hidden="1"/>
    <row r="10532" customFormat="1" hidden="1"/>
    <row r="10533" customFormat="1" hidden="1"/>
    <row r="10534" customFormat="1" hidden="1"/>
    <row r="10535" customFormat="1" hidden="1"/>
    <row r="10536" customFormat="1" hidden="1"/>
    <row r="10537" customFormat="1" hidden="1"/>
    <row r="10538" customFormat="1" hidden="1"/>
    <row r="10539" customFormat="1" hidden="1"/>
    <row r="10540" customFormat="1" hidden="1"/>
    <row r="10541" customFormat="1" hidden="1"/>
    <row r="10542" customFormat="1" hidden="1"/>
    <row r="10543" customFormat="1" hidden="1"/>
    <row r="10544" customFormat="1" hidden="1"/>
    <row r="10545" customFormat="1" hidden="1"/>
    <row r="10546" customFormat="1" hidden="1"/>
    <row r="10547" customFormat="1" hidden="1"/>
    <row r="10548" customFormat="1" hidden="1"/>
    <row r="10549" customFormat="1" hidden="1"/>
    <row r="10550" customFormat="1" hidden="1"/>
    <row r="10551" customFormat="1" hidden="1"/>
    <row r="10552" customFormat="1" hidden="1"/>
    <row r="10553" customFormat="1" hidden="1"/>
    <row r="10554" customFormat="1" hidden="1"/>
    <row r="10555" customFormat="1" hidden="1"/>
    <row r="10556" customFormat="1" hidden="1"/>
    <row r="10557" customFormat="1" hidden="1"/>
    <row r="10558" customFormat="1" hidden="1"/>
    <row r="10559" customFormat="1" hidden="1"/>
    <row r="10560" customFormat="1" hidden="1"/>
    <row r="10561" customFormat="1" hidden="1"/>
    <row r="10562" customFormat="1" hidden="1"/>
    <row r="10563" customFormat="1" hidden="1"/>
    <row r="10564" customFormat="1" hidden="1"/>
    <row r="10565" customFormat="1" hidden="1"/>
    <row r="10566" customFormat="1" hidden="1"/>
    <row r="10567" customFormat="1" hidden="1"/>
    <row r="10568" customFormat="1" hidden="1"/>
    <row r="10569" customFormat="1" hidden="1"/>
    <row r="10570" customFormat="1" hidden="1"/>
    <row r="10571" customFormat="1" hidden="1"/>
    <row r="10572" customFormat="1" hidden="1"/>
    <row r="10573" customFormat="1" hidden="1"/>
    <row r="10574" customFormat="1" hidden="1"/>
    <row r="10575" customFormat="1" hidden="1"/>
    <row r="10576" customFormat="1" hidden="1"/>
    <row r="10577" customFormat="1" hidden="1"/>
    <row r="10578" customFormat="1" hidden="1"/>
    <row r="10579" customFormat="1" hidden="1"/>
    <row r="10580" customFormat="1" hidden="1"/>
    <row r="10581" customFormat="1" hidden="1"/>
    <row r="10582" customFormat="1" hidden="1"/>
    <row r="10583" customFormat="1" hidden="1"/>
    <row r="10584" customFormat="1" hidden="1"/>
    <row r="10585" customFormat="1" hidden="1"/>
    <row r="10586" customFormat="1" hidden="1"/>
    <row r="10587" customFormat="1" hidden="1"/>
    <row r="10588" customFormat="1" hidden="1"/>
    <row r="10589" customFormat="1" hidden="1"/>
    <row r="10590" customFormat="1" hidden="1"/>
    <row r="10591" customFormat="1" hidden="1"/>
    <row r="10592" customFormat="1" hidden="1"/>
    <row r="10593" customFormat="1" hidden="1"/>
    <row r="10594" customFormat="1" hidden="1"/>
    <row r="10595" customFormat="1" hidden="1"/>
    <row r="10596" customFormat="1" hidden="1"/>
    <row r="10597" customFormat="1" hidden="1"/>
    <row r="10598" customFormat="1" hidden="1"/>
    <row r="10599" customFormat="1" hidden="1"/>
    <row r="10600" customFormat="1" hidden="1"/>
    <row r="10601" customFormat="1" hidden="1"/>
    <row r="10602" customFormat="1" hidden="1"/>
    <row r="10603" customFormat="1" hidden="1"/>
    <row r="10604" customFormat="1" hidden="1"/>
    <row r="10605" customFormat="1" hidden="1"/>
    <row r="10606" customFormat="1" hidden="1"/>
    <row r="10607" customFormat="1" hidden="1"/>
    <row r="10608" customFormat="1" hidden="1"/>
    <row r="10609" customFormat="1" hidden="1"/>
    <row r="10610" customFormat="1" hidden="1"/>
    <row r="10611" customFormat="1" hidden="1"/>
    <row r="10612" customFormat="1" hidden="1"/>
    <row r="10613" customFormat="1" hidden="1"/>
    <row r="10614" customFormat="1" hidden="1"/>
    <row r="10615" customFormat="1" hidden="1"/>
    <row r="10616" customFormat="1" hidden="1"/>
    <row r="10617" customFormat="1" hidden="1"/>
    <row r="10618" customFormat="1" hidden="1"/>
    <row r="10619" customFormat="1" hidden="1"/>
    <row r="10620" customFormat="1" hidden="1"/>
    <row r="10621" customFormat="1" hidden="1"/>
    <row r="10622" customFormat="1" hidden="1"/>
    <row r="10623" customFormat="1" hidden="1"/>
    <row r="10624" customFormat="1" hidden="1"/>
    <row r="10625" customFormat="1" hidden="1"/>
    <row r="10626" customFormat="1" hidden="1"/>
    <row r="10627" customFormat="1" hidden="1"/>
    <row r="10628" customFormat="1" hidden="1"/>
    <row r="10629" customFormat="1" hidden="1"/>
    <row r="10630" customFormat="1" hidden="1"/>
    <row r="10631" customFormat="1" hidden="1"/>
    <row r="10632" customFormat="1" hidden="1"/>
    <row r="10633" customFormat="1" hidden="1"/>
    <row r="10634" customFormat="1" hidden="1"/>
    <row r="10635" customFormat="1" hidden="1"/>
    <row r="10636" customFormat="1" hidden="1"/>
    <row r="10637" customFormat="1" hidden="1"/>
    <row r="10638" customFormat="1" hidden="1"/>
    <row r="10639" customFormat="1" hidden="1"/>
    <row r="10640" customFormat="1" hidden="1"/>
    <row r="10641" customFormat="1" hidden="1"/>
    <row r="10642" customFormat="1" hidden="1"/>
    <row r="10643" customFormat="1" hidden="1"/>
    <row r="10644" customFormat="1" hidden="1"/>
    <row r="10645" customFormat="1" hidden="1"/>
    <row r="10646" customFormat="1" hidden="1"/>
    <row r="10647" customFormat="1" hidden="1"/>
    <row r="10648" customFormat="1" hidden="1"/>
    <row r="10649" customFormat="1" hidden="1"/>
    <row r="10650" customFormat="1" hidden="1"/>
    <row r="10651" customFormat="1" hidden="1"/>
    <row r="10652" customFormat="1" hidden="1"/>
    <row r="10653" customFormat="1" hidden="1"/>
    <row r="10654" customFormat="1" hidden="1"/>
    <row r="10655" customFormat="1" hidden="1"/>
    <row r="10656" customFormat="1" hidden="1"/>
    <row r="10657" customFormat="1" hidden="1"/>
    <row r="10658" customFormat="1" hidden="1"/>
    <row r="10659" customFormat="1" hidden="1"/>
    <row r="10660" customFormat="1" hidden="1"/>
    <row r="10661" customFormat="1" hidden="1"/>
    <row r="10662" customFormat="1" hidden="1"/>
    <row r="10663" customFormat="1" hidden="1"/>
    <row r="10664" customFormat="1" hidden="1"/>
    <row r="10665" customFormat="1" hidden="1"/>
    <row r="10666" customFormat="1" hidden="1"/>
    <row r="10667" customFormat="1" hidden="1"/>
    <row r="10668" customFormat="1" hidden="1"/>
    <row r="10669" customFormat="1" hidden="1"/>
    <row r="10670" customFormat="1" hidden="1"/>
    <row r="10671" customFormat="1" hidden="1"/>
    <row r="10672" customFormat="1" hidden="1"/>
    <row r="10673" customFormat="1" hidden="1"/>
    <row r="10674" customFormat="1" hidden="1"/>
    <row r="10675" customFormat="1" hidden="1"/>
    <row r="10676" customFormat="1" hidden="1"/>
    <row r="10677" customFormat="1" hidden="1"/>
    <row r="10678" customFormat="1" hidden="1"/>
    <row r="10679" customFormat="1" hidden="1"/>
    <row r="10680" customFormat="1" hidden="1"/>
    <row r="10681" customFormat="1" hidden="1"/>
    <row r="10682" customFormat="1" hidden="1"/>
    <row r="10683" customFormat="1" hidden="1"/>
    <row r="10684" customFormat="1" hidden="1"/>
    <row r="10685" customFormat="1" hidden="1"/>
    <row r="10686" customFormat="1" hidden="1"/>
    <row r="10687" customFormat="1" hidden="1"/>
    <row r="10688" customFormat="1" hidden="1"/>
    <row r="10689" customFormat="1" hidden="1"/>
    <row r="10690" customFormat="1" hidden="1"/>
    <row r="10691" customFormat="1" hidden="1"/>
    <row r="10692" customFormat="1" hidden="1"/>
    <row r="10693" customFormat="1" hidden="1"/>
    <row r="10694" customFormat="1" hidden="1"/>
    <row r="10695" customFormat="1" hidden="1"/>
    <row r="10696" customFormat="1" hidden="1"/>
    <row r="10697" customFormat="1" hidden="1"/>
    <row r="10698" customFormat="1" hidden="1"/>
    <row r="10699" customFormat="1" hidden="1"/>
    <row r="10700" customFormat="1" hidden="1"/>
    <row r="10701" customFormat="1" hidden="1"/>
    <row r="10702" customFormat="1" hidden="1"/>
    <row r="10703" customFormat="1" hidden="1"/>
    <row r="10704" customFormat="1" hidden="1"/>
    <row r="10705" customFormat="1" hidden="1"/>
    <row r="10706" customFormat="1" hidden="1"/>
    <row r="10707" customFormat="1" hidden="1"/>
    <row r="10708" customFormat="1" hidden="1"/>
    <row r="10709" customFormat="1" hidden="1"/>
    <row r="10710" customFormat="1" hidden="1"/>
    <row r="10711" customFormat="1" hidden="1"/>
    <row r="10712" customFormat="1" hidden="1"/>
    <row r="10713" customFormat="1" hidden="1"/>
    <row r="10714" customFormat="1" hidden="1"/>
    <row r="10715" customFormat="1" hidden="1"/>
    <row r="10716" customFormat="1" hidden="1"/>
    <row r="10717" customFormat="1" hidden="1"/>
    <row r="10718" customFormat="1" hidden="1"/>
    <row r="10719" customFormat="1" hidden="1"/>
    <row r="10720" customFormat="1" hidden="1"/>
    <row r="10721" customFormat="1" hidden="1"/>
    <row r="10722" customFormat="1" hidden="1"/>
    <row r="10723" customFormat="1" hidden="1"/>
    <row r="10724" customFormat="1" hidden="1"/>
    <row r="10725" customFormat="1" hidden="1"/>
    <row r="10726" customFormat="1" hidden="1"/>
    <row r="10727" customFormat="1" hidden="1"/>
    <row r="10728" customFormat="1" hidden="1"/>
    <row r="10729" customFormat="1" hidden="1"/>
    <row r="10730" customFormat="1" hidden="1"/>
    <row r="10731" customFormat="1" hidden="1"/>
    <row r="10732" customFormat="1" hidden="1"/>
    <row r="10733" customFormat="1" hidden="1"/>
    <row r="10734" customFormat="1" hidden="1"/>
    <row r="10735" customFormat="1" hidden="1"/>
    <row r="10736" customFormat="1" hidden="1"/>
    <row r="10737" customFormat="1" hidden="1"/>
    <row r="10738" customFormat="1" hidden="1"/>
    <row r="10739" customFormat="1" hidden="1"/>
    <row r="10740" customFormat="1" hidden="1"/>
    <row r="10741" customFormat="1" hidden="1"/>
    <row r="10742" customFormat="1" hidden="1"/>
    <row r="10743" customFormat="1" hidden="1"/>
    <row r="10744" customFormat="1" hidden="1"/>
    <row r="10745" customFormat="1" hidden="1"/>
    <row r="10746" customFormat="1" hidden="1"/>
    <row r="10747" customFormat="1" hidden="1"/>
    <row r="10748" customFormat="1" hidden="1"/>
    <row r="10749" customFormat="1" hidden="1"/>
    <row r="10750" customFormat="1" hidden="1"/>
    <row r="10751" customFormat="1" hidden="1"/>
    <row r="10752" customFormat="1" hidden="1"/>
    <row r="10753" customFormat="1" hidden="1"/>
    <row r="10754" customFormat="1" hidden="1"/>
    <row r="10755" customFormat="1" hidden="1"/>
    <row r="10756" customFormat="1" hidden="1"/>
    <row r="10757" customFormat="1" hidden="1"/>
    <row r="10758" customFormat="1" hidden="1"/>
    <row r="10759" customFormat="1" hidden="1"/>
    <row r="10760" customFormat="1" hidden="1"/>
    <row r="10761" customFormat="1" hidden="1"/>
    <row r="10762" customFormat="1" hidden="1"/>
    <row r="10763" customFormat="1" hidden="1"/>
    <row r="10764" customFormat="1" hidden="1"/>
    <row r="10765" customFormat="1" hidden="1"/>
    <row r="10766" customFormat="1" hidden="1"/>
    <row r="10767" customFormat="1" hidden="1"/>
    <row r="10768" customFormat="1" hidden="1"/>
    <row r="10769" customFormat="1" hidden="1"/>
    <row r="10770" customFormat="1" hidden="1"/>
    <row r="10771" customFormat="1" hidden="1"/>
    <row r="10772" customFormat="1" hidden="1"/>
    <row r="10773" customFormat="1" hidden="1"/>
    <row r="10774" customFormat="1" hidden="1"/>
    <row r="10775" customFormat="1" hidden="1"/>
    <row r="10776" customFormat="1" hidden="1"/>
    <row r="10777" customFormat="1" hidden="1"/>
    <row r="10778" customFormat="1" hidden="1"/>
    <row r="10779" customFormat="1" hidden="1"/>
    <row r="10780" customFormat="1" hidden="1"/>
    <row r="10781" customFormat="1" hidden="1"/>
    <row r="10782" customFormat="1" hidden="1"/>
    <row r="10783" customFormat="1" hidden="1"/>
    <row r="10784" customFormat="1" hidden="1"/>
    <row r="10785" customFormat="1" hidden="1"/>
    <row r="10786" customFormat="1" hidden="1"/>
    <row r="10787" customFormat="1" hidden="1"/>
    <row r="10788" customFormat="1" hidden="1"/>
    <row r="10789" customFormat="1" hidden="1"/>
    <row r="10790" customFormat="1" hidden="1"/>
    <row r="10791" customFormat="1" hidden="1"/>
    <row r="10792" customFormat="1" hidden="1"/>
    <row r="10793" customFormat="1" hidden="1"/>
    <row r="10794" customFormat="1" hidden="1"/>
    <row r="10795" customFormat="1" hidden="1"/>
    <row r="10796" customFormat="1" hidden="1"/>
    <row r="10797" customFormat="1" hidden="1"/>
    <row r="10798" customFormat="1" hidden="1"/>
    <row r="10799" customFormat="1" hidden="1"/>
    <row r="10800" customFormat="1" hidden="1"/>
    <row r="10801" customFormat="1" hidden="1"/>
    <row r="10802" customFormat="1" hidden="1"/>
    <row r="10803" customFormat="1" hidden="1"/>
    <row r="10804" customFormat="1" hidden="1"/>
    <row r="10805" customFormat="1" hidden="1"/>
    <row r="10806" customFormat="1" hidden="1"/>
    <row r="10807" customFormat="1" hidden="1"/>
    <row r="10808" customFormat="1" hidden="1"/>
    <row r="10809" customFormat="1" hidden="1"/>
    <row r="10810" customFormat="1" hidden="1"/>
    <row r="10811" customFormat="1" hidden="1"/>
    <row r="10812" customFormat="1" hidden="1"/>
    <row r="10813" customFormat="1" hidden="1"/>
    <row r="10814" customFormat="1" hidden="1"/>
    <row r="10815" customFormat="1" hidden="1"/>
    <row r="10816" customFormat="1" hidden="1"/>
    <row r="10817" customFormat="1" hidden="1"/>
    <row r="10818" customFormat="1" hidden="1"/>
    <row r="10819" customFormat="1" hidden="1"/>
    <row r="10820" customFormat="1" hidden="1"/>
    <row r="10821" customFormat="1" hidden="1"/>
    <row r="10822" customFormat="1" hidden="1"/>
    <row r="10823" customFormat="1" hidden="1"/>
    <row r="10824" customFormat="1" hidden="1"/>
    <row r="10825" customFormat="1" hidden="1"/>
    <row r="10826" customFormat="1" hidden="1"/>
    <row r="10827" customFormat="1" hidden="1"/>
    <row r="10828" customFormat="1" hidden="1"/>
    <row r="10829" customFormat="1" hidden="1"/>
    <row r="10830" customFormat="1" hidden="1"/>
    <row r="10831" customFormat="1" hidden="1"/>
    <row r="10832" customFormat="1" hidden="1"/>
    <row r="10833" customFormat="1" hidden="1"/>
    <row r="10834" customFormat="1" hidden="1"/>
    <row r="10835" customFormat="1" hidden="1"/>
    <row r="10836" customFormat="1" hidden="1"/>
    <row r="10837" customFormat="1" hidden="1"/>
    <row r="10838" customFormat="1" hidden="1"/>
    <row r="10839" customFormat="1" hidden="1"/>
    <row r="10840" customFormat="1" hidden="1"/>
    <row r="10841" customFormat="1" hidden="1"/>
    <row r="10842" customFormat="1" hidden="1"/>
    <row r="10843" customFormat="1" hidden="1"/>
    <row r="10844" customFormat="1" hidden="1"/>
    <row r="10845" customFormat="1" hidden="1"/>
    <row r="10846" customFormat="1" hidden="1"/>
    <row r="10847" customFormat="1" hidden="1"/>
    <row r="10848" customFormat="1" hidden="1"/>
    <row r="10849" customFormat="1" hidden="1"/>
    <row r="10850" customFormat="1" hidden="1"/>
    <row r="10851" customFormat="1" hidden="1"/>
    <row r="10852" customFormat="1" hidden="1"/>
    <row r="10853" customFormat="1" hidden="1"/>
    <row r="10854" customFormat="1" hidden="1"/>
    <row r="10855" customFormat="1" hidden="1"/>
    <row r="10856" customFormat="1" hidden="1"/>
    <row r="10857" customFormat="1" hidden="1"/>
    <row r="10858" customFormat="1" hidden="1"/>
    <row r="10859" customFormat="1" hidden="1"/>
    <row r="10860" customFormat="1" hidden="1"/>
    <row r="10861" customFormat="1" hidden="1"/>
    <row r="10862" customFormat="1" hidden="1"/>
    <row r="10863" customFormat="1" hidden="1"/>
    <row r="10864" customFormat="1" hidden="1"/>
    <row r="10865" customFormat="1" hidden="1"/>
    <row r="10866" customFormat="1" hidden="1"/>
    <row r="10867" customFormat="1" hidden="1"/>
    <row r="10868" customFormat="1" hidden="1"/>
    <row r="10869" customFormat="1" hidden="1"/>
    <row r="10870" customFormat="1" hidden="1"/>
    <row r="10871" customFormat="1" hidden="1"/>
    <row r="10872" customFormat="1" hidden="1"/>
    <row r="10873" customFormat="1" hidden="1"/>
    <row r="10874" customFormat="1" hidden="1"/>
    <row r="10875" customFormat="1" hidden="1"/>
    <row r="10876" customFormat="1" hidden="1"/>
    <row r="10877" customFormat="1" hidden="1"/>
    <row r="10878" customFormat="1" hidden="1"/>
    <row r="10879" customFormat="1" hidden="1"/>
    <row r="10880" customFormat="1" hidden="1"/>
    <row r="10881" customFormat="1" hidden="1"/>
    <row r="10882" customFormat="1" hidden="1"/>
    <row r="10883" customFormat="1" hidden="1"/>
    <row r="10884" customFormat="1" hidden="1"/>
    <row r="10885" customFormat="1" hidden="1"/>
    <row r="10886" customFormat="1" hidden="1"/>
    <row r="10887" customFormat="1" hidden="1"/>
    <row r="10888" customFormat="1" hidden="1"/>
    <row r="10889" customFormat="1" hidden="1"/>
    <row r="10890" customFormat="1" hidden="1"/>
    <row r="10891" customFormat="1" hidden="1"/>
    <row r="10892" customFormat="1" hidden="1"/>
    <row r="10893" customFormat="1" hidden="1"/>
    <row r="10894" customFormat="1" hidden="1"/>
    <row r="10895" customFormat="1" hidden="1"/>
    <row r="10896" customFormat="1" hidden="1"/>
    <row r="10897" customFormat="1" hidden="1"/>
    <row r="10898" customFormat="1" hidden="1"/>
    <row r="10899" customFormat="1" hidden="1"/>
    <row r="10900" customFormat="1" hidden="1"/>
    <row r="10901" customFormat="1" hidden="1"/>
    <row r="10902" customFormat="1" hidden="1"/>
    <row r="10903" customFormat="1" hidden="1"/>
    <row r="10904" customFormat="1" hidden="1"/>
    <row r="10905" customFormat="1" hidden="1"/>
    <row r="10906" customFormat="1" hidden="1"/>
    <row r="10907" customFormat="1" hidden="1"/>
    <row r="10908" customFormat="1" hidden="1"/>
    <row r="10909" customFormat="1" hidden="1"/>
    <row r="10910" customFormat="1" hidden="1"/>
    <row r="10911" customFormat="1" hidden="1"/>
    <row r="10912" customFormat="1" hidden="1"/>
    <row r="10913" customFormat="1" hidden="1"/>
    <row r="10914" customFormat="1" hidden="1"/>
    <row r="10915" customFormat="1" hidden="1"/>
    <row r="10916" customFormat="1" hidden="1"/>
    <row r="10917" customFormat="1" hidden="1"/>
    <row r="10918" customFormat="1" hidden="1"/>
    <row r="10919" customFormat="1" hidden="1"/>
    <row r="10920" customFormat="1" hidden="1"/>
    <row r="10921" customFormat="1" hidden="1"/>
    <row r="10922" customFormat="1" hidden="1"/>
    <row r="10923" customFormat="1" hidden="1"/>
    <row r="10924" customFormat="1" hidden="1"/>
    <row r="10925" customFormat="1" hidden="1"/>
    <row r="10926" customFormat="1" hidden="1"/>
    <row r="10927" customFormat="1" hidden="1"/>
    <row r="10928" customFormat="1" hidden="1"/>
    <row r="10929" customFormat="1" hidden="1"/>
    <row r="10930" customFormat="1" hidden="1"/>
    <row r="10931" customFormat="1" hidden="1"/>
    <row r="10932" customFormat="1" hidden="1"/>
    <row r="10933" customFormat="1" hidden="1"/>
    <row r="10934" customFormat="1" hidden="1"/>
    <row r="10935" customFormat="1" hidden="1"/>
    <row r="10936" customFormat="1" hidden="1"/>
    <row r="10937" customFormat="1" hidden="1"/>
    <row r="10938" customFormat="1" hidden="1"/>
    <row r="10939" customFormat="1" hidden="1"/>
    <row r="10940" customFormat="1" hidden="1"/>
    <row r="10941" customFormat="1" hidden="1"/>
    <row r="10942" customFormat="1" hidden="1"/>
    <row r="10943" customFormat="1" hidden="1"/>
    <row r="10944" customFormat="1" hidden="1"/>
    <row r="10945" customFormat="1" hidden="1"/>
    <row r="10946" customFormat="1" hidden="1"/>
    <row r="10947" customFormat="1" hidden="1"/>
    <row r="10948" customFormat="1" hidden="1"/>
    <row r="10949" customFormat="1" hidden="1"/>
    <row r="10950" customFormat="1" hidden="1"/>
    <row r="10951" customFormat="1" hidden="1"/>
    <row r="10952" customFormat="1" hidden="1"/>
    <row r="10953" customFormat="1" hidden="1"/>
    <row r="10954" customFormat="1" hidden="1"/>
    <row r="10955" customFormat="1" hidden="1"/>
    <row r="10956" customFormat="1" hidden="1"/>
    <row r="10957" customFormat="1" hidden="1"/>
    <row r="10958" customFormat="1" hidden="1"/>
    <row r="10959" customFormat="1" hidden="1"/>
    <row r="10960" customFormat="1" hidden="1"/>
    <row r="10961" customFormat="1" hidden="1"/>
    <row r="10962" customFormat="1" hidden="1"/>
    <row r="10963" customFormat="1" hidden="1"/>
    <row r="10964" customFormat="1" hidden="1"/>
    <row r="10965" customFormat="1" hidden="1"/>
    <row r="10966" customFormat="1" hidden="1"/>
    <row r="10967" customFormat="1" hidden="1"/>
    <row r="10968" customFormat="1" hidden="1"/>
    <row r="10969" customFormat="1" hidden="1"/>
    <row r="10970" customFormat="1" hidden="1"/>
    <row r="10971" customFormat="1" hidden="1"/>
    <row r="10972" customFormat="1" hidden="1"/>
    <row r="10973" customFormat="1" hidden="1"/>
    <row r="10974" customFormat="1" hidden="1"/>
    <row r="10975" customFormat="1" hidden="1"/>
    <row r="10976" customFormat="1" hidden="1"/>
    <row r="10977" customFormat="1" hidden="1"/>
    <row r="10978" customFormat="1" hidden="1"/>
    <row r="10979" customFormat="1" hidden="1"/>
    <row r="10980" customFormat="1" hidden="1"/>
    <row r="10981" customFormat="1" hidden="1"/>
    <row r="10982" customFormat="1" hidden="1"/>
    <row r="10983" customFormat="1" hidden="1"/>
    <row r="10984" customFormat="1" hidden="1"/>
    <row r="10985" customFormat="1" hidden="1"/>
    <row r="10986" customFormat="1" hidden="1"/>
    <row r="10987" customFormat="1" hidden="1"/>
    <row r="10988" customFormat="1" hidden="1"/>
    <row r="10989" customFormat="1" hidden="1"/>
    <row r="10990" customFormat="1" hidden="1"/>
    <row r="10991" customFormat="1" hidden="1"/>
    <row r="10992" customFormat="1" hidden="1"/>
    <row r="10993" customFormat="1" hidden="1"/>
    <row r="10994" customFormat="1" hidden="1"/>
    <row r="10995" customFormat="1" hidden="1"/>
    <row r="10996" customFormat="1" hidden="1"/>
    <row r="10997" customFormat="1" hidden="1"/>
    <row r="10998" customFormat="1" hidden="1"/>
    <row r="10999" customFormat="1" hidden="1"/>
    <row r="11000" customFormat="1" hidden="1"/>
    <row r="11001" customFormat="1" hidden="1"/>
    <row r="11002" customFormat="1" hidden="1"/>
    <row r="11003" customFormat="1" hidden="1"/>
    <row r="11004" customFormat="1" hidden="1"/>
    <row r="11005" customFormat="1" hidden="1"/>
    <row r="11006" customFormat="1" hidden="1"/>
    <row r="11007" customFormat="1" hidden="1"/>
    <row r="11008" customFormat="1" hidden="1"/>
    <row r="11009" customFormat="1" hidden="1"/>
    <row r="11010" customFormat="1" hidden="1"/>
    <row r="11011" customFormat="1" hidden="1"/>
    <row r="11012" customFormat="1" hidden="1"/>
    <row r="11013" customFormat="1" hidden="1"/>
    <row r="11014" customFormat="1" hidden="1"/>
    <row r="11015" customFormat="1" hidden="1"/>
    <row r="11016" customFormat="1" hidden="1"/>
    <row r="11017" customFormat="1" hidden="1"/>
    <row r="11018" customFormat="1" hidden="1"/>
    <row r="11019" customFormat="1" hidden="1"/>
    <row r="11020" customFormat="1" hidden="1"/>
    <row r="11021" customFormat="1" hidden="1"/>
    <row r="11022" customFormat="1" hidden="1"/>
    <row r="11023" customFormat="1" hidden="1"/>
    <row r="11024" customFormat="1" hidden="1"/>
    <row r="11025" customFormat="1" hidden="1"/>
    <row r="11026" customFormat="1" hidden="1"/>
    <row r="11027" customFormat="1" hidden="1"/>
    <row r="11028" customFormat="1" hidden="1"/>
    <row r="11029" customFormat="1" hidden="1"/>
    <row r="11030" customFormat="1" hidden="1"/>
    <row r="11031" customFormat="1" hidden="1"/>
    <row r="11032" customFormat="1" hidden="1"/>
    <row r="11033" customFormat="1" hidden="1"/>
    <row r="11034" customFormat="1" hidden="1"/>
    <row r="11035" customFormat="1" hidden="1"/>
    <row r="11036" customFormat="1" hidden="1"/>
    <row r="11037" customFormat="1" hidden="1"/>
    <row r="11038" customFormat="1" hidden="1"/>
    <row r="11039" customFormat="1" hidden="1"/>
    <row r="11040" customFormat="1" hidden="1"/>
    <row r="11041" customFormat="1" hidden="1"/>
    <row r="11042" customFormat="1" hidden="1"/>
    <row r="11043" customFormat="1" hidden="1"/>
    <row r="11044" customFormat="1" hidden="1"/>
    <row r="11045" customFormat="1" hidden="1"/>
    <row r="11046" customFormat="1" hidden="1"/>
    <row r="11047" customFormat="1" hidden="1"/>
    <row r="11048" customFormat="1" hidden="1"/>
    <row r="11049" customFormat="1" hidden="1"/>
    <row r="11050" customFormat="1" hidden="1"/>
    <row r="11051" customFormat="1" hidden="1"/>
    <row r="11052" customFormat="1" hidden="1"/>
    <row r="11053" customFormat="1" hidden="1"/>
    <row r="11054" customFormat="1" hidden="1"/>
    <row r="11055" customFormat="1" hidden="1"/>
    <row r="11056" customFormat="1" hidden="1"/>
    <row r="11057" customFormat="1" hidden="1"/>
    <row r="11058" customFormat="1" hidden="1"/>
    <row r="11059" customFormat="1" hidden="1"/>
    <row r="11060" customFormat="1" hidden="1"/>
    <row r="11061" customFormat="1" hidden="1"/>
    <row r="11062" customFormat="1" hidden="1"/>
    <row r="11063" customFormat="1" hidden="1"/>
    <row r="11064" customFormat="1" hidden="1"/>
    <row r="11065" customFormat="1" hidden="1"/>
    <row r="11066" customFormat="1" hidden="1"/>
    <row r="11067" customFormat="1" hidden="1"/>
    <row r="11068" customFormat="1" hidden="1"/>
    <row r="11069" customFormat="1" hidden="1"/>
    <row r="11070" customFormat="1" hidden="1"/>
    <row r="11071" customFormat="1" hidden="1"/>
    <row r="11072" customFormat="1" hidden="1"/>
    <row r="11073" customFormat="1" hidden="1"/>
    <row r="11074" customFormat="1" hidden="1"/>
    <row r="11075" customFormat="1" hidden="1"/>
    <row r="11076" customFormat="1" hidden="1"/>
    <row r="11077" customFormat="1" hidden="1"/>
    <row r="11078" customFormat="1" hidden="1"/>
    <row r="11079" customFormat="1" hidden="1"/>
    <row r="11080" customFormat="1" hidden="1"/>
    <row r="11081" customFormat="1" hidden="1"/>
    <row r="11082" customFormat="1" hidden="1"/>
    <row r="11083" customFormat="1" hidden="1"/>
    <row r="11084" customFormat="1" hidden="1"/>
    <row r="11085" customFormat="1" hidden="1"/>
    <row r="11086" customFormat="1" hidden="1"/>
    <row r="11087" customFormat="1" hidden="1"/>
    <row r="11088" customFormat="1" hidden="1"/>
    <row r="11089" customFormat="1" hidden="1"/>
    <row r="11090" customFormat="1" hidden="1"/>
    <row r="11091" customFormat="1" hidden="1"/>
    <row r="11092" customFormat="1" hidden="1"/>
    <row r="11093" customFormat="1" hidden="1"/>
    <row r="11094" customFormat="1" hidden="1"/>
    <row r="11095" customFormat="1" hidden="1"/>
    <row r="11096" customFormat="1" hidden="1"/>
    <row r="11097" customFormat="1" hidden="1"/>
    <row r="11098" customFormat="1" hidden="1"/>
    <row r="11099" customFormat="1" hidden="1"/>
    <row r="11100" customFormat="1" hidden="1"/>
    <row r="11101" customFormat="1" hidden="1"/>
    <row r="11102" customFormat="1" hidden="1"/>
    <row r="11103" customFormat="1" hidden="1"/>
    <row r="11104" customFormat="1" hidden="1"/>
    <row r="11105" customFormat="1" hidden="1"/>
    <row r="11106" customFormat="1" hidden="1"/>
    <row r="11107" customFormat="1" hidden="1"/>
    <row r="11108" customFormat="1" hidden="1"/>
    <row r="11109" customFormat="1" hidden="1"/>
    <row r="11110" customFormat="1" hidden="1"/>
    <row r="11111" customFormat="1" hidden="1"/>
    <row r="11112" customFormat="1" hidden="1"/>
    <row r="11113" customFormat="1" hidden="1"/>
    <row r="11114" customFormat="1" hidden="1"/>
    <row r="11115" customFormat="1" hidden="1"/>
    <row r="11116" customFormat="1" hidden="1"/>
    <row r="11117" customFormat="1" hidden="1"/>
    <row r="11118" customFormat="1" hidden="1"/>
    <row r="11119" customFormat="1" hidden="1"/>
    <row r="11120" customFormat="1" hidden="1"/>
    <row r="11121" customFormat="1" hidden="1"/>
    <row r="11122" customFormat="1" hidden="1"/>
    <row r="11123" customFormat="1" hidden="1"/>
    <row r="11124" customFormat="1" hidden="1"/>
    <row r="11125" customFormat="1" hidden="1"/>
    <row r="11126" customFormat="1" hidden="1"/>
    <row r="11127" customFormat="1" hidden="1"/>
    <row r="11128" customFormat="1" hidden="1"/>
    <row r="11129" customFormat="1" hidden="1"/>
    <row r="11130" customFormat="1" hidden="1"/>
    <row r="11131" customFormat="1" hidden="1"/>
    <row r="11132" customFormat="1" hidden="1"/>
    <row r="11133" customFormat="1" hidden="1"/>
    <row r="11134" customFormat="1" hidden="1"/>
    <row r="11135" customFormat="1" hidden="1"/>
    <row r="11136" customFormat="1" hidden="1"/>
    <row r="11137" customFormat="1" hidden="1"/>
    <row r="11138" customFormat="1" hidden="1"/>
    <row r="11139" customFormat="1" hidden="1"/>
    <row r="11140" customFormat="1" hidden="1"/>
    <row r="11141" customFormat="1" hidden="1"/>
    <row r="11142" customFormat="1" hidden="1"/>
    <row r="11143" customFormat="1" hidden="1"/>
    <row r="11144" customFormat="1" hidden="1"/>
    <row r="11145" customFormat="1" hidden="1"/>
    <row r="11146" customFormat="1" hidden="1"/>
    <row r="11147" customFormat="1" hidden="1"/>
    <row r="11148" customFormat="1" hidden="1"/>
    <row r="11149" customFormat="1" hidden="1"/>
    <row r="11150" customFormat="1" hidden="1"/>
    <row r="11151" customFormat="1" hidden="1"/>
    <row r="11152" customFormat="1" hidden="1"/>
    <row r="11153" customFormat="1" hidden="1"/>
    <row r="11154" customFormat="1" hidden="1"/>
    <row r="11155" customFormat="1" hidden="1"/>
    <row r="11156" customFormat="1" hidden="1"/>
    <row r="11157" customFormat="1" hidden="1"/>
    <row r="11158" customFormat="1" hidden="1"/>
    <row r="11159" customFormat="1" hidden="1"/>
    <row r="11160" customFormat="1" hidden="1"/>
    <row r="11161" customFormat="1" hidden="1"/>
    <row r="11162" customFormat="1" hidden="1"/>
    <row r="11163" customFormat="1" hidden="1"/>
    <row r="11164" customFormat="1" hidden="1"/>
    <row r="11165" customFormat="1" hidden="1"/>
    <row r="11166" customFormat="1" hidden="1"/>
    <row r="11167" customFormat="1" hidden="1"/>
    <row r="11168" customFormat="1" hidden="1"/>
    <row r="11169" customFormat="1" hidden="1"/>
    <row r="11170" customFormat="1" hidden="1"/>
    <row r="11171" customFormat="1" hidden="1"/>
    <row r="11172" customFormat="1" hidden="1"/>
    <row r="11173" customFormat="1" hidden="1"/>
    <row r="11174" customFormat="1" hidden="1"/>
    <row r="11175" customFormat="1" hidden="1"/>
    <row r="11176" customFormat="1" hidden="1"/>
    <row r="11177" customFormat="1" hidden="1"/>
    <row r="11178" customFormat="1" hidden="1"/>
    <row r="11179" customFormat="1" hidden="1"/>
    <row r="11180" customFormat="1" hidden="1"/>
    <row r="11181" customFormat="1" hidden="1"/>
    <row r="11182" customFormat="1" hidden="1"/>
    <row r="11183" customFormat="1" hidden="1"/>
    <row r="11184" customFormat="1" hidden="1"/>
    <row r="11185" customFormat="1" hidden="1"/>
    <row r="11186" customFormat="1" hidden="1"/>
    <row r="11187" customFormat="1" hidden="1"/>
    <row r="11188" customFormat="1" hidden="1"/>
    <row r="11189" customFormat="1" hidden="1"/>
    <row r="11190" customFormat="1" hidden="1"/>
    <row r="11191" customFormat="1" hidden="1"/>
    <row r="11192" customFormat="1" hidden="1"/>
    <row r="11193" customFormat="1" hidden="1"/>
    <row r="11194" customFormat="1" hidden="1"/>
    <row r="11195" customFormat="1" hidden="1"/>
    <row r="11196" customFormat="1" hidden="1"/>
    <row r="11197" customFormat="1" hidden="1"/>
    <row r="11198" customFormat="1" hidden="1"/>
    <row r="11199" customFormat="1" hidden="1"/>
    <row r="11200" customFormat="1" hidden="1"/>
    <row r="11201" customFormat="1" hidden="1"/>
    <row r="11202" customFormat="1" hidden="1"/>
    <row r="11203" customFormat="1" hidden="1"/>
    <row r="11204" customFormat="1" hidden="1"/>
    <row r="11205" customFormat="1" hidden="1"/>
    <row r="11206" customFormat="1" hidden="1"/>
    <row r="11207" customFormat="1" hidden="1"/>
    <row r="11208" customFormat="1" hidden="1"/>
    <row r="11209" customFormat="1" hidden="1"/>
    <row r="11210" customFormat="1" hidden="1"/>
    <row r="11211" customFormat="1" hidden="1"/>
    <row r="11212" customFormat="1" hidden="1"/>
    <row r="11213" customFormat="1" hidden="1"/>
    <row r="11214" customFormat="1" hidden="1"/>
    <row r="11215" customFormat="1" hidden="1"/>
    <row r="11216" customFormat="1" hidden="1"/>
    <row r="11217" customFormat="1" hidden="1"/>
    <row r="11218" customFormat="1" hidden="1"/>
    <row r="11219" customFormat="1" hidden="1"/>
    <row r="11220" customFormat="1" hidden="1"/>
    <row r="11221" customFormat="1" hidden="1"/>
    <row r="11222" customFormat="1" hidden="1"/>
    <row r="11223" customFormat="1" hidden="1"/>
    <row r="11224" customFormat="1" hidden="1"/>
    <row r="11225" customFormat="1" hidden="1"/>
    <row r="11226" customFormat="1" hidden="1"/>
    <row r="11227" customFormat="1" hidden="1"/>
    <row r="11228" customFormat="1" hidden="1"/>
    <row r="11229" customFormat="1" hidden="1"/>
    <row r="11230" customFormat="1" hidden="1"/>
    <row r="11231" customFormat="1" hidden="1"/>
    <row r="11232" customFormat="1" hidden="1"/>
    <row r="11233" customFormat="1" hidden="1"/>
    <row r="11234" customFormat="1" hidden="1"/>
    <row r="11235" customFormat="1" hidden="1"/>
    <row r="11236" customFormat="1" hidden="1"/>
    <row r="11237" customFormat="1" hidden="1"/>
    <row r="11238" customFormat="1" hidden="1"/>
    <row r="11239" customFormat="1" hidden="1"/>
    <row r="11240" customFormat="1" hidden="1"/>
    <row r="11241" customFormat="1" hidden="1"/>
    <row r="11242" customFormat="1" hidden="1"/>
    <row r="11243" customFormat="1" hidden="1"/>
    <row r="11244" customFormat="1" hidden="1"/>
    <row r="11245" customFormat="1" hidden="1"/>
    <row r="11246" customFormat="1" hidden="1"/>
    <row r="11247" customFormat="1" hidden="1"/>
    <row r="11248" customFormat="1" hidden="1"/>
    <row r="11249" customFormat="1" hidden="1"/>
    <row r="11250" customFormat="1" hidden="1"/>
    <row r="11251" customFormat="1" hidden="1"/>
    <row r="11252" customFormat="1" hidden="1"/>
    <row r="11253" customFormat="1" hidden="1"/>
    <row r="11254" customFormat="1" hidden="1"/>
    <row r="11255" customFormat="1" hidden="1"/>
    <row r="11256" customFormat="1" hidden="1"/>
    <row r="11257" customFormat="1" hidden="1"/>
    <row r="11258" customFormat="1" hidden="1"/>
    <row r="11259" customFormat="1" hidden="1"/>
    <row r="11260" customFormat="1" hidden="1"/>
    <row r="11261" customFormat="1" hidden="1"/>
    <row r="11262" customFormat="1" hidden="1"/>
    <row r="11263" customFormat="1" hidden="1"/>
    <row r="11264" customFormat="1" hidden="1"/>
    <row r="11265" customFormat="1" hidden="1"/>
    <row r="11266" customFormat="1" hidden="1"/>
    <row r="11267" customFormat="1" hidden="1"/>
    <row r="11268" customFormat="1" hidden="1"/>
    <row r="11269" customFormat="1" hidden="1"/>
    <row r="11270" customFormat="1" hidden="1"/>
    <row r="11271" customFormat="1" hidden="1"/>
    <row r="11272" customFormat="1" hidden="1"/>
    <row r="11273" customFormat="1" hidden="1"/>
    <row r="11274" customFormat="1" hidden="1"/>
    <row r="11275" customFormat="1" hidden="1"/>
    <row r="11276" customFormat="1" hidden="1"/>
    <row r="11277" customFormat="1" hidden="1"/>
    <row r="11278" customFormat="1" hidden="1"/>
    <row r="11279" customFormat="1" hidden="1"/>
    <row r="11280" customFormat="1" hidden="1"/>
    <row r="11281" customFormat="1" hidden="1"/>
    <row r="11282" customFormat="1" hidden="1"/>
    <row r="11283" customFormat="1" hidden="1"/>
    <row r="11284" customFormat="1" hidden="1"/>
    <row r="11285" customFormat="1" hidden="1"/>
    <row r="11286" customFormat="1" hidden="1"/>
    <row r="11287" customFormat="1" hidden="1"/>
    <row r="11288" customFormat="1" hidden="1"/>
    <row r="11289" customFormat="1" hidden="1"/>
    <row r="11290" customFormat="1" hidden="1"/>
    <row r="11291" customFormat="1" hidden="1"/>
    <row r="11292" customFormat="1" hidden="1"/>
    <row r="11293" customFormat="1" hidden="1"/>
    <row r="11294" customFormat="1" hidden="1"/>
    <row r="11295" customFormat="1" hidden="1"/>
    <row r="11296" customFormat="1" hidden="1"/>
    <row r="11297" customFormat="1" hidden="1"/>
    <row r="11298" customFormat="1" hidden="1"/>
    <row r="11299" customFormat="1" hidden="1"/>
    <row r="11300" customFormat="1" hidden="1"/>
    <row r="11301" customFormat="1" hidden="1"/>
    <row r="11302" customFormat="1" hidden="1"/>
    <row r="11303" customFormat="1" hidden="1"/>
    <row r="11304" customFormat="1" hidden="1"/>
    <row r="11305" customFormat="1" hidden="1"/>
    <row r="11306" customFormat="1" hidden="1"/>
    <row r="11307" customFormat="1" hidden="1"/>
    <row r="11308" customFormat="1" hidden="1"/>
    <row r="11309" customFormat="1" hidden="1"/>
    <row r="11310" customFormat="1" hidden="1"/>
    <row r="11311" customFormat="1" hidden="1"/>
    <row r="11312" customFormat="1" hidden="1"/>
    <row r="11313" customFormat="1" hidden="1"/>
    <row r="11314" customFormat="1" hidden="1"/>
    <row r="11315" customFormat="1" hidden="1"/>
    <row r="11316" customFormat="1" hidden="1"/>
    <row r="11317" customFormat="1" hidden="1"/>
    <row r="11318" customFormat="1" hidden="1"/>
    <row r="11319" customFormat="1" hidden="1"/>
    <row r="11320" customFormat="1" hidden="1"/>
    <row r="11321" customFormat="1" hidden="1"/>
    <row r="11322" customFormat="1" hidden="1"/>
    <row r="11323" customFormat="1" hidden="1"/>
    <row r="11324" customFormat="1" hidden="1"/>
    <row r="11325" customFormat="1" hidden="1"/>
    <row r="11326" customFormat="1" hidden="1"/>
    <row r="11327" customFormat="1" hidden="1"/>
    <row r="11328" customFormat="1" hidden="1"/>
    <row r="11329" customFormat="1" hidden="1"/>
    <row r="11330" customFormat="1" hidden="1"/>
    <row r="11331" customFormat="1" hidden="1"/>
    <row r="11332" customFormat="1" hidden="1"/>
    <row r="11333" customFormat="1" hidden="1"/>
    <row r="11334" customFormat="1" hidden="1"/>
    <row r="11335" customFormat="1" hidden="1"/>
    <row r="11336" customFormat="1" hidden="1"/>
    <row r="11337" customFormat="1" hidden="1"/>
    <row r="11338" customFormat="1" hidden="1"/>
    <row r="11339" customFormat="1" hidden="1"/>
    <row r="11340" customFormat="1" hidden="1"/>
    <row r="11341" customFormat="1" hidden="1"/>
    <row r="11342" customFormat="1" hidden="1"/>
    <row r="11343" customFormat="1" hidden="1"/>
    <row r="11344" customFormat="1" hidden="1"/>
    <row r="11345" customFormat="1" hidden="1"/>
    <row r="11346" customFormat="1" hidden="1"/>
    <row r="11347" customFormat="1" hidden="1"/>
    <row r="11348" customFormat="1" hidden="1"/>
    <row r="11349" customFormat="1" hidden="1"/>
    <row r="11350" customFormat="1" hidden="1"/>
    <row r="11351" customFormat="1" hidden="1"/>
    <row r="11352" customFormat="1" hidden="1"/>
    <row r="11353" customFormat="1" hidden="1"/>
    <row r="11354" customFormat="1" hidden="1"/>
    <row r="11355" customFormat="1" hidden="1"/>
    <row r="11356" customFormat="1" hidden="1"/>
    <row r="11357" customFormat="1" hidden="1"/>
    <row r="11358" customFormat="1" hidden="1"/>
    <row r="11359" customFormat="1" hidden="1"/>
    <row r="11360" customFormat="1" hidden="1"/>
    <row r="11361" customFormat="1" hidden="1"/>
    <row r="11362" customFormat="1" hidden="1"/>
    <row r="11363" customFormat="1" hidden="1"/>
    <row r="11364" customFormat="1" hidden="1"/>
    <row r="11365" customFormat="1" hidden="1"/>
    <row r="11366" customFormat="1" hidden="1"/>
    <row r="11367" customFormat="1" hidden="1"/>
    <row r="11368" customFormat="1" hidden="1"/>
    <row r="11369" customFormat="1" hidden="1"/>
    <row r="11370" customFormat="1" hidden="1"/>
    <row r="11371" customFormat="1" hidden="1"/>
    <row r="11372" customFormat="1" hidden="1"/>
    <row r="11373" customFormat="1" hidden="1"/>
    <row r="11374" customFormat="1" hidden="1"/>
    <row r="11375" customFormat="1" hidden="1"/>
    <row r="11376" customFormat="1" hidden="1"/>
    <row r="11377" customFormat="1" hidden="1"/>
    <row r="11378" customFormat="1" hidden="1"/>
    <row r="11379" customFormat="1" hidden="1"/>
    <row r="11380" customFormat="1" hidden="1"/>
    <row r="11381" customFormat="1" hidden="1"/>
    <row r="11382" customFormat="1" hidden="1"/>
    <row r="11383" customFormat="1" hidden="1"/>
    <row r="11384" customFormat="1" hidden="1"/>
    <row r="11385" customFormat="1" hidden="1"/>
    <row r="11386" customFormat="1" hidden="1"/>
    <row r="11387" customFormat="1" hidden="1"/>
    <row r="11388" customFormat="1" hidden="1"/>
    <row r="11389" customFormat="1" hidden="1"/>
    <row r="11390" customFormat="1" hidden="1"/>
    <row r="11391" customFormat="1" hidden="1"/>
    <row r="11392" customFormat="1" hidden="1"/>
    <row r="11393" customFormat="1" hidden="1"/>
    <row r="11394" customFormat="1" hidden="1"/>
    <row r="11395" customFormat="1" hidden="1"/>
    <row r="11396" customFormat="1" hidden="1"/>
    <row r="11397" customFormat="1" hidden="1"/>
    <row r="11398" customFormat="1" hidden="1"/>
    <row r="11399" customFormat="1" hidden="1"/>
    <row r="11400" customFormat="1" hidden="1"/>
    <row r="11401" customFormat="1" hidden="1"/>
    <row r="11402" customFormat="1" hidden="1"/>
    <row r="11403" customFormat="1" hidden="1"/>
    <row r="11404" customFormat="1" hidden="1"/>
    <row r="11405" customFormat="1" hidden="1"/>
    <row r="11406" customFormat="1" hidden="1"/>
    <row r="11407" customFormat="1" hidden="1"/>
    <row r="11408" customFormat="1" hidden="1"/>
    <row r="11409" customFormat="1" hidden="1"/>
    <row r="11410" customFormat="1" hidden="1"/>
    <row r="11411" customFormat="1" hidden="1"/>
    <row r="11412" customFormat="1" hidden="1"/>
    <row r="11413" customFormat="1" hidden="1"/>
    <row r="11414" customFormat="1" hidden="1"/>
    <row r="11415" customFormat="1" hidden="1"/>
    <row r="11416" customFormat="1" hidden="1"/>
    <row r="11417" customFormat="1" hidden="1"/>
    <row r="11418" customFormat="1" hidden="1"/>
    <row r="11419" customFormat="1" hidden="1"/>
    <row r="11420" customFormat="1" hidden="1"/>
    <row r="11421" customFormat="1" hidden="1"/>
    <row r="11422" customFormat="1" hidden="1"/>
    <row r="11423" customFormat="1" hidden="1"/>
    <row r="11424" customFormat="1" hidden="1"/>
    <row r="11425" customFormat="1" hidden="1"/>
    <row r="11426" customFormat="1" hidden="1"/>
    <row r="11427" customFormat="1" hidden="1"/>
    <row r="11428" customFormat="1" hidden="1"/>
    <row r="11429" customFormat="1" hidden="1"/>
    <row r="11430" customFormat="1" hidden="1"/>
    <row r="11431" customFormat="1" hidden="1"/>
    <row r="11432" customFormat="1" hidden="1"/>
    <row r="11433" customFormat="1" hidden="1"/>
    <row r="11434" customFormat="1" hidden="1"/>
    <row r="11435" customFormat="1" hidden="1"/>
    <row r="11436" customFormat="1" hidden="1"/>
    <row r="11437" customFormat="1" hidden="1"/>
    <row r="11438" customFormat="1" hidden="1"/>
    <row r="11439" customFormat="1" hidden="1"/>
    <row r="11440" customFormat="1" hidden="1"/>
    <row r="11441" customFormat="1" hidden="1"/>
    <row r="11442" customFormat="1" hidden="1"/>
    <row r="11443" customFormat="1" hidden="1"/>
    <row r="11444" customFormat="1" hidden="1"/>
    <row r="11445" customFormat="1" hidden="1"/>
    <row r="11446" customFormat="1" hidden="1"/>
    <row r="11447" customFormat="1" hidden="1"/>
    <row r="11448" customFormat="1" hidden="1"/>
    <row r="11449" customFormat="1" hidden="1"/>
    <row r="11450" customFormat="1" hidden="1"/>
    <row r="11451" customFormat="1" hidden="1"/>
    <row r="11452" customFormat="1" hidden="1"/>
    <row r="11453" customFormat="1" hidden="1"/>
    <row r="11454" customFormat="1" hidden="1"/>
    <row r="11455" customFormat="1" hidden="1"/>
    <row r="11456" customFormat="1" hidden="1"/>
    <row r="11457" customFormat="1" hidden="1"/>
    <row r="11458" customFormat="1" hidden="1"/>
    <row r="11459" customFormat="1" hidden="1"/>
    <row r="11460" customFormat="1" hidden="1"/>
    <row r="11461" customFormat="1" hidden="1"/>
    <row r="11462" customFormat="1" hidden="1"/>
    <row r="11463" customFormat="1" hidden="1"/>
    <row r="11464" customFormat="1" hidden="1"/>
    <row r="11465" customFormat="1" hidden="1"/>
    <row r="11466" customFormat="1" hidden="1"/>
    <row r="11467" customFormat="1" hidden="1"/>
    <row r="11468" customFormat="1" hidden="1"/>
    <row r="11469" customFormat="1" hidden="1"/>
    <row r="11470" customFormat="1" hidden="1"/>
    <row r="11471" customFormat="1" hidden="1"/>
    <row r="11472" customFormat="1" hidden="1"/>
    <row r="11473" customFormat="1" hidden="1"/>
    <row r="11474" customFormat="1" hidden="1"/>
    <row r="11475" customFormat="1" hidden="1"/>
    <row r="11476" customFormat="1" hidden="1"/>
    <row r="11477" customFormat="1" hidden="1"/>
    <row r="11478" customFormat="1" hidden="1"/>
    <row r="11479" customFormat="1" hidden="1"/>
    <row r="11480" customFormat="1" hidden="1"/>
    <row r="11481" customFormat="1" hidden="1"/>
    <row r="11482" customFormat="1" hidden="1"/>
    <row r="11483" customFormat="1" hidden="1"/>
    <row r="11484" customFormat="1" hidden="1"/>
    <row r="11485" customFormat="1" hidden="1"/>
    <row r="11486" customFormat="1" hidden="1"/>
    <row r="11487" customFormat="1" hidden="1"/>
    <row r="11488" customFormat="1" hidden="1"/>
    <row r="11489" customFormat="1" hidden="1"/>
    <row r="11490" customFormat="1" hidden="1"/>
    <row r="11491" customFormat="1" hidden="1"/>
    <row r="11492" customFormat="1" hidden="1"/>
    <row r="11493" customFormat="1" hidden="1"/>
    <row r="11494" customFormat="1" hidden="1"/>
    <row r="11495" customFormat="1" hidden="1"/>
    <row r="11496" customFormat="1" hidden="1"/>
    <row r="11497" customFormat="1" hidden="1"/>
    <row r="11498" customFormat="1" hidden="1"/>
    <row r="11499" customFormat="1" hidden="1"/>
    <row r="11500" customFormat="1" hidden="1"/>
    <row r="11501" customFormat="1" hidden="1"/>
    <row r="11502" customFormat="1" hidden="1"/>
    <row r="11503" customFormat="1" hidden="1"/>
    <row r="11504" customFormat="1" hidden="1"/>
    <row r="11505" customFormat="1" hidden="1"/>
    <row r="11506" customFormat="1" hidden="1"/>
    <row r="11507" customFormat="1" hidden="1"/>
    <row r="11508" customFormat="1" hidden="1"/>
    <row r="11509" customFormat="1" hidden="1"/>
    <row r="11510" customFormat="1" hidden="1"/>
    <row r="11511" customFormat="1" hidden="1"/>
    <row r="11512" customFormat="1" hidden="1"/>
    <row r="11513" customFormat="1" hidden="1"/>
    <row r="11514" customFormat="1" hidden="1"/>
    <row r="11515" customFormat="1" hidden="1"/>
    <row r="11516" customFormat="1" hidden="1"/>
    <row r="11517" customFormat="1" hidden="1"/>
    <row r="11518" customFormat="1" hidden="1"/>
    <row r="11519" customFormat="1" hidden="1"/>
    <row r="11520" customFormat="1" hidden="1"/>
    <row r="11521" customFormat="1" hidden="1"/>
    <row r="11522" customFormat="1" hidden="1"/>
    <row r="11523" customFormat="1" hidden="1"/>
    <row r="11524" customFormat="1" hidden="1"/>
    <row r="11525" customFormat="1" hidden="1"/>
    <row r="11526" customFormat="1" hidden="1"/>
    <row r="11527" customFormat="1" hidden="1"/>
    <row r="11528" customFormat="1" hidden="1"/>
    <row r="11529" customFormat="1" hidden="1"/>
    <row r="11530" customFormat="1" hidden="1"/>
    <row r="11531" customFormat="1" hidden="1"/>
    <row r="11532" customFormat="1" hidden="1"/>
    <row r="11533" customFormat="1" hidden="1"/>
    <row r="11534" customFormat="1" hidden="1"/>
    <row r="11535" customFormat="1" hidden="1"/>
    <row r="11536" customFormat="1" hidden="1"/>
    <row r="11537" customFormat="1" hidden="1"/>
    <row r="11538" customFormat="1" hidden="1"/>
    <row r="11539" customFormat="1" hidden="1"/>
    <row r="11540" customFormat="1" hidden="1"/>
    <row r="11541" customFormat="1" hidden="1"/>
    <row r="11542" customFormat="1" hidden="1"/>
    <row r="11543" customFormat="1" hidden="1"/>
    <row r="11544" customFormat="1" hidden="1"/>
    <row r="11545" customFormat="1" hidden="1"/>
    <row r="11546" customFormat="1" hidden="1"/>
    <row r="11547" customFormat="1" hidden="1"/>
    <row r="11548" customFormat="1" hidden="1"/>
    <row r="11549" customFormat="1" hidden="1"/>
    <row r="11550" customFormat="1" hidden="1"/>
    <row r="11551" customFormat="1" hidden="1"/>
    <row r="11552" customFormat="1" hidden="1"/>
    <row r="11553" customFormat="1" hidden="1"/>
    <row r="11554" customFormat="1" hidden="1"/>
    <row r="11555" customFormat="1" hidden="1"/>
    <row r="11556" customFormat="1" hidden="1"/>
    <row r="11557" customFormat="1" hidden="1"/>
    <row r="11558" customFormat="1" hidden="1"/>
    <row r="11559" customFormat="1" hidden="1"/>
    <row r="11560" customFormat="1" hidden="1"/>
    <row r="11561" customFormat="1" hidden="1"/>
    <row r="11562" customFormat="1" hidden="1"/>
    <row r="11563" customFormat="1" hidden="1"/>
    <row r="11564" customFormat="1" hidden="1"/>
    <row r="11565" customFormat="1" hidden="1"/>
    <row r="11566" customFormat="1" hidden="1"/>
    <row r="11567" customFormat="1" hidden="1"/>
    <row r="11568" customFormat="1" hidden="1"/>
    <row r="11569" customFormat="1" hidden="1"/>
    <row r="11570" customFormat="1" hidden="1"/>
    <row r="11571" customFormat="1" hidden="1"/>
    <row r="11572" customFormat="1" hidden="1"/>
    <row r="11573" customFormat="1" hidden="1"/>
    <row r="11574" customFormat="1" hidden="1"/>
    <row r="11575" customFormat="1" hidden="1"/>
    <row r="11576" customFormat="1" hidden="1"/>
    <row r="11577" customFormat="1" hidden="1"/>
    <row r="11578" customFormat="1" hidden="1"/>
    <row r="11579" customFormat="1" hidden="1"/>
    <row r="11580" customFormat="1" hidden="1"/>
    <row r="11581" customFormat="1" hidden="1"/>
    <row r="11582" customFormat="1" hidden="1"/>
    <row r="11583" customFormat="1" hidden="1"/>
    <row r="11584" customFormat="1" hidden="1"/>
    <row r="11585" customFormat="1" hidden="1"/>
    <row r="11586" customFormat="1" hidden="1"/>
    <row r="11587" customFormat="1" hidden="1"/>
    <row r="11588" customFormat="1" hidden="1"/>
    <row r="11589" customFormat="1" hidden="1"/>
    <row r="11590" customFormat="1" hidden="1"/>
    <row r="11591" customFormat="1" hidden="1"/>
    <row r="11592" customFormat="1" hidden="1"/>
    <row r="11593" customFormat="1" hidden="1"/>
    <row r="11594" customFormat="1" hidden="1"/>
    <row r="11595" customFormat="1" hidden="1"/>
    <row r="11596" customFormat="1" hidden="1"/>
    <row r="11597" customFormat="1" hidden="1"/>
    <row r="11598" customFormat="1" hidden="1"/>
    <row r="11599" customFormat="1" hidden="1"/>
    <row r="11600" customFormat="1" hidden="1"/>
    <row r="11601" customFormat="1" hidden="1"/>
    <row r="11602" customFormat="1" hidden="1"/>
    <row r="11603" customFormat="1" hidden="1"/>
    <row r="11604" customFormat="1" hidden="1"/>
    <row r="11605" customFormat="1" hidden="1"/>
    <row r="11606" customFormat="1" hidden="1"/>
    <row r="11607" customFormat="1" hidden="1"/>
    <row r="11608" customFormat="1" hidden="1"/>
    <row r="11609" customFormat="1" hidden="1"/>
    <row r="11610" customFormat="1" hidden="1"/>
    <row r="11611" customFormat="1" hidden="1"/>
    <row r="11612" customFormat="1" hidden="1"/>
    <row r="11613" customFormat="1" hidden="1"/>
    <row r="11614" customFormat="1" hidden="1"/>
    <row r="11615" customFormat="1" hidden="1"/>
    <row r="11616" customFormat="1" hidden="1"/>
    <row r="11617" customFormat="1" hidden="1"/>
    <row r="11618" customFormat="1" hidden="1"/>
    <row r="11619" customFormat="1" hidden="1"/>
    <row r="11620" customFormat="1" hidden="1"/>
    <row r="11621" customFormat="1" hidden="1"/>
    <row r="11622" customFormat="1" hidden="1"/>
    <row r="11623" customFormat="1" hidden="1"/>
    <row r="11624" customFormat="1" hidden="1"/>
    <row r="11625" customFormat="1" hidden="1"/>
    <row r="11626" customFormat="1" hidden="1"/>
    <row r="11627" customFormat="1" hidden="1"/>
    <row r="11628" customFormat="1" hidden="1"/>
    <row r="11629" customFormat="1" hidden="1"/>
    <row r="11630" customFormat="1" hidden="1"/>
    <row r="11631" customFormat="1" hidden="1"/>
    <row r="11632" customFormat="1" hidden="1"/>
    <row r="11633" customFormat="1" hidden="1"/>
    <row r="11634" customFormat="1" hidden="1"/>
    <row r="11635" customFormat="1" hidden="1"/>
    <row r="11636" customFormat="1" hidden="1"/>
    <row r="11637" customFormat="1" hidden="1"/>
    <row r="11638" customFormat="1" hidden="1"/>
    <row r="11639" customFormat="1" hidden="1"/>
    <row r="11640" customFormat="1" hidden="1"/>
    <row r="11641" customFormat="1" hidden="1"/>
    <row r="11642" customFormat="1" hidden="1"/>
    <row r="11643" customFormat="1" hidden="1"/>
    <row r="11644" customFormat="1" hidden="1"/>
    <row r="11645" customFormat="1" hidden="1"/>
    <row r="11646" customFormat="1" hidden="1"/>
    <row r="11647" customFormat="1" hidden="1"/>
    <row r="11648" customFormat="1" hidden="1"/>
    <row r="11649" customFormat="1" hidden="1"/>
    <row r="11650" customFormat="1" hidden="1"/>
    <row r="11651" customFormat="1" hidden="1"/>
    <row r="11652" customFormat="1" hidden="1"/>
    <row r="11653" customFormat="1" hidden="1"/>
    <row r="11654" customFormat="1" hidden="1"/>
    <row r="11655" customFormat="1" hidden="1"/>
    <row r="11656" customFormat="1" hidden="1"/>
    <row r="11657" customFormat="1" hidden="1"/>
    <row r="11658" customFormat="1" hidden="1"/>
    <row r="11659" customFormat="1" hidden="1"/>
    <row r="11660" customFormat="1" hidden="1"/>
    <row r="11661" customFormat="1" hidden="1"/>
    <row r="11662" customFormat="1" hidden="1"/>
    <row r="11663" customFormat="1" hidden="1"/>
    <row r="11664" customFormat="1" hidden="1"/>
    <row r="11665" customFormat="1" hidden="1"/>
    <row r="11666" customFormat="1" hidden="1"/>
    <row r="11667" customFormat="1" hidden="1"/>
    <row r="11668" customFormat="1" hidden="1"/>
    <row r="11669" customFormat="1" hidden="1"/>
    <row r="11670" customFormat="1" hidden="1"/>
    <row r="11671" customFormat="1" hidden="1"/>
    <row r="11672" customFormat="1" hidden="1"/>
    <row r="11673" customFormat="1" hidden="1"/>
    <row r="11674" customFormat="1" hidden="1"/>
    <row r="11675" customFormat="1" hidden="1"/>
    <row r="11676" customFormat="1" hidden="1"/>
    <row r="11677" customFormat="1" hidden="1"/>
    <row r="11678" customFormat="1" hidden="1"/>
    <row r="11679" customFormat="1" hidden="1"/>
    <row r="11680" customFormat="1" hidden="1"/>
    <row r="11681" customFormat="1" hidden="1"/>
    <row r="11682" customFormat="1" hidden="1"/>
    <row r="11683" customFormat="1" hidden="1"/>
    <row r="11684" customFormat="1" hidden="1"/>
    <row r="11685" customFormat="1" hidden="1"/>
    <row r="11686" customFormat="1" hidden="1"/>
    <row r="11687" customFormat="1" hidden="1"/>
    <row r="11688" customFormat="1" hidden="1"/>
    <row r="11689" customFormat="1" hidden="1"/>
    <row r="11690" customFormat="1" hidden="1"/>
    <row r="11691" customFormat="1" hidden="1"/>
    <row r="11692" customFormat="1" hidden="1"/>
    <row r="11693" customFormat="1" hidden="1"/>
    <row r="11694" customFormat="1" hidden="1"/>
    <row r="11695" customFormat="1" hidden="1"/>
    <row r="11696" customFormat="1" hidden="1"/>
    <row r="11697" customFormat="1" hidden="1"/>
    <row r="11698" customFormat="1" hidden="1"/>
    <row r="11699" customFormat="1" hidden="1"/>
    <row r="11700" customFormat="1" hidden="1"/>
    <row r="11701" customFormat="1" hidden="1"/>
    <row r="11702" customFormat="1" hidden="1"/>
    <row r="11703" customFormat="1" hidden="1"/>
    <row r="11704" customFormat="1" hidden="1"/>
    <row r="11705" customFormat="1" hidden="1"/>
    <row r="11706" customFormat="1" hidden="1"/>
    <row r="11707" customFormat="1" hidden="1"/>
    <row r="11708" customFormat="1" hidden="1"/>
    <row r="11709" customFormat="1" hidden="1"/>
    <row r="11710" customFormat="1" hidden="1"/>
    <row r="11711" customFormat="1" hidden="1"/>
    <row r="11712" customFormat="1" hidden="1"/>
    <row r="11713" customFormat="1" hidden="1"/>
    <row r="11714" customFormat="1" hidden="1"/>
    <row r="11715" customFormat="1" hidden="1"/>
    <row r="11716" customFormat="1" hidden="1"/>
    <row r="11717" customFormat="1" hidden="1"/>
    <row r="11718" customFormat="1" hidden="1"/>
    <row r="11719" customFormat="1" hidden="1"/>
    <row r="11720" customFormat="1" hidden="1"/>
    <row r="11721" customFormat="1" hidden="1"/>
    <row r="11722" customFormat="1" hidden="1"/>
    <row r="11723" customFormat="1" hidden="1"/>
    <row r="11724" customFormat="1" hidden="1"/>
    <row r="11725" customFormat="1" hidden="1"/>
    <row r="11726" customFormat="1" hidden="1"/>
    <row r="11727" customFormat="1" hidden="1"/>
    <row r="11728" customFormat="1" hidden="1"/>
    <row r="11729" customFormat="1" hidden="1"/>
    <row r="11730" customFormat="1" hidden="1"/>
    <row r="11731" customFormat="1" hidden="1"/>
    <row r="11732" customFormat="1" hidden="1"/>
    <row r="11733" customFormat="1" hidden="1"/>
    <row r="11734" customFormat="1" hidden="1"/>
    <row r="11735" customFormat="1" hidden="1"/>
    <row r="11736" customFormat="1" hidden="1"/>
    <row r="11737" customFormat="1" hidden="1"/>
    <row r="11738" customFormat="1" hidden="1"/>
    <row r="11739" customFormat="1" hidden="1"/>
    <row r="11740" customFormat="1" hidden="1"/>
    <row r="11741" customFormat="1" hidden="1"/>
    <row r="11742" customFormat="1" hidden="1"/>
    <row r="11743" customFormat="1" hidden="1"/>
    <row r="11744" customFormat="1" hidden="1"/>
    <row r="11745" customFormat="1" hidden="1"/>
    <row r="11746" customFormat="1" hidden="1"/>
    <row r="11747" customFormat="1" hidden="1"/>
    <row r="11748" customFormat="1" hidden="1"/>
    <row r="11749" customFormat="1" hidden="1"/>
    <row r="11750" customFormat="1" hidden="1"/>
    <row r="11751" customFormat="1" hidden="1"/>
    <row r="11752" customFormat="1" hidden="1"/>
    <row r="11753" customFormat="1" hidden="1"/>
    <row r="11754" customFormat="1" hidden="1"/>
    <row r="11755" customFormat="1" hidden="1"/>
    <row r="11756" customFormat="1" hidden="1"/>
    <row r="11757" customFormat="1" hidden="1"/>
    <row r="11758" customFormat="1" hidden="1"/>
    <row r="11759" customFormat="1" hidden="1"/>
    <row r="11760" customFormat="1" hidden="1"/>
    <row r="11761" customFormat="1" hidden="1"/>
    <row r="11762" customFormat="1" hidden="1"/>
    <row r="11763" customFormat="1" hidden="1"/>
    <row r="11764" customFormat="1" hidden="1"/>
    <row r="11765" customFormat="1" hidden="1"/>
    <row r="11766" customFormat="1" hidden="1"/>
    <row r="11767" customFormat="1" hidden="1"/>
    <row r="11768" customFormat="1" hidden="1"/>
    <row r="11769" customFormat="1" hidden="1"/>
    <row r="11770" customFormat="1" hidden="1"/>
    <row r="11771" customFormat="1" hidden="1"/>
    <row r="11772" customFormat="1" hidden="1"/>
    <row r="11773" customFormat="1" hidden="1"/>
    <row r="11774" customFormat="1" hidden="1"/>
    <row r="11775" customFormat="1" hidden="1"/>
    <row r="11776" customFormat="1" hidden="1"/>
    <row r="11777" customFormat="1" hidden="1"/>
    <row r="11778" customFormat="1" hidden="1"/>
    <row r="11779" customFormat="1" hidden="1"/>
    <row r="11780" customFormat="1" hidden="1"/>
    <row r="11781" customFormat="1" hidden="1"/>
    <row r="11782" customFormat="1" hidden="1"/>
    <row r="11783" customFormat="1" hidden="1"/>
    <row r="11784" customFormat="1" hidden="1"/>
    <row r="11785" customFormat="1" hidden="1"/>
    <row r="11786" customFormat="1" hidden="1"/>
    <row r="11787" customFormat="1" hidden="1"/>
    <row r="11788" customFormat="1" hidden="1"/>
    <row r="11789" customFormat="1" hidden="1"/>
    <row r="11790" customFormat="1" hidden="1"/>
    <row r="11791" customFormat="1" hidden="1"/>
    <row r="11792" customFormat="1" hidden="1"/>
    <row r="11793" customFormat="1" hidden="1"/>
    <row r="11794" customFormat="1" hidden="1"/>
    <row r="11795" customFormat="1" hidden="1"/>
    <row r="11796" customFormat="1" hidden="1"/>
    <row r="11797" customFormat="1" hidden="1"/>
    <row r="11798" customFormat="1" hidden="1"/>
    <row r="11799" customFormat="1" hidden="1"/>
    <row r="11800" customFormat="1" hidden="1"/>
    <row r="11801" customFormat="1" hidden="1"/>
    <row r="11802" customFormat="1" hidden="1"/>
    <row r="11803" customFormat="1" hidden="1"/>
    <row r="11804" customFormat="1" hidden="1"/>
    <row r="11805" customFormat="1" hidden="1"/>
    <row r="11806" customFormat="1" hidden="1"/>
    <row r="11807" customFormat="1" hidden="1"/>
    <row r="11808" customFormat="1" hidden="1"/>
    <row r="11809" customFormat="1" hidden="1"/>
    <row r="11810" customFormat="1" hidden="1"/>
    <row r="11811" customFormat="1" hidden="1"/>
    <row r="11812" customFormat="1" hidden="1"/>
    <row r="11813" customFormat="1" hidden="1"/>
    <row r="11814" customFormat="1" hidden="1"/>
    <row r="11815" customFormat="1" hidden="1"/>
    <row r="11816" customFormat="1" hidden="1"/>
    <row r="11817" customFormat="1" hidden="1"/>
    <row r="11818" customFormat="1" hidden="1"/>
    <row r="11819" customFormat="1" hidden="1"/>
    <row r="11820" customFormat="1" hidden="1"/>
    <row r="11821" customFormat="1" hidden="1"/>
    <row r="11822" customFormat="1" hidden="1"/>
    <row r="11823" customFormat="1" hidden="1"/>
    <row r="11824" customFormat="1" hidden="1"/>
    <row r="11825" customFormat="1" hidden="1"/>
    <row r="11826" customFormat="1" hidden="1"/>
    <row r="11827" customFormat="1" hidden="1"/>
    <row r="11828" customFormat="1" hidden="1"/>
    <row r="11829" customFormat="1" hidden="1"/>
    <row r="11830" customFormat="1" hidden="1"/>
    <row r="11831" customFormat="1" hidden="1"/>
    <row r="11832" customFormat="1" hidden="1"/>
    <row r="11833" customFormat="1" hidden="1"/>
    <row r="11834" customFormat="1" hidden="1"/>
    <row r="11835" customFormat="1" hidden="1"/>
    <row r="11836" customFormat="1" hidden="1"/>
    <row r="11837" customFormat="1" hidden="1"/>
    <row r="11838" customFormat="1" hidden="1"/>
    <row r="11839" customFormat="1" hidden="1"/>
    <row r="11840" customFormat="1" hidden="1"/>
    <row r="11841" customFormat="1" hidden="1"/>
    <row r="11842" customFormat="1" hidden="1"/>
    <row r="11843" customFormat="1" hidden="1"/>
    <row r="11844" customFormat="1" hidden="1"/>
    <row r="11845" customFormat="1" hidden="1"/>
    <row r="11846" customFormat="1" hidden="1"/>
    <row r="11847" customFormat="1" hidden="1"/>
    <row r="11848" customFormat="1" hidden="1"/>
    <row r="11849" customFormat="1" hidden="1"/>
    <row r="11850" customFormat="1" hidden="1"/>
    <row r="11851" customFormat="1" hidden="1"/>
    <row r="11852" customFormat="1" hidden="1"/>
    <row r="11853" customFormat="1" hidden="1"/>
    <row r="11854" customFormat="1" hidden="1"/>
    <row r="11855" customFormat="1" hidden="1"/>
    <row r="11856" customFormat="1" hidden="1"/>
    <row r="11857" customFormat="1" hidden="1"/>
    <row r="11858" customFormat="1" hidden="1"/>
    <row r="11859" customFormat="1" hidden="1"/>
    <row r="11860" customFormat="1" hidden="1"/>
    <row r="11861" customFormat="1" hidden="1"/>
    <row r="11862" customFormat="1" hidden="1"/>
    <row r="11863" customFormat="1" hidden="1"/>
    <row r="11864" customFormat="1" hidden="1"/>
    <row r="11865" customFormat="1" hidden="1"/>
    <row r="11866" customFormat="1" hidden="1"/>
    <row r="11867" customFormat="1" hidden="1"/>
    <row r="11868" customFormat="1" hidden="1"/>
    <row r="11869" customFormat="1" hidden="1"/>
    <row r="11870" customFormat="1" hidden="1"/>
    <row r="11871" customFormat="1" hidden="1"/>
    <row r="11872" customFormat="1" hidden="1"/>
    <row r="11873" customFormat="1" hidden="1"/>
    <row r="11874" customFormat="1" hidden="1"/>
    <row r="11875" customFormat="1" hidden="1"/>
    <row r="11876" customFormat="1" hidden="1"/>
    <row r="11877" customFormat="1" hidden="1"/>
    <row r="11878" customFormat="1" hidden="1"/>
    <row r="11879" customFormat="1" hidden="1"/>
    <row r="11880" customFormat="1" hidden="1"/>
    <row r="11881" customFormat="1" hidden="1"/>
    <row r="11882" customFormat="1" hidden="1"/>
    <row r="11883" customFormat="1" hidden="1"/>
    <row r="11884" customFormat="1" hidden="1"/>
    <row r="11885" customFormat="1" hidden="1"/>
    <row r="11886" customFormat="1" hidden="1"/>
    <row r="11887" customFormat="1" hidden="1"/>
    <row r="11888" customFormat="1" hidden="1"/>
    <row r="11889" customFormat="1" hidden="1"/>
    <row r="11890" customFormat="1" hidden="1"/>
    <row r="11891" customFormat="1" hidden="1"/>
    <row r="11892" customFormat="1" hidden="1"/>
    <row r="11893" customFormat="1" hidden="1"/>
    <row r="11894" customFormat="1" hidden="1"/>
    <row r="11895" customFormat="1" hidden="1"/>
    <row r="11896" customFormat="1" hidden="1"/>
    <row r="11897" customFormat="1" hidden="1"/>
    <row r="11898" customFormat="1" hidden="1"/>
    <row r="11899" customFormat="1" hidden="1"/>
    <row r="11900" customFormat="1" hidden="1"/>
    <row r="11901" customFormat="1" hidden="1"/>
    <row r="11902" customFormat="1" hidden="1"/>
    <row r="11903" customFormat="1" hidden="1"/>
    <row r="11904" customFormat="1" hidden="1"/>
    <row r="11905" customFormat="1" hidden="1"/>
    <row r="11906" customFormat="1" hidden="1"/>
    <row r="11907" customFormat="1" hidden="1"/>
    <row r="11908" customFormat="1" hidden="1"/>
    <row r="11909" customFormat="1" hidden="1"/>
    <row r="11910" customFormat="1" hidden="1"/>
    <row r="11911" customFormat="1" hidden="1"/>
    <row r="11912" customFormat="1" hidden="1"/>
    <row r="11913" customFormat="1" hidden="1"/>
    <row r="11914" customFormat="1" hidden="1"/>
    <row r="11915" customFormat="1" hidden="1"/>
    <row r="11916" customFormat="1" hidden="1"/>
    <row r="11917" customFormat="1" hidden="1"/>
    <row r="11918" customFormat="1" hidden="1"/>
    <row r="11919" customFormat="1" hidden="1"/>
    <row r="11920" customFormat="1" hidden="1"/>
    <row r="11921" customFormat="1" hidden="1"/>
    <row r="11922" customFormat="1" hidden="1"/>
    <row r="11923" customFormat="1" hidden="1"/>
    <row r="11924" customFormat="1" hidden="1"/>
    <row r="11925" customFormat="1" hidden="1"/>
    <row r="11926" customFormat="1" hidden="1"/>
    <row r="11927" customFormat="1" hidden="1"/>
    <row r="11928" customFormat="1" hidden="1"/>
    <row r="11929" customFormat="1" hidden="1"/>
    <row r="11930" customFormat="1" hidden="1"/>
    <row r="11931" customFormat="1" hidden="1"/>
    <row r="11932" customFormat="1" hidden="1"/>
    <row r="11933" customFormat="1" hidden="1"/>
    <row r="11934" customFormat="1" hidden="1"/>
    <row r="11935" customFormat="1" hidden="1"/>
    <row r="11936" customFormat="1" hidden="1"/>
    <row r="11937" customFormat="1" hidden="1"/>
    <row r="11938" customFormat="1" hidden="1"/>
    <row r="11939" customFormat="1" hidden="1"/>
    <row r="11940" customFormat="1" hidden="1"/>
    <row r="11941" customFormat="1" hidden="1"/>
    <row r="11942" customFormat="1" hidden="1"/>
    <row r="11943" customFormat="1" hidden="1"/>
    <row r="11944" customFormat="1" hidden="1"/>
    <row r="11945" customFormat="1" hidden="1"/>
    <row r="11946" customFormat="1" hidden="1"/>
    <row r="11947" customFormat="1" hidden="1"/>
    <row r="11948" customFormat="1" hidden="1"/>
    <row r="11949" customFormat="1" hidden="1"/>
    <row r="11950" customFormat="1" hidden="1"/>
    <row r="11951" customFormat="1" hidden="1"/>
    <row r="11952" customFormat="1" hidden="1"/>
    <row r="11953" customFormat="1" hidden="1"/>
    <row r="11954" customFormat="1" hidden="1"/>
    <row r="11955" customFormat="1" hidden="1"/>
    <row r="11956" customFormat="1" hidden="1"/>
    <row r="11957" customFormat="1" hidden="1"/>
    <row r="11958" customFormat="1" hidden="1"/>
    <row r="11959" customFormat="1" hidden="1"/>
    <row r="11960" customFormat="1" hidden="1"/>
    <row r="11961" customFormat="1" hidden="1"/>
    <row r="11962" customFormat="1" hidden="1"/>
    <row r="11963" customFormat="1" hidden="1"/>
    <row r="11964" customFormat="1" hidden="1"/>
    <row r="11965" customFormat="1" hidden="1"/>
    <row r="11966" customFormat="1" hidden="1"/>
    <row r="11967" customFormat="1" hidden="1"/>
    <row r="11968" customFormat="1" hidden="1"/>
    <row r="11969" customFormat="1" hidden="1"/>
    <row r="11970" customFormat="1" hidden="1"/>
    <row r="11971" customFormat="1" hidden="1"/>
    <row r="11972" customFormat="1" hidden="1"/>
    <row r="11973" customFormat="1" hidden="1"/>
    <row r="11974" customFormat="1" hidden="1"/>
    <row r="11975" customFormat="1" hidden="1"/>
    <row r="11976" customFormat="1" hidden="1"/>
    <row r="11977" customFormat="1" hidden="1"/>
    <row r="11978" customFormat="1" hidden="1"/>
    <row r="11979" customFormat="1" hidden="1"/>
    <row r="11980" customFormat="1" hidden="1"/>
    <row r="11981" customFormat="1" hidden="1"/>
    <row r="11982" customFormat="1" hidden="1"/>
    <row r="11983" customFormat="1" hidden="1"/>
    <row r="11984" customFormat="1" hidden="1"/>
    <row r="11985" customFormat="1" hidden="1"/>
    <row r="11986" customFormat="1" hidden="1"/>
    <row r="11987" customFormat="1" hidden="1"/>
    <row r="11988" customFormat="1" hidden="1"/>
    <row r="11989" customFormat="1" hidden="1"/>
    <row r="11990" customFormat="1" hidden="1"/>
    <row r="11991" customFormat="1" hidden="1"/>
    <row r="11992" customFormat="1" hidden="1"/>
    <row r="11993" customFormat="1" hidden="1"/>
    <row r="11994" customFormat="1" hidden="1"/>
    <row r="11995" customFormat="1" hidden="1"/>
    <row r="11996" customFormat="1" hidden="1"/>
    <row r="11997" customFormat="1" hidden="1"/>
    <row r="11998" customFormat="1" hidden="1"/>
    <row r="11999" customFormat="1" hidden="1"/>
    <row r="12000" customFormat="1" hidden="1"/>
    <row r="12001" customFormat="1" hidden="1"/>
    <row r="12002" customFormat="1" hidden="1"/>
    <row r="12003" customFormat="1" hidden="1"/>
    <row r="12004" customFormat="1" hidden="1"/>
    <row r="12005" customFormat="1" hidden="1"/>
    <row r="12006" customFormat="1" hidden="1"/>
    <row r="12007" customFormat="1" hidden="1"/>
    <row r="12008" customFormat="1" hidden="1"/>
    <row r="12009" customFormat="1" hidden="1"/>
    <row r="12010" customFormat="1" hidden="1"/>
    <row r="12011" customFormat="1" hidden="1"/>
    <row r="12012" customFormat="1" hidden="1"/>
    <row r="12013" customFormat="1" hidden="1"/>
    <row r="12014" customFormat="1" hidden="1"/>
    <row r="12015" customFormat="1" hidden="1"/>
    <row r="12016" customFormat="1" hidden="1"/>
    <row r="12017" customFormat="1" hidden="1"/>
    <row r="12018" customFormat="1" hidden="1"/>
    <row r="12019" customFormat="1" hidden="1"/>
    <row r="12020" customFormat="1" hidden="1"/>
    <row r="12021" customFormat="1" hidden="1"/>
    <row r="12022" customFormat="1" hidden="1"/>
    <row r="12023" customFormat="1" hidden="1"/>
    <row r="12024" customFormat="1" hidden="1"/>
    <row r="12025" customFormat="1" hidden="1"/>
    <row r="12026" customFormat="1" hidden="1"/>
    <row r="12027" customFormat="1" hidden="1"/>
    <row r="12028" customFormat="1" hidden="1"/>
    <row r="12029" customFormat="1" hidden="1"/>
    <row r="12030" customFormat="1" hidden="1"/>
    <row r="12031" customFormat="1" hidden="1"/>
    <row r="12032" customFormat="1" hidden="1"/>
    <row r="12033" customFormat="1" hidden="1"/>
    <row r="12034" customFormat="1" hidden="1"/>
    <row r="12035" customFormat="1" hidden="1"/>
    <row r="12036" customFormat="1" hidden="1"/>
    <row r="12037" customFormat="1" hidden="1"/>
    <row r="12038" customFormat="1" hidden="1"/>
    <row r="12039" customFormat="1" hidden="1"/>
    <row r="12040" customFormat="1" hidden="1"/>
    <row r="12041" customFormat="1" hidden="1"/>
    <row r="12042" customFormat="1" hidden="1"/>
    <row r="12043" customFormat="1" hidden="1"/>
    <row r="12044" customFormat="1" hidden="1"/>
    <row r="12045" customFormat="1" hidden="1"/>
    <row r="12046" customFormat="1" hidden="1"/>
    <row r="12047" customFormat="1" hidden="1"/>
    <row r="12048" customFormat="1" hidden="1"/>
    <row r="12049" customFormat="1" hidden="1"/>
    <row r="12050" customFormat="1" hidden="1"/>
    <row r="12051" customFormat="1" hidden="1"/>
    <row r="12052" customFormat="1" hidden="1"/>
    <row r="12053" customFormat="1" hidden="1"/>
    <row r="12054" customFormat="1" hidden="1"/>
    <row r="12055" customFormat="1" hidden="1"/>
    <row r="12056" customFormat="1" hidden="1"/>
    <row r="12057" customFormat="1" hidden="1"/>
    <row r="12058" customFormat="1" hidden="1"/>
    <row r="12059" customFormat="1" hidden="1"/>
    <row r="12060" customFormat="1" hidden="1"/>
    <row r="12061" customFormat="1" hidden="1"/>
    <row r="12062" customFormat="1" hidden="1"/>
    <row r="12063" customFormat="1" hidden="1"/>
    <row r="12064" customFormat="1" hidden="1"/>
    <row r="12065" customFormat="1" hidden="1"/>
    <row r="12066" customFormat="1" hidden="1"/>
    <row r="12067" customFormat="1" hidden="1"/>
    <row r="12068" customFormat="1" hidden="1"/>
    <row r="12069" customFormat="1" hidden="1"/>
    <row r="12070" customFormat="1" hidden="1"/>
    <row r="12071" customFormat="1" hidden="1"/>
    <row r="12072" customFormat="1" hidden="1"/>
    <row r="12073" customFormat="1" hidden="1"/>
    <row r="12074" customFormat="1" hidden="1"/>
    <row r="12075" customFormat="1" hidden="1"/>
    <row r="12076" customFormat="1" hidden="1"/>
    <row r="12077" customFormat="1" hidden="1"/>
    <row r="12078" customFormat="1" hidden="1"/>
    <row r="12079" customFormat="1" hidden="1"/>
    <row r="12080" customFormat="1" hidden="1"/>
    <row r="12081" customFormat="1" hidden="1"/>
    <row r="12082" customFormat="1" hidden="1"/>
    <row r="12083" customFormat="1" hidden="1"/>
    <row r="12084" customFormat="1" hidden="1"/>
    <row r="12085" customFormat="1" hidden="1"/>
    <row r="12086" customFormat="1" hidden="1"/>
    <row r="12087" customFormat="1" hidden="1"/>
    <row r="12088" customFormat="1" hidden="1"/>
    <row r="12089" customFormat="1" hidden="1"/>
    <row r="12090" customFormat="1" hidden="1"/>
    <row r="12091" customFormat="1" hidden="1"/>
    <row r="12092" customFormat="1" hidden="1"/>
    <row r="12093" customFormat="1" hidden="1"/>
    <row r="12094" customFormat="1" hidden="1"/>
    <row r="12095" customFormat="1" hidden="1"/>
    <row r="12096" customFormat="1" hidden="1"/>
    <row r="12097" customFormat="1" hidden="1"/>
    <row r="12098" customFormat="1" hidden="1"/>
    <row r="12099" customFormat="1" hidden="1"/>
    <row r="12100" customFormat="1" hidden="1"/>
    <row r="12101" customFormat="1" hidden="1"/>
    <row r="12102" customFormat="1" hidden="1"/>
    <row r="12103" customFormat="1" hidden="1"/>
    <row r="12104" customFormat="1" hidden="1"/>
    <row r="12105" customFormat="1" hidden="1"/>
    <row r="12106" customFormat="1" hidden="1"/>
    <row r="12107" customFormat="1" hidden="1"/>
    <row r="12108" customFormat="1" hidden="1"/>
    <row r="12109" customFormat="1" hidden="1"/>
    <row r="12110" customFormat="1" hidden="1"/>
    <row r="12111" customFormat="1" hidden="1"/>
    <row r="12112" customFormat="1" hidden="1"/>
    <row r="12113" customFormat="1" hidden="1"/>
    <row r="12114" customFormat="1" hidden="1"/>
    <row r="12115" customFormat="1" hidden="1"/>
    <row r="12116" customFormat="1" hidden="1"/>
    <row r="12117" customFormat="1" hidden="1"/>
    <row r="12118" customFormat="1" hidden="1"/>
    <row r="12119" customFormat="1" hidden="1"/>
    <row r="12120" customFormat="1" hidden="1"/>
    <row r="12121" customFormat="1" hidden="1"/>
    <row r="12122" customFormat="1" hidden="1"/>
    <row r="12123" customFormat="1" hidden="1"/>
    <row r="12124" customFormat="1" hidden="1"/>
    <row r="12125" customFormat="1" hidden="1"/>
    <row r="12126" customFormat="1" hidden="1"/>
    <row r="12127" customFormat="1" hidden="1"/>
    <row r="12128" customFormat="1" hidden="1"/>
    <row r="12129" customFormat="1" hidden="1"/>
    <row r="12130" customFormat="1" hidden="1"/>
    <row r="12131" customFormat="1" hidden="1"/>
    <row r="12132" customFormat="1" hidden="1"/>
    <row r="12133" customFormat="1" hidden="1"/>
    <row r="12134" customFormat="1" hidden="1"/>
    <row r="12135" customFormat="1" hidden="1"/>
    <row r="12136" customFormat="1" hidden="1"/>
    <row r="12137" customFormat="1" hidden="1"/>
    <row r="12138" customFormat="1" hidden="1"/>
    <row r="12139" customFormat="1" hidden="1"/>
    <row r="12140" customFormat="1" hidden="1"/>
    <row r="12141" customFormat="1" hidden="1"/>
    <row r="12142" customFormat="1" hidden="1"/>
    <row r="12143" customFormat="1" hidden="1"/>
    <row r="12144" customFormat="1" hidden="1"/>
    <row r="12145" customFormat="1" hidden="1"/>
    <row r="12146" customFormat="1" hidden="1"/>
    <row r="12147" customFormat="1" hidden="1"/>
    <row r="12148" customFormat="1" hidden="1"/>
    <row r="12149" customFormat="1" hidden="1"/>
    <row r="12150" customFormat="1" hidden="1"/>
    <row r="12151" customFormat="1" hidden="1"/>
    <row r="12152" customFormat="1" hidden="1"/>
    <row r="12153" customFormat="1" hidden="1"/>
    <row r="12154" customFormat="1" hidden="1"/>
    <row r="12155" customFormat="1" hidden="1"/>
    <row r="12156" customFormat="1" hidden="1"/>
    <row r="12157" customFormat="1" hidden="1"/>
    <row r="12158" customFormat="1" hidden="1"/>
    <row r="12159" customFormat="1" hidden="1"/>
    <row r="12160" customFormat="1" hidden="1"/>
    <row r="12161" customFormat="1" hidden="1"/>
    <row r="12162" customFormat="1" hidden="1"/>
    <row r="12163" customFormat="1" hidden="1"/>
    <row r="12164" customFormat="1" hidden="1"/>
    <row r="12165" customFormat="1" hidden="1"/>
    <row r="12166" customFormat="1" hidden="1"/>
    <row r="12167" customFormat="1" hidden="1"/>
    <row r="12168" customFormat="1" hidden="1"/>
    <row r="12169" customFormat="1" hidden="1"/>
    <row r="12170" customFormat="1" hidden="1"/>
    <row r="12171" customFormat="1" hidden="1"/>
    <row r="12172" customFormat="1" hidden="1"/>
    <row r="12173" customFormat="1" hidden="1"/>
    <row r="12174" customFormat="1" hidden="1"/>
    <row r="12175" customFormat="1" hidden="1"/>
    <row r="12176" customFormat="1" hidden="1"/>
    <row r="12177" customFormat="1" hidden="1"/>
    <row r="12178" customFormat="1" hidden="1"/>
    <row r="12179" customFormat="1" hidden="1"/>
    <row r="12180" customFormat="1" hidden="1"/>
    <row r="12181" customFormat="1" hidden="1"/>
    <row r="12182" customFormat="1" hidden="1"/>
    <row r="12183" customFormat="1" hidden="1"/>
    <row r="12184" customFormat="1" hidden="1"/>
    <row r="12185" customFormat="1" hidden="1"/>
    <row r="12186" customFormat="1" hidden="1"/>
    <row r="12187" customFormat="1" hidden="1"/>
    <row r="12188" customFormat="1" hidden="1"/>
    <row r="12189" customFormat="1" hidden="1"/>
    <row r="12190" customFormat="1" hidden="1"/>
    <row r="12191" customFormat="1" hidden="1"/>
    <row r="12192" customFormat="1" hidden="1"/>
    <row r="12193" customFormat="1" hidden="1"/>
    <row r="12194" customFormat="1" hidden="1"/>
    <row r="12195" customFormat="1" hidden="1"/>
    <row r="12196" customFormat="1" hidden="1"/>
    <row r="12197" customFormat="1" hidden="1"/>
    <row r="12198" customFormat="1" hidden="1"/>
    <row r="12199" customFormat="1" hidden="1"/>
    <row r="12200" customFormat="1" hidden="1"/>
    <row r="12201" customFormat="1" hidden="1"/>
    <row r="12202" customFormat="1" hidden="1"/>
    <row r="12203" customFormat="1" hidden="1"/>
    <row r="12204" customFormat="1" hidden="1"/>
    <row r="12205" customFormat="1" hidden="1"/>
    <row r="12206" customFormat="1" hidden="1"/>
    <row r="12207" customFormat="1" hidden="1"/>
    <row r="12208" customFormat="1" hidden="1"/>
    <row r="12209" customFormat="1" hidden="1"/>
    <row r="12210" customFormat="1" hidden="1"/>
    <row r="12211" customFormat="1" hidden="1"/>
    <row r="12212" customFormat="1" hidden="1"/>
    <row r="12213" customFormat="1" hidden="1"/>
    <row r="12214" customFormat="1" hidden="1"/>
    <row r="12215" customFormat="1" hidden="1"/>
    <row r="12216" customFormat="1" hidden="1"/>
    <row r="12217" customFormat="1" hidden="1"/>
    <row r="12218" customFormat="1" hidden="1"/>
    <row r="12219" customFormat="1" hidden="1"/>
    <row r="12220" customFormat="1" hidden="1"/>
    <row r="12221" customFormat="1" hidden="1"/>
    <row r="12222" customFormat="1" hidden="1"/>
    <row r="12223" customFormat="1" hidden="1"/>
    <row r="12224" customFormat="1" hidden="1"/>
    <row r="12225" customFormat="1" hidden="1"/>
    <row r="12226" customFormat="1" hidden="1"/>
    <row r="12227" customFormat="1" hidden="1"/>
    <row r="12228" customFormat="1" hidden="1"/>
    <row r="12229" customFormat="1" hidden="1"/>
    <row r="12230" customFormat="1" hidden="1"/>
    <row r="12231" customFormat="1" hidden="1"/>
    <row r="12232" customFormat="1" hidden="1"/>
    <row r="12233" customFormat="1" hidden="1"/>
    <row r="12234" customFormat="1" hidden="1"/>
    <row r="12235" customFormat="1" hidden="1"/>
    <row r="12236" customFormat="1" hidden="1"/>
    <row r="12237" customFormat="1" hidden="1"/>
    <row r="12238" customFormat="1" hidden="1"/>
    <row r="12239" customFormat="1" hidden="1"/>
    <row r="12240" customFormat="1" hidden="1"/>
    <row r="12241" customFormat="1" hidden="1"/>
    <row r="12242" customFormat="1" hidden="1"/>
    <row r="12243" customFormat="1" hidden="1"/>
    <row r="12244" customFormat="1" hidden="1"/>
    <row r="12245" customFormat="1" hidden="1"/>
    <row r="12246" customFormat="1" hidden="1"/>
    <row r="12247" customFormat="1" hidden="1"/>
    <row r="12248" customFormat="1" hidden="1"/>
    <row r="12249" customFormat="1" hidden="1"/>
    <row r="12250" customFormat="1" hidden="1"/>
    <row r="12251" customFormat="1" hidden="1"/>
    <row r="12252" customFormat="1" hidden="1"/>
    <row r="12253" customFormat="1" hidden="1"/>
    <row r="12254" customFormat="1" hidden="1"/>
    <row r="12255" customFormat="1" hidden="1"/>
    <row r="12256" customFormat="1" hidden="1"/>
    <row r="12257" customFormat="1" hidden="1"/>
    <row r="12258" customFormat="1" hidden="1"/>
    <row r="12259" customFormat="1" hidden="1"/>
    <row r="12260" customFormat="1" hidden="1"/>
    <row r="12261" customFormat="1" hidden="1"/>
    <row r="12262" customFormat="1" hidden="1"/>
    <row r="12263" customFormat="1" hidden="1"/>
    <row r="12264" customFormat="1" hidden="1"/>
    <row r="12265" customFormat="1" hidden="1"/>
    <row r="12266" customFormat="1" hidden="1"/>
    <row r="12267" customFormat="1" hidden="1"/>
    <row r="12268" customFormat="1" hidden="1"/>
    <row r="12269" customFormat="1" hidden="1"/>
    <row r="12270" customFormat="1" hidden="1"/>
    <row r="12271" customFormat="1" hidden="1"/>
    <row r="12272" customFormat="1" hidden="1"/>
    <row r="12273" customFormat="1" hidden="1"/>
    <row r="12274" customFormat="1" hidden="1"/>
    <row r="12275" customFormat="1" hidden="1"/>
    <row r="12276" customFormat="1" hidden="1"/>
    <row r="12277" customFormat="1" hidden="1"/>
    <row r="12278" customFormat="1" hidden="1"/>
    <row r="12279" customFormat="1" hidden="1"/>
    <row r="12280" customFormat="1" hidden="1"/>
    <row r="12281" customFormat="1" hidden="1"/>
    <row r="12282" customFormat="1" hidden="1"/>
    <row r="12283" customFormat="1" hidden="1"/>
    <row r="12284" customFormat="1" hidden="1"/>
    <row r="12285" customFormat="1" hidden="1"/>
    <row r="12286" customFormat="1" hidden="1"/>
    <row r="12287" customFormat="1" hidden="1"/>
    <row r="12288" customFormat="1" hidden="1"/>
    <row r="12289" customFormat="1" hidden="1"/>
    <row r="12290" customFormat="1" hidden="1"/>
    <row r="12291" customFormat="1" hidden="1"/>
    <row r="12292" customFormat="1" hidden="1"/>
    <row r="12293" customFormat="1" hidden="1"/>
    <row r="12294" customFormat="1" hidden="1"/>
    <row r="12295" customFormat="1" hidden="1"/>
    <row r="12296" customFormat="1" hidden="1"/>
    <row r="12297" customFormat="1" hidden="1"/>
    <row r="12298" customFormat="1" hidden="1"/>
    <row r="12299" customFormat="1" hidden="1"/>
    <row r="12300" customFormat="1" hidden="1"/>
    <row r="12301" customFormat="1" hidden="1"/>
    <row r="12302" customFormat="1" hidden="1"/>
    <row r="12303" customFormat="1" hidden="1"/>
    <row r="12304" customFormat="1" hidden="1"/>
    <row r="12305" customFormat="1" hidden="1"/>
    <row r="12306" customFormat="1" hidden="1"/>
    <row r="12307" customFormat="1" hidden="1"/>
    <row r="12308" customFormat="1" hidden="1"/>
    <row r="12309" customFormat="1" hidden="1"/>
    <row r="12310" customFormat="1" hidden="1"/>
    <row r="12311" customFormat="1" hidden="1"/>
    <row r="12312" customFormat="1" hidden="1"/>
    <row r="12313" customFormat="1" hidden="1"/>
    <row r="12314" customFormat="1" hidden="1"/>
    <row r="12315" customFormat="1" hidden="1"/>
    <row r="12316" customFormat="1" hidden="1"/>
    <row r="12317" customFormat="1" hidden="1"/>
    <row r="12318" customFormat="1" hidden="1"/>
    <row r="12319" customFormat="1" hidden="1"/>
    <row r="12320" customFormat="1" hidden="1"/>
    <row r="12321" customFormat="1" hidden="1"/>
    <row r="12322" customFormat="1" hidden="1"/>
    <row r="12323" customFormat="1" hidden="1"/>
    <row r="12324" customFormat="1" hidden="1"/>
    <row r="12325" customFormat="1" hidden="1"/>
    <row r="12326" customFormat="1" hidden="1"/>
    <row r="12327" customFormat="1" hidden="1"/>
    <row r="12328" customFormat="1" hidden="1"/>
    <row r="12329" customFormat="1" hidden="1"/>
    <row r="12330" customFormat="1" hidden="1"/>
    <row r="12331" customFormat="1" hidden="1"/>
    <row r="12332" customFormat="1" hidden="1"/>
    <row r="12333" customFormat="1" hidden="1"/>
    <row r="12334" customFormat="1" hidden="1"/>
    <row r="12335" customFormat="1" hidden="1"/>
    <row r="12336" customFormat="1" hidden="1"/>
    <row r="12337" customFormat="1" hidden="1"/>
    <row r="12338" customFormat="1" hidden="1"/>
    <row r="12339" customFormat="1" hidden="1"/>
    <row r="12340" customFormat="1" hidden="1"/>
    <row r="12341" customFormat="1" hidden="1"/>
    <row r="12342" customFormat="1" hidden="1"/>
    <row r="12343" customFormat="1" hidden="1"/>
    <row r="12344" customFormat="1" hidden="1"/>
    <row r="12345" customFormat="1" hidden="1"/>
    <row r="12346" customFormat="1" hidden="1"/>
    <row r="12347" customFormat="1" hidden="1"/>
    <row r="12348" customFormat="1" hidden="1"/>
    <row r="12349" customFormat="1" hidden="1"/>
    <row r="12350" customFormat="1" hidden="1"/>
    <row r="12351" customFormat="1" hidden="1"/>
    <row r="12352" customFormat="1" hidden="1"/>
    <row r="12353" customFormat="1" hidden="1"/>
    <row r="12354" customFormat="1" hidden="1"/>
    <row r="12355" customFormat="1" hidden="1"/>
    <row r="12356" customFormat="1" hidden="1"/>
    <row r="12357" customFormat="1" hidden="1"/>
    <row r="12358" customFormat="1" hidden="1"/>
    <row r="12359" customFormat="1" hidden="1"/>
    <row r="12360" customFormat="1" hidden="1"/>
    <row r="12361" customFormat="1" hidden="1"/>
    <row r="12362" customFormat="1" hidden="1"/>
    <row r="12363" customFormat="1" hidden="1"/>
    <row r="12364" customFormat="1" hidden="1"/>
    <row r="12365" customFormat="1" hidden="1"/>
    <row r="12366" customFormat="1" hidden="1"/>
    <row r="12367" customFormat="1" hidden="1"/>
    <row r="12368" customFormat="1" hidden="1"/>
    <row r="12369" customFormat="1" hidden="1"/>
    <row r="12370" customFormat="1" hidden="1"/>
    <row r="12371" customFormat="1" hidden="1"/>
    <row r="12372" customFormat="1" hidden="1"/>
    <row r="12373" customFormat="1" hidden="1"/>
    <row r="12374" customFormat="1" hidden="1"/>
    <row r="12375" customFormat="1" hidden="1"/>
    <row r="12376" customFormat="1" hidden="1"/>
    <row r="12377" customFormat="1" hidden="1"/>
    <row r="12378" customFormat="1" hidden="1"/>
    <row r="12379" customFormat="1" hidden="1"/>
    <row r="12380" customFormat="1" hidden="1"/>
    <row r="12381" customFormat="1" hidden="1"/>
    <row r="12382" customFormat="1" hidden="1"/>
    <row r="12383" customFormat="1" hidden="1"/>
    <row r="12384" customFormat="1" hidden="1"/>
    <row r="12385" customFormat="1" hidden="1"/>
    <row r="12386" customFormat="1" hidden="1"/>
    <row r="12387" customFormat="1" hidden="1"/>
    <row r="12388" customFormat="1" hidden="1"/>
    <row r="12389" customFormat="1" hidden="1"/>
    <row r="12390" customFormat="1" hidden="1"/>
    <row r="12391" customFormat="1" hidden="1"/>
    <row r="12392" customFormat="1" hidden="1"/>
    <row r="12393" customFormat="1" hidden="1"/>
    <row r="12394" customFormat="1" hidden="1"/>
    <row r="12395" customFormat="1" hidden="1"/>
    <row r="12396" customFormat="1" hidden="1"/>
    <row r="12397" customFormat="1" hidden="1"/>
    <row r="12398" customFormat="1" hidden="1"/>
    <row r="12399" customFormat="1" hidden="1"/>
    <row r="12400" customFormat="1" hidden="1"/>
    <row r="12401" customFormat="1" hidden="1"/>
    <row r="12402" customFormat="1" hidden="1"/>
    <row r="12403" customFormat="1" hidden="1"/>
    <row r="12404" customFormat="1" hidden="1"/>
    <row r="12405" customFormat="1" hidden="1"/>
    <row r="12406" customFormat="1" hidden="1"/>
    <row r="12407" customFormat="1" hidden="1"/>
    <row r="12408" customFormat="1" hidden="1"/>
    <row r="12409" customFormat="1" hidden="1"/>
    <row r="12410" customFormat="1" hidden="1"/>
    <row r="12411" customFormat="1" hidden="1"/>
    <row r="12412" customFormat="1" hidden="1"/>
    <row r="12413" customFormat="1" hidden="1"/>
    <row r="12414" customFormat="1" hidden="1"/>
    <row r="12415" customFormat="1" hidden="1"/>
    <row r="12416" customFormat="1" hidden="1"/>
    <row r="12417" customFormat="1" hidden="1"/>
    <row r="12418" customFormat="1" hidden="1"/>
    <row r="12419" customFormat="1" hidden="1"/>
    <row r="12420" customFormat="1" hidden="1"/>
    <row r="12421" customFormat="1" hidden="1"/>
    <row r="12422" customFormat="1" hidden="1"/>
    <row r="12423" customFormat="1" hidden="1"/>
    <row r="12424" customFormat="1" hidden="1"/>
    <row r="12425" customFormat="1" hidden="1"/>
    <row r="12426" customFormat="1" hidden="1"/>
    <row r="12427" customFormat="1" hidden="1"/>
    <row r="12428" customFormat="1" hidden="1"/>
    <row r="12429" customFormat="1" hidden="1"/>
    <row r="12430" customFormat="1" hidden="1"/>
    <row r="12431" customFormat="1" hidden="1"/>
    <row r="12432" customFormat="1" hidden="1"/>
    <row r="12433" customFormat="1" hidden="1"/>
    <row r="12434" customFormat="1" hidden="1"/>
    <row r="12435" customFormat="1" hidden="1"/>
    <row r="12436" customFormat="1" hidden="1"/>
    <row r="12437" customFormat="1" hidden="1"/>
    <row r="12438" customFormat="1" hidden="1"/>
    <row r="12439" customFormat="1" hidden="1"/>
    <row r="12440" customFormat="1" hidden="1"/>
    <row r="12441" customFormat="1" hidden="1"/>
    <row r="12442" customFormat="1" hidden="1"/>
    <row r="12443" customFormat="1" hidden="1"/>
    <row r="12444" customFormat="1" hidden="1"/>
    <row r="12445" customFormat="1" hidden="1"/>
    <row r="12446" customFormat="1" hidden="1"/>
    <row r="12447" customFormat="1" hidden="1"/>
    <row r="12448" customFormat="1" hidden="1"/>
    <row r="12449" customFormat="1" hidden="1"/>
    <row r="12450" customFormat="1" hidden="1"/>
    <row r="12451" customFormat="1" hidden="1"/>
    <row r="12452" customFormat="1" hidden="1"/>
    <row r="12453" customFormat="1" hidden="1"/>
    <row r="12454" customFormat="1" hidden="1"/>
    <row r="12455" customFormat="1" hidden="1"/>
    <row r="12456" customFormat="1" hidden="1"/>
    <row r="12457" customFormat="1" hidden="1"/>
    <row r="12458" customFormat="1" hidden="1"/>
    <row r="12459" customFormat="1" hidden="1"/>
    <row r="12460" customFormat="1" hidden="1"/>
    <row r="12461" customFormat="1" hidden="1"/>
    <row r="12462" customFormat="1" hidden="1"/>
    <row r="12463" customFormat="1" hidden="1"/>
    <row r="12464" customFormat="1" hidden="1"/>
    <row r="12465" customFormat="1" hidden="1"/>
    <row r="12466" customFormat="1" hidden="1"/>
    <row r="12467" customFormat="1" hidden="1"/>
    <row r="12468" customFormat="1" hidden="1"/>
    <row r="12469" customFormat="1" hidden="1"/>
    <row r="12470" customFormat="1" hidden="1"/>
    <row r="12471" customFormat="1" hidden="1"/>
    <row r="12472" customFormat="1" hidden="1"/>
    <row r="12473" customFormat="1" hidden="1"/>
    <row r="12474" customFormat="1" hidden="1"/>
    <row r="12475" customFormat="1" hidden="1"/>
    <row r="12476" customFormat="1" hidden="1"/>
    <row r="12477" customFormat="1" hidden="1"/>
    <row r="12478" customFormat="1" hidden="1"/>
    <row r="12479" customFormat="1" hidden="1"/>
    <row r="12480" customFormat="1" hidden="1"/>
    <row r="12481" customFormat="1" hidden="1"/>
    <row r="12482" customFormat="1" hidden="1"/>
    <row r="12483" customFormat="1" hidden="1"/>
    <row r="12484" customFormat="1" hidden="1"/>
    <row r="12485" customFormat="1" hidden="1"/>
    <row r="12486" customFormat="1" hidden="1"/>
    <row r="12487" customFormat="1" hidden="1"/>
    <row r="12488" customFormat="1" hidden="1"/>
    <row r="12489" customFormat="1" hidden="1"/>
    <row r="12490" customFormat="1" hidden="1"/>
    <row r="12491" customFormat="1" hidden="1"/>
    <row r="12492" customFormat="1" hidden="1"/>
    <row r="12493" customFormat="1" hidden="1"/>
    <row r="12494" customFormat="1" hidden="1"/>
    <row r="12495" customFormat="1" hidden="1"/>
    <row r="12496" customFormat="1" hidden="1"/>
    <row r="12497" customFormat="1" hidden="1"/>
    <row r="12498" customFormat="1" hidden="1"/>
    <row r="12499" customFormat="1" hidden="1"/>
    <row r="12500" customFormat="1" hidden="1"/>
    <row r="12501" customFormat="1" hidden="1"/>
    <row r="12502" customFormat="1" hidden="1"/>
    <row r="12503" customFormat="1" hidden="1"/>
    <row r="12504" customFormat="1" hidden="1"/>
    <row r="12505" customFormat="1" hidden="1"/>
    <row r="12506" customFormat="1" hidden="1"/>
    <row r="12507" customFormat="1" hidden="1"/>
    <row r="12508" customFormat="1" hidden="1"/>
    <row r="12509" customFormat="1" hidden="1"/>
    <row r="12510" customFormat="1" hidden="1"/>
    <row r="12511" customFormat="1" hidden="1"/>
    <row r="12512" customFormat="1" hidden="1"/>
    <row r="12513" customFormat="1" hidden="1"/>
    <row r="12514" customFormat="1" hidden="1"/>
    <row r="12515" customFormat="1" hidden="1"/>
    <row r="12516" customFormat="1" hidden="1"/>
    <row r="12517" customFormat="1" hidden="1"/>
    <row r="12518" customFormat="1" hidden="1"/>
    <row r="12519" customFormat="1" hidden="1"/>
    <row r="12520" customFormat="1" hidden="1"/>
    <row r="12521" customFormat="1" hidden="1"/>
    <row r="12522" customFormat="1" hidden="1"/>
    <row r="12523" customFormat="1" hidden="1"/>
    <row r="12524" customFormat="1" hidden="1"/>
    <row r="12525" customFormat="1" hidden="1"/>
    <row r="12526" customFormat="1" hidden="1"/>
    <row r="12527" customFormat="1" hidden="1"/>
    <row r="12528" customFormat="1" hidden="1"/>
    <row r="12529" customFormat="1" hidden="1"/>
    <row r="12530" customFormat="1" hidden="1"/>
    <row r="12531" customFormat="1" hidden="1"/>
    <row r="12532" customFormat="1" hidden="1"/>
    <row r="12533" customFormat="1" hidden="1"/>
    <row r="12534" customFormat="1" hidden="1"/>
    <row r="12535" customFormat="1" hidden="1"/>
    <row r="12536" customFormat="1" hidden="1"/>
    <row r="12537" customFormat="1" hidden="1"/>
    <row r="12538" customFormat="1" hidden="1"/>
    <row r="12539" customFormat="1" hidden="1"/>
    <row r="12540" customFormat="1" hidden="1"/>
    <row r="12541" customFormat="1" hidden="1"/>
    <row r="12542" customFormat="1" hidden="1"/>
    <row r="12543" customFormat="1" hidden="1"/>
    <row r="12544" customFormat="1" hidden="1"/>
    <row r="12545" customFormat="1" hidden="1"/>
    <row r="12546" customFormat="1" hidden="1"/>
    <row r="12547" customFormat="1" hidden="1"/>
    <row r="12548" customFormat="1" hidden="1"/>
    <row r="12549" customFormat="1" hidden="1"/>
    <row r="12550" customFormat="1" hidden="1"/>
    <row r="12551" customFormat="1" hidden="1"/>
    <row r="12552" customFormat="1" hidden="1"/>
    <row r="12553" customFormat="1" hidden="1"/>
    <row r="12554" customFormat="1" hidden="1"/>
    <row r="12555" customFormat="1" hidden="1"/>
    <row r="12556" customFormat="1" hidden="1"/>
    <row r="12557" customFormat="1" hidden="1"/>
    <row r="12558" customFormat="1" hidden="1"/>
    <row r="12559" customFormat="1" hidden="1"/>
    <row r="12560" customFormat="1" hidden="1"/>
    <row r="12561" customFormat="1" hidden="1"/>
    <row r="12562" customFormat="1" hidden="1"/>
    <row r="12563" customFormat="1" hidden="1"/>
    <row r="12564" customFormat="1" hidden="1"/>
    <row r="12565" customFormat="1" hidden="1"/>
    <row r="12566" customFormat="1" hidden="1"/>
    <row r="12567" customFormat="1" hidden="1"/>
    <row r="12568" customFormat="1" hidden="1"/>
    <row r="12569" customFormat="1" hidden="1"/>
    <row r="12570" customFormat="1" hidden="1"/>
    <row r="12571" customFormat="1" hidden="1"/>
    <row r="12572" customFormat="1" hidden="1"/>
    <row r="12573" customFormat="1" hidden="1"/>
    <row r="12574" customFormat="1" hidden="1"/>
    <row r="12575" customFormat="1" hidden="1"/>
    <row r="12576" customFormat="1" hidden="1"/>
    <row r="12577" customFormat="1" hidden="1"/>
    <row r="12578" customFormat="1" hidden="1"/>
    <row r="12579" customFormat="1" hidden="1"/>
    <row r="12580" customFormat="1" hidden="1"/>
    <row r="12581" customFormat="1" hidden="1"/>
    <row r="12582" customFormat="1" hidden="1"/>
    <row r="12583" customFormat="1" hidden="1"/>
    <row r="12584" customFormat="1" hidden="1"/>
    <row r="12585" customFormat="1" hidden="1"/>
    <row r="12586" customFormat="1" hidden="1"/>
    <row r="12587" customFormat="1" hidden="1"/>
    <row r="12588" customFormat="1" hidden="1"/>
    <row r="12589" customFormat="1" hidden="1"/>
    <row r="12590" customFormat="1" hidden="1"/>
    <row r="12591" customFormat="1" hidden="1"/>
    <row r="12592" customFormat="1" hidden="1"/>
    <row r="12593" customFormat="1" hidden="1"/>
    <row r="12594" customFormat="1" hidden="1"/>
    <row r="12595" customFormat="1" hidden="1"/>
    <row r="12596" customFormat="1" hidden="1"/>
    <row r="12597" customFormat="1" hidden="1"/>
    <row r="12598" customFormat="1" hidden="1"/>
    <row r="12599" customFormat="1" hidden="1"/>
    <row r="12600" customFormat="1" hidden="1"/>
    <row r="12601" customFormat="1" hidden="1"/>
    <row r="12602" customFormat="1" hidden="1"/>
    <row r="12603" customFormat="1" hidden="1"/>
    <row r="12604" customFormat="1" hidden="1"/>
    <row r="12605" customFormat="1" hidden="1"/>
    <row r="12606" customFormat="1" hidden="1"/>
    <row r="12607" customFormat="1" hidden="1"/>
    <row r="12608" customFormat="1" hidden="1"/>
    <row r="12609" customFormat="1" hidden="1"/>
    <row r="12610" customFormat="1" hidden="1"/>
    <row r="12611" customFormat="1" hidden="1"/>
    <row r="12612" customFormat="1" hidden="1"/>
    <row r="12613" customFormat="1" hidden="1"/>
    <row r="12614" customFormat="1" hidden="1"/>
    <row r="12615" customFormat="1" hidden="1"/>
    <row r="12616" customFormat="1" hidden="1"/>
    <row r="12617" customFormat="1" hidden="1"/>
    <row r="12618" customFormat="1" hidden="1"/>
    <row r="12619" customFormat="1" hidden="1"/>
    <row r="12620" customFormat="1" hidden="1"/>
    <row r="12621" customFormat="1" hidden="1"/>
    <row r="12622" customFormat="1" hidden="1"/>
    <row r="12623" customFormat="1" hidden="1"/>
    <row r="12624" customFormat="1" hidden="1"/>
    <row r="12625" customFormat="1" hidden="1"/>
    <row r="12626" customFormat="1" hidden="1"/>
    <row r="12627" customFormat="1" hidden="1"/>
    <row r="12628" customFormat="1" hidden="1"/>
    <row r="12629" customFormat="1" hidden="1"/>
    <row r="12630" customFormat="1" hidden="1"/>
    <row r="12631" customFormat="1" hidden="1"/>
    <row r="12632" customFormat="1" hidden="1"/>
    <row r="12633" customFormat="1" hidden="1"/>
    <row r="12634" customFormat="1" hidden="1"/>
    <row r="12635" customFormat="1" hidden="1"/>
    <row r="12636" customFormat="1" hidden="1"/>
    <row r="12637" customFormat="1" hidden="1"/>
    <row r="12638" customFormat="1" hidden="1"/>
    <row r="12639" customFormat="1" hidden="1"/>
    <row r="12640" customFormat="1" hidden="1"/>
    <row r="12641" customFormat="1" hidden="1"/>
    <row r="12642" customFormat="1" hidden="1"/>
    <row r="12643" customFormat="1" hidden="1"/>
    <row r="12644" customFormat="1" hidden="1"/>
    <row r="12645" customFormat="1" hidden="1"/>
    <row r="12646" customFormat="1" hidden="1"/>
    <row r="12647" customFormat="1" hidden="1"/>
    <row r="12648" customFormat="1" hidden="1"/>
    <row r="12649" customFormat="1" hidden="1"/>
    <row r="12650" customFormat="1" hidden="1"/>
    <row r="12651" customFormat="1" hidden="1"/>
    <row r="12652" customFormat="1" hidden="1"/>
    <row r="12653" customFormat="1" hidden="1"/>
    <row r="12654" customFormat="1" hidden="1"/>
    <row r="12655" customFormat="1" hidden="1"/>
    <row r="12656" customFormat="1" hidden="1"/>
    <row r="12657" customFormat="1" hidden="1"/>
    <row r="12658" customFormat="1" hidden="1"/>
    <row r="12659" customFormat="1" hidden="1"/>
    <row r="12660" customFormat="1" hidden="1"/>
    <row r="12661" customFormat="1" hidden="1"/>
    <row r="12662" customFormat="1" hidden="1"/>
    <row r="12663" customFormat="1" hidden="1"/>
    <row r="12664" customFormat="1" hidden="1"/>
    <row r="12665" customFormat="1" hidden="1"/>
    <row r="12666" customFormat="1" hidden="1"/>
    <row r="12667" customFormat="1" hidden="1"/>
    <row r="12668" customFormat="1" hidden="1"/>
    <row r="12669" customFormat="1" hidden="1"/>
    <row r="12670" customFormat="1" hidden="1"/>
    <row r="12671" customFormat="1" hidden="1"/>
    <row r="12672" customFormat="1" hidden="1"/>
    <row r="12673" customFormat="1" hidden="1"/>
    <row r="12674" customFormat="1" hidden="1"/>
    <row r="12675" customFormat="1" hidden="1"/>
    <row r="12676" customFormat="1" hidden="1"/>
    <row r="12677" customFormat="1" hidden="1"/>
    <row r="12678" customFormat="1" hidden="1"/>
    <row r="12679" customFormat="1" hidden="1"/>
    <row r="12680" customFormat="1" hidden="1"/>
    <row r="12681" customFormat="1" hidden="1"/>
    <row r="12682" customFormat="1" hidden="1"/>
    <row r="12683" customFormat="1" hidden="1"/>
    <row r="12684" customFormat="1" hidden="1"/>
    <row r="12685" customFormat="1" hidden="1"/>
    <row r="12686" customFormat="1" hidden="1"/>
    <row r="12687" customFormat="1" hidden="1"/>
    <row r="12688" customFormat="1" hidden="1"/>
    <row r="12689" customFormat="1" hidden="1"/>
    <row r="12690" customFormat="1" hidden="1"/>
    <row r="12691" customFormat="1" hidden="1"/>
    <row r="12692" customFormat="1" hidden="1"/>
    <row r="12693" customFormat="1" hidden="1"/>
    <row r="12694" customFormat="1" hidden="1"/>
    <row r="12695" customFormat="1" hidden="1"/>
    <row r="12696" customFormat="1" hidden="1"/>
    <row r="12697" customFormat="1" hidden="1"/>
    <row r="12698" customFormat="1" hidden="1"/>
    <row r="12699" customFormat="1" hidden="1"/>
    <row r="12700" customFormat="1" hidden="1"/>
    <row r="12701" customFormat="1" hidden="1"/>
    <row r="12702" customFormat="1" hidden="1"/>
    <row r="12703" customFormat="1" hidden="1"/>
    <row r="12704" customFormat="1" hidden="1"/>
    <row r="12705" customFormat="1" hidden="1"/>
    <row r="12706" customFormat="1" hidden="1"/>
    <row r="12707" customFormat="1" hidden="1"/>
    <row r="12708" customFormat="1" hidden="1"/>
    <row r="12709" customFormat="1" hidden="1"/>
    <row r="12710" customFormat="1" hidden="1"/>
    <row r="12711" customFormat="1" hidden="1"/>
    <row r="12712" customFormat="1" hidden="1"/>
    <row r="12713" customFormat="1" hidden="1"/>
    <row r="12714" customFormat="1" hidden="1"/>
    <row r="12715" customFormat="1" hidden="1"/>
    <row r="12716" customFormat="1" hidden="1"/>
    <row r="12717" customFormat="1" hidden="1"/>
    <row r="12718" customFormat="1" hidden="1"/>
    <row r="12719" customFormat="1" hidden="1"/>
    <row r="12720" customFormat="1" hidden="1"/>
    <row r="12721" customFormat="1" hidden="1"/>
    <row r="12722" customFormat="1" hidden="1"/>
    <row r="12723" customFormat="1" hidden="1"/>
    <row r="12724" customFormat="1" hidden="1"/>
    <row r="12725" customFormat="1" hidden="1"/>
    <row r="12726" customFormat="1" hidden="1"/>
    <row r="12727" customFormat="1" hidden="1"/>
    <row r="12728" customFormat="1" hidden="1"/>
    <row r="12729" customFormat="1" hidden="1"/>
    <row r="12730" customFormat="1" hidden="1"/>
    <row r="12731" customFormat="1" hidden="1"/>
    <row r="12732" customFormat="1" hidden="1"/>
    <row r="12733" customFormat="1" hidden="1"/>
    <row r="12734" customFormat="1" hidden="1"/>
    <row r="12735" customFormat="1" hidden="1"/>
    <row r="12736" customFormat="1" hidden="1"/>
    <row r="12737" customFormat="1" hidden="1"/>
    <row r="12738" customFormat="1" hidden="1"/>
    <row r="12739" customFormat="1" hidden="1"/>
    <row r="12740" customFormat="1" hidden="1"/>
    <row r="12741" customFormat="1" hidden="1"/>
    <row r="12742" customFormat="1" hidden="1"/>
    <row r="12743" customFormat="1" hidden="1"/>
    <row r="12744" customFormat="1" hidden="1"/>
    <row r="12745" customFormat="1" hidden="1"/>
    <row r="12746" customFormat="1" hidden="1"/>
    <row r="12747" customFormat="1" hidden="1"/>
    <row r="12748" customFormat="1" hidden="1"/>
    <row r="12749" customFormat="1" hidden="1"/>
    <row r="12750" customFormat="1" hidden="1"/>
    <row r="12751" customFormat="1" hidden="1"/>
    <row r="12752" customFormat="1" hidden="1"/>
    <row r="12753" customFormat="1" hidden="1"/>
    <row r="12754" customFormat="1" hidden="1"/>
    <row r="12755" customFormat="1" hidden="1"/>
    <row r="12756" customFormat="1" hidden="1"/>
    <row r="12757" customFormat="1" hidden="1"/>
    <row r="12758" customFormat="1" hidden="1"/>
    <row r="12759" customFormat="1" hidden="1"/>
    <row r="12760" customFormat="1" hidden="1"/>
    <row r="12761" customFormat="1" hidden="1"/>
    <row r="12762" customFormat="1" hidden="1"/>
    <row r="12763" customFormat="1" hidden="1"/>
    <row r="12764" customFormat="1" hidden="1"/>
    <row r="12765" customFormat="1" hidden="1"/>
    <row r="12766" customFormat="1" hidden="1"/>
    <row r="12767" customFormat="1" hidden="1"/>
    <row r="12768" customFormat="1" hidden="1"/>
    <row r="12769" customFormat="1" hidden="1"/>
    <row r="12770" customFormat="1" hidden="1"/>
    <row r="12771" customFormat="1" hidden="1"/>
    <row r="12772" customFormat="1" hidden="1"/>
    <row r="12773" customFormat="1" hidden="1"/>
    <row r="12774" customFormat="1" hidden="1"/>
    <row r="12775" customFormat="1" hidden="1"/>
    <row r="12776" customFormat="1" hidden="1"/>
    <row r="12777" customFormat="1" hidden="1"/>
    <row r="12778" customFormat="1" hidden="1"/>
    <row r="12779" customFormat="1" hidden="1"/>
    <row r="12780" customFormat="1" hidden="1"/>
    <row r="12781" customFormat="1" hidden="1"/>
    <row r="12782" customFormat="1" hidden="1"/>
    <row r="12783" customFormat="1" hidden="1"/>
    <row r="12784" customFormat="1" hidden="1"/>
    <row r="12785" customFormat="1" hidden="1"/>
    <row r="12786" customFormat="1" hidden="1"/>
    <row r="12787" customFormat="1" hidden="1"/>
    <row r="12788" customFormat="1" hidden="1"/>
    <row r="12789" customFormat="1" hidden="1"/>
    <row r="12790" customFormat="1" hidden="1"/>
    <row r="12791" customFormat="1" hidden="1"/>
    <row r="12792" customFormat="1" hidden="1"/>
    <row r="12793" customFormat="1" hidden="1"/>
    <row r="12794" customFormat="1" hidden="1"/>
    <row r="12795" customFormat="1" hidden="1"/>
    <row r="12796" customFormat="1" hidden="1"/>
    <row r="12797" customFormat="1" hidden="1"/>
    <row r="12798" customFormat="1" hidden="1"/>
    <row r="12799" customFormat="1" hidden="1"/>
    <row r="12800" customFormat="1" hidden="1"/>
    <row r="12801" customFormat="1" hidden="1"/>
    <row r="12802" customFormat="1" hidden="1"/>
    <row r="12803" customFormat="1" hidden="1"/>
    <row r="12804" customFormat="1" hidden="1"/>
    <row r="12805" customFormat="1" hidden="1"/>
    <row r="12806" customFormat="1" hidden="1"/>
    <row r="12807" customFormat="1" hidden="1"/>
    <row r="12808" customFormat="1" hidden="1"/>
    <row r="12809" customFormat="1" hidden="1"/>
    <row r="12810" customFormat="1" hidden="1"/>
    <row r="12811" customFormat="1" hidden="1"/>
    <row r="12812" customFormat="1" hidden="1"/>
    <row r="12813" customFormat="1" hidden="1"/>
    <row r="12814" customFormat="1" hidden="1"/>
    <row r="12815" customFormat="1" hidden="1"/>
    <row r="12816" customFormat="1" hidden="1"/>
    <row r="12817" customFormat="1" hidden="1"/>
    <row r="12818" customFormat="1" hidden="1"/>
    <row r="12819" customFormat="1" hidden="1"/>
    <row r="12820" customFormat="1" hidden="1"/>
    <row r="12821" customFormat="1" hidden="1"/>
    <row r="12822" customFormat="1" hidden="1"/>
    <row r="12823" customFormat="1" hidden="1"/>
    <row r="12824" customFormat="1" hidden="1"/>
    <row r="12825" customFormat="1" hidden="1"/>
    <row r="12826" customFormat="1" hidden="1"/>
    <row r="12827" customFormat="1" hidden="1"/>
    <row r="12828" customFormat="1" hidden="1"/>
    <row r="12829" customFormat="1" hidden="1"/>
    <row r="12830" customFormat="1" hidden="1"/>
    <row r="12831" customFormat="1" hidden="1"/>
    <row r="12832" customFormat="1" hidden="1"/>
    <row r="12833" customFormat="1" hidden="1"/>
    <row r="12834" customFormat="1" hidden="1"/>
    <row r="12835" customFormat="1" hidden="1"/>
    <row r="12836" customFormat="1" hidden="1"/>
    <row r="12837" customFormat="1" hidden="1"/>
    <row r="12838" customFormat="1" hidden="1"/>
    <row r="12839" customFormat="1" hidden="1"/>
    <row r="12840" customFormat="1" hidden="1"/>
    <row r="12841" customFormat="1" hidden="1"/>
    <row r="12842" customFormat="1" hidden="1"/>
    <row r="12843" customFormat="1" hidden="1"/>
    <row r="12844" customFormat="1" hidden="1"/>
    <row r="12845" customFormat="1" hidden="1"/>
    <row r="12846" customFormat="1" hidden="1"/>
    <row r="12847" customFormat="1" hidden="1"/>
    <row r="12848" customFormat="1" hidden="1"/>
    <row r="12849" customFormat="1" hidden="1"/>
    <row r="12850" customFormat="1" hidden="1"/>
    <row r="12851" customFormat="1" hidden="1"/>
    <row r="12852" customFormat="1" hidden="1"/>
    <row r="12853" customFormat="1" hidden="1"/>
    <row r="12854" customFormat="1" hidden="1"/>
    <row r="12855" customFormat="1" hidden="1"/>
    <row r="12856" customFormat="1" hidden="1"/>
    <row r="12857" customFormat="1" hidden="1"/>
    <row r="12858" customFormat="1" hidden="1"/>
    <row r="12859" customFormat="1" hidden="1"/>
    <row r="12860" customFormat="1" hidden="1"/>
    <row r="12861" customFormat="1" hidden="1"/>
    <row r="12862" customFormat="1" hidden="1"/>
    <row r="12863" customFormat="1" hidden="1"/>
    <row r="12864" customFormat="1" hidden="1"/>
    <row r="12865" customFormat="1" hidden="1"/>
    <row r="12866" customFormat="1" hidden="1"/>
    <row r="12867" customFormat="1" hidden="1"/>
    <row r="12868" customFormat="1" hidden="1"/>
    <row r="12869" customFormat="1" hidden="1"/>
    <row r="12870" customFormat="1" hidden="1"/>
    <row r="12871" customFormat="1" hidden="1"/>
    <row r="12872" customFormat="1" hidden="1"/>
    <row r="12873" customFormat="1" hidden="1"/>
    <row r="12874" customFormat="1" hidden="1"/>
    <row r="12875" customFormat="1" hidden="1"/>
    <row r="12876" customFormat="1" hidden="1"/>
    <row r="12877" customFormat="1" hidden="1"/>
    <row r="12878" customFormat="1" hidden="1"/>
    <row r="12879" customFormat="1" hidden="1"/>
    <row r="12880" customFormat="1" hidden="1"/>
    <row r="12881" customFormat="1" hidden="1"/>
    <row r="12882" customFormat="1" hidden="1"/>
    <row r="12883" customFormat="1" hidden="1"/>
    <row r="12884" customFormat="1" hidden="1"/>
    <row r="12885" customFormat="1" hidden="1"/>
    <row r="12886" customFormat="1" hidden="1"/>
    <row r="12887" customFormat="1" hidden="1"/>
    <row r="12888" customFormat="1" hidden="1"/>
    <row r="12889" customFormat="1" hidden="1"/>
    <row r="12890" customFormat="1" hidden="1"/>
    <row r="12891" customFormat="1" hidden="1"/>
    <row r="12892" customFormat="1" hidden="1"/>
    <row r="12893" customFormat="1" hidden="1"/>
    <row r="12894" customFormat="1" hidden="1"/>
    <row r="12895" customFormat="1" hidden="1"/>
    <row r="12896" customFormat="1" hidden="1"/>
    <row r="12897" customFormat="1" hidden="1"/>
    <row r="12898" customFormat="1" hidden="1"/>
    <row r="12899" customFormat="1" hidden="1"/>
    <row r="12900" customFormat="1" hidden="1"/>
    <row r="12901" customFormat="1" hidden="1"/>
    <row r="12902" customFormat="1" hidden="1"/>
    <row r="12903" customFormat="1" hidden="1"/>
    <row r="12904" customFormat="1" hidden="1"/>
    <row r="12905" customFormat="1" hidden="1"/>
    <row r="12906" customFormat="1" hidden="1"/>
    <row r="12907" customFormat="1" hidden="1"/>
    <row r="12908" customFormat="1" hidden="1"/>
    <row r="12909" customFormat="1" hidden="1"/>
    <row r="12910" customFormat="1" hidden="1"/>
    <row r="12911" customFormat="1" hidden="1"/>
    <row r="12912" customFormat="1" hidden="1"/>
    <row r="12913" customFormat="1" hidden="1"/>
    <row r="12914" customFormat="1" hidden="1"/>
    <row r="12915" customFormat="1" hidden="1"/>
    <row r="12916" customFormat="1" hidden="1"/>
    <row r="12917" customFormat="1" hidden="1"/>
    <row r="12918" customFormat="1" hidden="1"/>
    <row r="12919" customFormat="1" hidden="1"/>
    <row r="12920" customFormat="1" hidden="1"/>
    <row r="12921" customFormat="1" hidden="1"/>
    <row r="12922" customFormat="1" hidden="1"/>
    <row r="12923" customFormat="1" hidden="1"/>
    <row r="12924" customFormat="1" hidden="1"/>
    <row r="12925" customFormat="1" hidden="1"/>
    <row r="12926" customFormat="1" hidden="1"/>
    <row r="12927" customFormat="1" hidden="1"/>
    <row r="12928" customFormat="1" hidden="1"/>
    <row r="12929" customFormat="1" hidden="1"/>
    <row r="12930" customFormat="1" hidden="1"/>
    <row r="12931" customFormat="1" hidden="1"/>
    <row r="12932" customFormat="1" hidden="1"/>
    <row r="12933" customFormat="1" hidden="1"/>
    <row r="12934" customFormat="1" hidden="1"/>
    <row r="12935" customFormat="1" hidden="1"/>
    <row r="12936" customFormat="1" hidden="1"/>
    <row r="12937" customFormat="1" hidden="1"/>
    <row r="12938" customFormat="1" hidden="1"/>
    <row r="12939" customFormat="1" hidden="1"/>
    <row r="12940" customFormat="1" hidden="1"/>
    <row r="12941" customFormat="1" hidden="1"/>
    <row r="12942" customFormat="1" hidden="1"/>
    <row r="12943" customFormat="1" hidden="1"/>
    <row r="12944" customFormat="1" hidden="1"/>
    <row r="12945" customFormat="1" hidden="1"/>
    <row r="12946" customFormat="1" hidden="1"/>
    <row r="12947" customFormat="1" hidden="1"/>
    <row r="12948" customFormat="1" hidden="1"/>
    <row r="12949" customFormat="1" hidden="1"/>
    <row r="12950" customFormat="1" hidden="1"/>
    <row r="12951" customFormat="1" hidden="1"/>
    <row r="12952" customFormat="1" hidden="1"/>
    <row r="12953" customFormat="1" hidden="1"/>
    <row r="12954" customFormat="1" hidden="1"/>
    <row r="12955" customFormat="1" hidden="1"/>
    <row r="12956" customFormat="1" hidden="1"/>
    <row r="12957" customFormat="1" hidden="1"/>
    <row r="12958" customFormat="1" hidden="1"/>
    <row r="12959" customFormat="1" hidden="1"/>
    <row r="12960" customFormat="1" hidden="1"/>
    <row r="12961" customFormat="1" hidden="1"/>
    <row r="12962" customFormat="1" hidden="1"/>
    <row r="12963" customFormat="1" hidden="1"/>
    <row r="12964" customFormat="1" hidden="1"/>
    <row r="12965" customFormat="1" hidden="1"/>
    <row r="12966" customFormat="1" hidden="1"/>
    <row r="12967" customFormat="1" hidden="1"/>
    <row r="12968" customFormat="1" hidden="1"/>
    <row r="12969" customFormat="1" hidden="1"/>
    <row r="12970" customFormat="1" hidden="1"/>
    <row r="12971" customFormat="1" hidden="1"/>
    <row r="12972" customFormat="1" hidden="1"/>
    <row r="12973" customFormat="1" hidden="1"/>
    <row r="12974" customFormat="1" hidden="1"/>
    <row r="12975" customFormat="1" hidden="1"/>
    <row r="12976" customFormat="1" hidden="1"/>
    <row r="12977" customFormat="1" hidden="1"/>
    <row r="12978" customFormat="1" hidden="1"/>
    <row r="12979" customFormat="1" hidden="1"/>
    <row r="12980" customFormat="1" hidden="1"/>
    <row r="12981" customFormat="1" hidden="1"/>
    <row r="12982" customFormat="1" hidden="1"/>
    <row r="12983" customFormat="1" hidden="1"/>
    <row r="12984" customFormat="1" hidden="1"/>
    <row r="12985" customFormat="1" hidden="1"/>
    <row r="12986" customFormat="1" hidden="1"/>
    <row r="12987" customFormat="1" hidden="1"/>
    <row r="12988" customFormat="1" hidden="1"/>
    <row r="12989" customFormat="1" hidden="1"/>
    <row r="12990" customFormat="1" hidden="1"/>
    <row r="12991" customFormat="1" hidden="1"/>
    <row r="12992" customFormat="1" hidden="1"/>
    <row r="12993" customFormat="1" hidden="1"/>
    <row r="12994" customFormat="1" hidden="1"/>
    <row r="12995" customFormat="1" hidden="1"/>
    <row r="12996" customFormat="1" hidden="1"/>
    <row r="12997" customFormat="1" hidden="1"/>
    <row r="12998" customFormat="1" hidden="1"/>
    <row r="12999" customFormat="1" hidden="1"/>
    <row r="13000" customFormat="1" hidden="1"/>
    <row r="13001" customFormat="1" hidden="1"/>
    <row r="13002" customFormat="1" hidden="1"/>
    <row r="13003" customFormat="1" hidden="1"/>
    <row r="13004" customFormat="1" hidden="1"/>
    <row r="13005" customFormat="1" hidden="1"/>
    <row r="13006" customFormat="1" hidden="1"/>
    <row r="13007" customFormat="1" hidden="1"/>
    <row r="13008" customFormat="1" hidden="1"/>
    <row r="13009" customFormat="1" hidden="1"/>
    <row r="13010" customFormat="1" hidden="1"/>
    <row r="13011" customFormat="1" hidden="1"/>
    <row r="13012" customFormat="1" hidden="1"/>
    <row r="13013" customFormat="1" hidden="1"/>
    <row r="13014" customFormat="1" hidden="1"/>
    <row r="13015" customFormat="1" hidden="1"/>
    <row r="13016" customFormat="1" hidden="1"/>
    <row r="13017" customFormat="1" hidden="1"/>
    <row r="13018" customFormat="1" hidden="1"/>
    <row r="13019" customFormat="1" hidden="1"/>
    <row r="13020" customFormat="1" hidden="1"/>
    <row r="13021" customFormat="1" hidden="1"/>
    <row r="13022" customFormat="1" hidden="1"/>
    <row r="13023" customFormat="1" hidden="1"/>
    <row r="13024" customFormat="1" hidden="1"/>
    <row r="13025" customFormat="1" hidden="1"/>
    <row r="13026" customFormat="1" hidden="1"/>
    <row r="13027" customFormat="1" hidden="1"/>
    <row r="13028" customFormat="1" hidden="1"/>
    <row r="13029" customFormat="1" hidden="1"/>
    <row r="13030" customFormat="1" hidden="1"/>
    <row r="13031" customFormat="1" hidden="1"/>
    <row r="13032" customFormat="1" hidden="1"/>
    <row r="13033" customFormat="1" hidden="1"/>
    <row r="13034" customFormat="1" hidden="1"/>
    <row r="13035" customFormat="1" hidden="1"/>
    <row r="13036" customFormat="1" hidden="1"/>
    <row r="13037" customFormat="1" hidden="1"/>
    <row r="13038" customFormat="1" hidden="1"/>
    <row r="13039" customFormat="1" hidden="1"/>
    <row r="13040" customFormat="1" hidden="1"/>
    <row r="13041" customFormat="1" hidden="1"/>
    <row r="13042" customFormat="1" hidden="1"/>
    <row r="13043" customFormat="1" hidden="1"/>
    <row r="13044" customFormat="1" hidden="1"/>
    <row r="13045" customFormat="1" hidden="1"/>
    <row r="13046" customFormat="1" hidden="1"/>
    <row r="13047" customFormat="1" hidden="1"/>
    <row r="13048" customFormat="1" hidden="1"/>
    <row r="13049" customFormat="1" hidden="1"/>
    <row r="13050" customFormat="1" hidden="1"/>
    <row r="13051" customFormat="1" hidden="1"/>
    <row r="13052" customFormat="1" hidden="1"/>
    <row r="13053" customFormat="1" hidden="1"/>
    <row r="13054" customFormat="1" hidden="1"/>
    <row r="13055" customFormat="1" hidden="1"/>
    <row r="13056" customFormat="1" hidden="1"/>
    <row r="13057" customFormat="1" hidden="1"/>
    <row r="13058" customFormat="1" hidden="1"/>
    <row r="13059" customFormat="1" hidden="1"/>
    <row r="13060" customFormat="1" hidden="1"/>
    <row r="13061" customFormat="1" hidden="1"/>
    <row r="13062" customFormat="1" hidden="1"/>
    <row r="13063" customFormat="1" hidden="1"/>
    <row r="13064" customFormat="1" hidden="1"/>
    <row r="13065" customFormat="1" hidden="1"/>
    <row r="13066" customFormat="1" hidden="1"/>
    <row r="13067" customFormat="1" hidden="1"/>
    <row r="13068" customFormat="1" hidden="1"/>
    <row r="13069" customFormat="1" hidden="1"/>
    <row r="13070" customFormat="1" hidden="1"/>
    <row r="13071" customFormat="1" hidden="1"/>
    <row r="13072" customFormat="1" hidden="1"/>
    <row r="13073" customFormat="1" hidden="1"/>
    <row r="13074" customFormat="1" hidden="1"/>
    <row r="13075" customFormat="1" hidden="1"/>
    <row r="13076" customFormat="1" hidden="1"/>
    <row r="13077" customFormat="1" hidden="1"/>
    <row r="13078" customFormat="1" hidden="1"/>
    <row r="13079" customFormat="1" hidden="1"/>
    <row r="13080" customFormat="1" hidden="1"/>
    <row r="13081" customFormat="1" hidden="1"/>
    <row r="13082" customFormat="1" hidden="1"/>
    <row r="13083" customFormat="1" hidden="1"/>
    <row r="13084" customFormat="1" hidden="1"/>
    <row r="13085" customFormat="1" hidden="1"/>
    <row r="13086" customFormat="1" hidden="1"/>
    <row r="13087" customFormat="1" hidden="1"/>
    <row r="13088" customFormat="1" hidden="1"/>
    <row r="13089" customFormat="1" hidden="1"/>
    <row r="13090" customFormat="1" hidden="1"/>
    <row r="13091" customFormat="1" hidden="1"/>
    <row r="13092" customFormat="1" hidden="1"/>
    <row r="13093" customFormat="1" hidden="1"/>
    <row r="13094" customFormat="1" hidden="1"/>
    <row r="13095" customFormat="1" hidden="1"/>
    <row r="13096" customFormat="1" hidden="1"/>
    <row r="13097" customFormat="1" hidden="1"/>
    <row r="13098" customFormat="1" hidden="1"/>
    <row r="13099" customFormat="1" hidden="1"/>
    <row r="13100" customFormat="1" hidden="1"/>
    <row r="13101" customFormat="1" hidden="1"/>
    <row r="13102" customFormat="1" hidden="1"/>
    <row r="13103" customFormat="1" hidden="1"/>
    <row r="13104" customFormat="1" hidden="1"/>
    <row r="13105" customFormat="1" hidden="1"/>
    <row r="13106" customFormat="1" hidden="1"/>
    <row r="13107" customFormat="1" hidden="1"/>
    <row r="13108" customFormat="1" hidden="1"/>
    <row r="13109" customFormat="1" hidden="1"/>
    <row r="13110" customFormat="1" hidden="1"/>
    <row r="13111" customFormat="1" hidden="1"/>
    <row r="13112" customFormat="1" hidden="1"/>
    <row r="13113" customFormat="1" hidden="1"/>
    <row r="13114" customFormat="1" hidden="1"/>
    <row r="13115" customFormat="1" hidden="1"/>
    <row r="13116" customFormat="1" hidden="1"/>
    <row r="13117" customFormat="1" hidden="1"/>
    <row r="13118" customFormat="1" hidden="1"/>
    <row r="13119" customFormat="1" hidden="1"/>
    <row r="13120" customFormat="1" hidden="1"/>
    <row r="13121" customFormat="1" hidden="1"/>
    <row r="13122" customFormat="1" hidden="1"/>
    <row r="13123" customFormat="1" hidden="1"/>
    <row r="13124" customFormat="1" hidden="1"/>
    <row r="13125" customFormat="1" hidden="1"/>
    <row r="13126" customFormat="1" hidden="1"/>
    <row r="13127" customFormat="1" hidden="1"/>
    <row r="13128" customFormat="1" hidden="1"/>
    <row r="13129" customFormat="1" hidden="1"/>
    <row r="13130" customFormat="1" hidden="1"/>
    <row r="13131" customFormat="1" hidden="1"/>
    <row r="13132" customFormat="1" hidden="1"/>
    <row r="13133" customFormat="1" hidden="1"/>
    <row r="13134" customFormat="1" hidden="1"/>
    <row r="13135" customFormat="1" hidden="1"/>
    <row r="13136" customFormat="1" hidden="1"/>
    <row r="13137" customFormat="1" hidden="1"/>
    <row r="13138" customFormat="1" hidden="1"/>
    <row r="13139" customFormat="1" hidden="1"/>
    <row r="13140" customFormat="1" hidden="1"/>
    <row r="13141" customFormat="1" hidden="1"/>
    <row r="13142" customFormat="1" hidden="1"/>
    <row r="13143" customFormat="1" hidden="1"/>
    <row r="13144" customFormat="1" hidden="1"/>
    <row r="13145" customFormat="1" hidden="1"/>
    <row r="13146" customFormat="1" hidden="1"/>
    <row r="13147" customFormat="1" hidden="1"/>
    <row r="13148" customFormat="1" hidden="1"/>
    <row r="13149" customFormat="1" hidden="1"/>
    <row r="13150" customFormat="1" hidden="1"/>
    <row r="13151" customFormat="1" hidden="1"/>
    <row r="13152" customFormat="1" hidden="1"/>
    <row r="13153" customFormat="1" hidden="1"/>
    <row r="13154" customFormat="1" hidden="1"/>
    <row r="13155" customFormat="1" hidden="1"/>
    <row r="13156" customFormat="1" hidden="1"/>
    <row r="13157" customFormat="1" hidden="1"/>
    <row r="13158" customFormat="1" hidden="1"/>
    <row r="13159" customFormat="1" hidden="1"/>
    <row r="13160" customFormat="1" hidden="1"/>
    <row r="13161" customFormat="1" hidden="1"/>
    <row r="13162" customFormat="1" hidden="1"/>
    <row r="13163" customFormat="1" hidden="1"/>
    <row r="13164" customFormat="1" hidden="1"/>
    <row r="13165" customFormat="1" hidden="1"/>
    <row r="13166" customFormat="1" hidden="1"/>
    <row r="13167" customFormat="1" hidden="1"/>
    <row r="13168" customFormat="1" hidden="1"/>
    <row r="13169" customFormat="1" hidden="1"/>
    <row r="13170" customFormat="1" hidden="1"/>
    <row r="13171" customFormat="1" hidden="1"/>
    <row r="13172" customFormat="1" hidden="1"/>
    <row r="13173" customFormat="1" hidden="1"/>
    <row r="13174" customFormat="1" hidden="1"/>
    <row r="13175" customFormat="1" hidden="1"/>
    <row r="13176" customFormat="1" hidden="1"/>
    <row r="13177" customFormat="1" hidden="1"/>
    <row r="13178" customFormat="1" hidden="1"/>
    <row r="13179" customFormat="1" hidden="1"/>
    <row r="13180" customFormat="1" hidden="1"/>
    <row r="13181" customFormat="1" hidden="1"/>
    <row r="13182" customFormat="1" hidden="1"/>
    <row r="13183" customFormat="1" hidden="1"/>
    <row r="13184" customFormat="1" hidden="1"/>
    <row r="13185" customFormat="1" hidden="1"/>
    <row r="13186" customFormat="1" hidden="1"/>
    <row r="13187" customFormat="1" hidden="1"/>
    <row r="13188" customFormat="1" hidden="1"/>
    <row r="13189" customFormat="1" hidden="1"/>
    <row r="13190" customFormat="1" hidden="1"/>
    <row r="13191" customFormat="1" hidden="1"/>
    <row r="13192" customFormat="1" hidden="1"/>
    <row r="13193" customFormat="1" hidden="1"/>
    <row r="13194" customFormat="1" hidden="1"/>
    <row r="13195" customFormat="1" hidden="1"/>
    <row r="13196" customFormat="1" hidden="1"/>
    <row r="13197" customFormat="1" hidden="1"/>
    <row r="13198" customFormat="1" hidden="1"/>
    <row r="13199" customFormat="1" hidden="1"/>
    <row r="13200" customFormat="1" hidden="1"/>
    <row r="13201" customFormat="1" hidden="1"/>
    <row r="13202" customFormat="1" hidden="1"/>
    <row r="13203" customFormat="1" hidden="1"/>
    <row r="13204" customFormat="1" hidden="1"/>
    <row r="13205" customFormat="1" hidden="1"/>
    <row r="13206" customFormat="1" hidden="1"/>
    <row r="13207" customFormat="1" hidden="1"/>
    <row r="13208" customFormat="1" hidden="1"/>
    <row r="13209" customFormat="1" hidden="1"/>
    <row r="13210" customFormat="1" hidden="1"/>
    <row r="13211" customFormat="1" hidden="1"/>
    <row r="13212" customFormat="1" hidden="1"/>
    <row r="13213" customFormat="1" hidden="1"/>
    <row r="13214" customFormat="1" hidden="1"/>
    <row r="13215" customFormat="1" hidden="1"/>
    <row r="13216" customFormat="1" hidden="1"/>
    <row r="13217" customFormat="1" hidden="1"/>
    <row r="13218" customFormat="1" hidden="1"/>
    <row r="13219" customFormat="1" hidden="1"/>
    <row r="13220" customFormat="1" hidden="1"/>
    <row r="13221" customFormat="1" hidden="1"/>
    <row r="13222" customFormat="1" hidden="1"/>
    <row r="13223" customFormat="1" hidden="1"/>
    <row r="13224" customFormat="1" hidden="1"/>
    <row r="13225" customFormat="1" hidden="1"/>
    <row r="13226" customFormat="1" hidden="1"/>
    <row r="13227" customFormat="1" hidden="1"/>
    <row r="13228" customFormat="1" hidden="1"/>
    <row r="13229" customFormat="1" hidden="1"/>
    <row r="13230" customFormat="1" hidden="1"/>
    <row r="13231" customFormat="1" hidden="1"/>
    <row r="13232" customFormat="1" hidden="1"/>
    <row r="13233" customFormat="1" hidden="1"/>
    <row r="13234" customFormat="1" hidden="1"/>
    <row r="13235" customFormat="1" hidden="1"/>
    <row r="13236" customFormat="1" hidden="1"/>
    <row r="13237" customFormat="1" hidden="1"/>
    <row r="13238" customFormat="1" hidden="1"/>
    <row r="13239" customFormat="1" hidden="1"/>
    <row r="13240" customFormat="1" hidden="1"/>
    <row r="13241" customFormat="1" hidden="1"/>
    <row r="13242" customFormat="1" hidden="1"/>
    <row r="13243" customFormat="1" hidden="1"/>
    <row r="13244" customFormat="1" hidden="1"/>
    <row r="13245" customFormat="1" hidden="1"/>
    <row r="13246" customFormat="1" hidden="1"/>
    <row r="13247" customFormat="1" hidden="1"/>
    <row r="13248" customFormat="1" hidden="1"/>
    <row r="13249" customFormat="1" hidden="1"/>
    <row r="13250" customFormat="1" hidden="1"/>
    <row r="13251" customFormat="1" hidden="1"/>
    <row r="13252" customFormat="1" hidden="1"/>
    <row r="13253" customFormat="1" hidden="1"/>
    <row r="13254" customFormat="1" hidden="1"/>
    <row r="13255" customFormat="1" hidden="1"/>
    <row r="13256" customFormat="1" hidden="1"/>
    <row r="13257" customFormat="1" hidden="1"/>
    <row r="13258" customFormat="1" hidden="1"/>
    <row r="13259" customFormat="1" hidden="1"/>
    <row r="13260" customFormat="1" hidden="1"/>
    <row r="13261" customFormat="1" hidden="1"/>
    <row r="13262" customFormat="1" hidden="1"/>
    <row r="13263" customFormat="1" hidden="1"/>
    <row r="13264" customFormat="1" hidden="1"/>
    <row r="13265" customFormat="1" hidden="1"/>
    <row r="13266" customFormat="1" hidden="1"/>
    <row r="13267" customFormat="1" hidden="1"/>
    <row r="13268" customFormat="1" hidden="1"/>
    <row r="13269" customFormat="1" hidden="1"/>
    <row r="13270" customFormat="1" hidden="1"/>
    <row r="13271" customFormat="1" hidden="1"/>
    <row r="13272" customFormat="1" hidden="1"/>
    <row r="13273" customFormat="1" hidden="1"/>
    <row r="13274" customFormat="1" hidden="1"/>
    <row r="13275" customFormat="1" hidden="1"/>
    <row r="13276" customFormat="1" hidden="1"/>
    <row r="13277" customFormat="1" hidden="1"/>
    <row r="13278" customFormat="1" hidden="1"/>
    <row r="13279" customFormat="1" hidden="1"/>
    <row r="13280" customFormat="1" hidden="1"/>
    <row r="13281" customFormat="1" hidden="1"/>
    <row r="13282" customFormat="1" hidden="1"/>
    <row r="13283" customFormat="1" hidden="1"/>
    <row r="13284" customFormat="1" hidden="1"/>
    <row r="13285" customFormat="1" hidden="1"/>
    <row r="13286" customFormat="1" hidden="1"/>
    <row r="13287" customFormat="1" hidden="1"/>
    <row r="13288" customFormat="1" hidden="1"/>
    <row r="13289" customFormat="1" hidden="1"/>
    <row r="13290" customFormat="1" hidden="1"/>
    <row r="13291" customFormat="1" hidden="1"/>
    <row r="13292" customFormat="1" hidden="1"/>
    <row r="13293" customFormat="1" hidden="1"/>
    <row r="13294" customFormat="1" hidden="1"/>
    <row r="13295" customFormat="1" hidden="1"/>
    <row r="13296" customFormat="1" hidden="1"/>
    <row r="13297" customFormat="1" hidden="1"/>
    <row r="13298" customFormat="1" hidden="1"/>
    <row r="13299" customFormat="1" hidden="1"/>
    <row r="13300" customFormat="1" hidden="1"/>
    <row r="13301" customFormat="1" hidden="1"/>
    <row r="13302" customFormat="1" hidden="1"/>
    <row r="13303" customFormat="1" hidden="1"/>
    <row r="13304" customFormat="1" hidden="1"/>
    <row r="13305" customFormat="1" hidden="1"/>
    <row r="13306" customFormat="1" hidden="1"/>
    <row r="13307" customFormat="1" hidden="1"/>
    <row r="13308" customFormat="1" hidden="1"/>
    <row r="13309" customFormat="1" hidden="1"/>
    <row r="13310" customFormat="1" hidden="1"/>
    <row r="13311" customFormat="1" hidden="1"/>
    <row r="13312" customFormat="1" hidden="1"/>
    <row r="13313" customFormat="1" hidden="1"/>
    <row r="13314" customFormat="1" hidden="1"/>
    <row r="13315" customFormat="1" hidden="1"/>
    <row r="13316" customFormat="1" hidden="1"/>
    <row r="13317" customFormat="1" hidden="1"/>
    <row r="13318" customFormat="1" hidden="1"/>
    <row r="13319" customFormat="1" hidden="1"/>
    <row r="13320" customFormat="1" hidden="1"/>
    <row r="13321" customFormat="1" hidden="1"/>
    <row r="13322" customFormat="1" hidden="1"/>
    <row r="13323" customFormat="1" hidden="1"/>
    <row r="13324" customFormat="1" hidden="1"/>
    <row r="13325" customFormat="1" hidden="1"/>
    <row r="13326" customFormat="1" hidden="1"/>
    <row r="13327" customFormat="1" hidden="1"/>
    <row r="13328" customFormat="1" hidden="1"/>
    <row r="13329" customFormat="1" hidden="1"/>
    <row r="13330" customFormat="1" hidden="1"/>
    <row r="13331" customFormat="1" hidden="1"/>
    <row r="13332" customFormat="1" hidden="1"/>
    <row r="13333" customFormat="1" hidden="1"/>
    <row r="13334" customFormat="1" hidden="1"/>
    <row r="13335" customFormat="1" hidden="1"/>
    <row r="13336" customFormat="1" hidden="1"/>
    <row r="13337" customFormat="1" hidden="1"/>
    <row r="13338" customFormat="1" hidden="1"/>
    <row r="13339" customFormat="1" hidden="1"/>
    <row r="13340" customFormat="1" hidden="1"/>
    <row r="13341" customFormat="1" hidden="1"/>
    <row r="13342" customFormat="1" hidden="1"/>
    <row r="13343" customFormat="1" hidden="1"/>
    <row r="13344" customFormat="1" hidden="1"/>
    <row r="13345" customFormat="1" hidden="1"/>
    <row r="13346" customFormat="1" hidden="1"/>
    <row r="13347" customFormat="1" hidden="1"/>
    <row r="13348" customFormat="1" hidden="1"/>
    <row r="13349" customFormat="1" hidden="1"/>
    <row r="13350" customFormat="1" hidden="1"/>
    <row r="13351" customFormat="1" hidden="1"/>
    <row r="13352" customFormat="1" hidden="1"/>
    <row r="13353" customFormat="1" hidden="1"/>
    <row r="13354" customFormat="1" hidden="1"/>
    <row r="13355" customFormat="1" hidden="1"/>
    <row r="13356" customFormat="1" hidden="1"/>
    <row r="13357" customFormat="1" hidden="1"/>
    <row r="13358" customFormat="1" hidden="1"/>
    <row r="13359" customFormat="1" hidden="1"/>
    <row r="13360" customFormat="1" hidden="1"/>
    <row r="13361" customFormat="1" hidden="1"/>
    <row r="13362" customFormat="1" hidden="1"/>
    <row r="13363" customFormat="1" hidden="1"/>
    <row r="13364" customFormat="1" hidden="1"/>
    <row r="13365" customFormat="1" hidden="1"/>
    <row r="13366" customFormat="1" hidden="1"/>
    <row r="13367" customFormat="1" hidden="1"/>
    <row r="13368" customFormat="1" hidden="1"/>
    <row r="13369" customFormat="1" hidden="1"/>
    <row r="13370" customFormat="1" hidden="1"/>
    <row r="13371" customFormat="1" hidden="1"/>
    <row r="13372" customFormat="1" hidden="1"/>
    <row r="13373" customFormat="1" hidden="1"/>
    <row r="13374" customFormat="1" hidden="1"/>
    <row r="13375" customFormat="1" hidden="1"/>
    <row r="13376" customFormat="1" hidden="1"/>
    <row r="13377" customFormat="1" hidden="1"/>
    <row r="13378" customFormat="1" hidden="1"/>
    <row r="13379" customFormat="1" hidden="1"/>
    <row r="13380" customFormat="1" hidden="1"/>
    <row r="13381" customFormat="1" hidden="1"/>
    <row r="13382" customFormat="1" hidden="1"/>
    <row r="13383" customFormat="1" hidden="1"/>
    <row r="13384" customFormat="1" hidden="1"/>
    <row r="13385" customFormat="1" hidden="1"/>
    <row r="13386" customFormat="1" hidden="1"/>
    <row r="13387" customFormat="1" hidden="1"/>
    <row r="13388" customFormat="1" hidden="1"/>
    <row r="13389" customFormat="1" hidden="1"/>
    <row r="13390" customFormat="1" hidden="1"/>
    <row r="13391" customFormat="1" hidden="1"/>
    <row r="13392" customFormat="1" hidden="1"/>
    <row r="13393" customFormat="1" hidden="1"/>
    <row r="13394" customFormat="1" hidden="1"/>
    <row r="13395" customFormat="1" hidden="1"/>
    <row r="13396" customFormat="1" hidden="1"/>
    <row r="13397" customFormat="1" hidden="1"/>
    <row r="13398" customFormat="1" hidden="1"/>
    <row r="13399" customFormat="1" hidden="1"/>
    <row r="13400" customFormat="1" hidden="1"/>
    <row r="13401" customFormat="1" hidden="1"/>
    <row r="13402" customFormat="1" hidden="1"/>
    <row r="13403" customFormat="1" hidden="1"/>
    <row r="13404" customFormat="1" hidden="1"/>
    <row r="13405" customFormat="1" hidden="1"/>
    <row r="13406" customFormat="1" hidden="1"/>
    <row r="13407" customFormat="1" hidden="1"/>
    <row r="13408" customFormat="1" hidden="1"/>
    <row r="13409" customFormat="1" hidden="1"/>
    <row r="13410" customFormat="1" hidden="1"/>
    <row r="13411" customFormat="1" hidden="1"/>
    <row r="13412" customFormat="1" hidden="1"/>
    <row r="13413" customFormat="1" hidden="1"/>
    <row r="13414" customFormat="1" hidden="1"/>
    <row r="13415" customFormat="1" hidden="1"/>
    <row r="13416" customFormat="1" hidden="1"/>
    <row r="13417" customFormat="1" hidden="1"/>
    <row r="13418" customFormat="1" hidden="1"/>
    <row r="13419" customFormat="1" hidden="1"/>
    <row r="13420" customFormat="1" hidden="1"/>
    <row r="13421" customFormat="1" hidden="1"/>
    <row r="13422" customFormat="1" hidden="1"/>
    <row r="13423" customFormat="1" hidden="1"/>
    <row r="13424" customFormat="1" hidden="1"/>
    <row r="13425" customFormat="1" hidden="1"/>
    <row r="13426" customFormat="1" hidden="1"/>
    <row r="13427" customFormat="1" hidden="1"/>
    <row r="13428" customFormat="1" hidden="1"/>
    <row r="13429" customFormat="1" hidden="1"/>
    <row r="13430" customFormat="1" hidden="1"/>
    <row r="13431" customFormat="1" hidden="1"/>
    <row r="13432" customFormat="1" hidden="1"/>
    <row r="13433" customFormat="1" hidden="1"/>
    <row r="13434" customFormat="1" hidden="1"/>
    <row r="13435" customFormat="1" hidden="1"/>
    <row r="13436" customFormat="1" hidden="1"/>
    <row r="13437" customFormat="1" hidden="1"/>
    <row r="13438" customFormat="1" hidden="1"/>
    <row r="13439" customFormat="1" hidden="1"/>
    <row r="13440" customFormat="1" hidden="1"/>
    <row r="13441" customFormat="1" hidden="1"/>
    <row r="13442" customFormat="1" hidden="1"/>
    <row r="13443" customFormat="1" hidden="1"/>
    <row r="13444" customFormat="1" hidden="1"/>
    <row r="13445" customFormat="1" hidden="1"/>
    <row r="13446" customFormat="1" hidden="1"/>
    <row r="13447" customFormat="1" hidden="1"/>
    <row r="13448" customFormat="1" hidden="1"/>
    <row r="13449" customFormat="1" hidden="1"/>
    <row r="13450" customFormat="1" hidden="1"/>
    <row r="13451" customFormat="1" hidden="1"/>
    <row r="13452" customFormat="1" hidden="1"/>
    <row r="13453" customFormat="1" hidden="1"/>
    <row r="13454" customFormat="1" hidden="1"/>
    <row r="13455" customFormat="1" hidden="1"/>
    <row r="13456" customFormat="1" hidden="1"/>
    <row r="13457" customFormat="1" hidden="1"/>
    <row r="13458" customFormat="1" hidden="1"/>
    <row r="13459" customFormat="1" hidden="1"/>
    <row r="13460" customFormat="1" hidden="1"/>
    <row r="13461" customFormat="1" hidden="1"/>
    <row r="13462" customFormat="1" hidden="1"/>
    <row r="13463" customFormat="1" hidden="1"/>
    <row r="13464" customFormat="1" hidden="1"/>
    <row r="13465" customFormat="1" hidden="1"/>
    <row r="13466" customFormat="1" hidden="1"/>
    <row r="13467" customFormat="1" hidden="1"/>
    <row r="13468" customFormat="1" hidden="1"/>
    <row r="13469" customFormat="1" hidden="1"/>
    <row r="13470" customFormat="1" hidden="1"/>
    <row r="13471" customFormat="1" hidden="1"/>
    <row r="13472" customFormat="1" hidden="1"/>
    <row r="13473" customFormat="1" hidden="1"/>
    <row r="13474" customFormat="1" hidden="1"/>
    <row r="13475" customFormat="1" hidden="1"/>
    <row r="13476" customFormat="1" hidden="1"/>
    <row r="13477" customFormat="1" hidden="1"/>
    <row r="13478" customFormat="1" hidden="1"/>
    <row r="13479" customFormat="1" hidden="1"/>
    <row r="13480" customFormat="1" hidden="1"/>
    <row r="13481" customFormat="1" hidden="1"/>
    <row r="13482" customFormat="1" hidden="1"/>
    <row r="13483" customFormat="1" hidden="1"/>
    <row r="13484" customFormat="1" hidden="1"/>
    <row r="13485" customFormat="1" hidden="1"/>
    <row r="13486" customFormat="1" hidden="1"/>
    <row r="13487" customFormat="1" hidden="1"/>
    <row r="13488" customFormat="1" hidden="1"/>
    <row r="13489" customFormat="1" hidden="1"/>
    <row r="13490" customFormat="1" hidden="1"/>
    <row r="13491" customFormat="1" hidden="1"/>
    <row r="13492" customFormat="1" hidden="1"/>
    <row r="13493" customFormat="1" hidden="1"/>
    <row r="13494" customFormat="1" hidden="1"/>
    <row r="13495" customFormat="1" hidden="1"/>
    <row r="13496" customFormat="1" hidden="1"/>
    <row r="13497" customFormat="1" hidden="1"/>
    <row r="13498" customFormat="1" hidden="1"/>
    <row r="13499" customFormat="1" hidden="1"/>
    <row r="13500" customFormat="1" hidden="1"/>
    <row r="13501" customFormat="1" hidden="1"/>
    <row r="13502" customFormat="1" hidden="1"/>
    <row r="13503" customFormat="1" hidden="1"/>
    <row r="13504" customFormat="1" hidden="1"/>
    <row r="13505" customFormat="1" hidden="1"/>
    <row r="13506" customFormat="1" hidden="1"/>
    <row r="13507" customFormat="1" hidden="1"/>
    <row r="13508" customFormat="1" hidden="1"/>
    <row r="13509" customFormat="1" hidden="1"/>
    <row r="13510" customFormat="1" hidden="1"/>
    <row r="13511" customFormat="1" hidden="1"/>
    <row r="13512" customFormat="1" hidden="1"/>
    <row r="13513" customFormat="1" hidden="1"/>
    <row r="13514" customFormat="1" hidden="1"/>
    <row r="13515" customFormat="1" hidden="1"/>
    <row r="13516" customFormat="1" hidden="1"/>
    <row r="13517" customFormat="1" hidden="1"/>
    <row r="13518" customFormat="1" hidden="1"/>
    <row r="13519" customFormat="1" hidden="1"/>
    <row r="13520" customFormat="1" hidden="1"/>
    <row r="13521" customFormat="1" hidden="1"/>
    <row r="13522" customFormat="1" hidden="1"/>
    <row r="13523" customFormat="1" hidden="1"/>
    <row r="13524" customFormat="1" hidden="1"/>
    <row r="13525" customFormat="1" hidden="1"/>
    <row r="13526" customFormat="1" hidden="1"/>
    <row r="13527" customFormat="1" hidden="1"/>
    <row r="13528" customFormat="1" hidden="1"/>
    <row r="13529" customFormat="1" hidden="1"/>
    <row r="13530" customFormat="1" hidden="1"/>
    <row r="13531" customFormat="1" hidden="1"/>
    <row r="13532" customFormat="1" hidden="1"/>
    <row r="13533" customFormat="1" hidden="1"/>
    <row r="13534" customFormat="1" hidden="1"/>
    <row r="13535" customFormat="1" hidden="1"/>
    <row r="13536" customFormat="1" hidden="1"/>
    <row r="13537" customFormat="1" hidden="1"/>
    <row r="13538" customFormat="1" hidden="1"/>
    <row r="13539" customFormat="1" hidden="1"/>
    <row r="13540" customFormat="1" hidden="1"/>
    <row r="13541" customFormat="1" hidden="1"/>
    <row r="13542" customFormat="1" hidden="1"/>
    <row r="13543" customFormat="1" hidden="1"/>
    <row r="13544" customFormat="1" hidden="1"/>
    <row r="13545" customFormat="1" hidden="1"/>
    <row r="13546" customFormat="1" hidden="1"/>
    <row r="13547" customFormat="1" hidden="1"/>
    <row r="13548" customFormat="1" hidden="1"/>
    <row r="13549" customFormat="1" hidden="1"/>
    <row r="13550" customFormat="1" hidden="1"/>
    <row r="13551" customFormat="1" hidden="1"/>
    <row r="13552" customFormat="1" hidden="1"/>
    <row r="13553" customFormat="1" hidden="1"/>
    <row r="13554" customFormat="1" hidden="1"/>
    <row r="13555" customFormat="1" hidden="1"/>
    <row r="13556" customFormat="1" hidden="1"/>
    <row r="13557" customFormat="1" hidden="1"/>
    <row r="13558" customFormat="1" hidden="1"/>
    <row r="13559" customFormat="1" hidden="1"/>
    <row r="13560" customFormat="1" hidden="1"/>
    <row r="13561" customFormat="1" hidden="1"/>
    <row r="13562" customFormat="1" hidden="1"/>
    <row r="13563" customFormat="1" hidden="1"/>
    <row r="13564" customFormat="1" hidden="1"/>
    <row r="13565" customFormat="1" hidden="1"/>
    <row r="13566" customFormat="1" hidden="1"/>
    <row r="13567" customFormat="1" hidden="1"/>
    <row r="13568" customFormat="1" hidden="1"/>
    <row r="13569" customFormat="1" hidden="1"/>
    <row r="13570" customFormat="1" hidden="1"/>
    <row r="13571" customFormat="1" hidden="1"/>
    <row r="13572" customFormat="1" hidden="1"/>
    <row r="13573" customFormat="1" hidden="1"/>
    <row r="13574" customFormat="1" hidden="1"/>
    <row r="13575" customFormat="1" hidden="1"/>
    <row r="13576" customFormat="1" hidden="1"/>
    <row r="13577" customFormat="1" hidden="1"/>
    <row r="13578" customFormat="1" hidden="1"/>
    <row r="13579" customFormat="1" hidden="1"/>
    <row r="13580" customFormat="1" hidden="1"/>
    <row r="13581" customFormat="1" hidden="1"/>
    <row r="13582" customFormat="1" hidden="1"/>
    <row r="13583" customFormat="1" hidden="1"/>
    <row r="13584" customFormat="1" hidden="1"/>
    <row r="13585" customFormat="1" hidden="1"/>
    <row r="13586" customFormat="1" hidden="1"/>
    <row r="13587" customFormat="1" hidden="1"/>
    <row r="13588" customFormat="1" hidden="1"/>
    <row r="13589" customFormat="1" hidden="1"/>
    <row r="13590" customFormat="1" hidden="1"/>
    <row r="13591" customFormat="1" hidden="1"/>
    <row r="13592" customFormat="1" hidden="1"/>
    <row r="13593" customFormat="1" hidden="1"/>
    <row r="13594" customFormat="1" hidden="1"/>
    <row r="13595" customFormat="1" hidden="1"/>
    <row r="13596" customFormat="1" hidden="1"/>
    <row r="13597" customFormat="1" hidden="1"/>
    <row r="13598" customFormat="1" hidden="1"/>
    <row r="13599" customFormat="1" hidden="1"/>
    <row r="13600" customFormat="1" hidden="1"/>
    <row r="13601" customFormat="1" hidden="1"/>
    <row r="13602" customFormat="1" hidden="1"/>
    <row r="13603" customFormat="1" hidden="1"/>
    <row r="13604" customFormat="1" hidden="1"/>
    <row r="13605" customFormat="1" hidden="1"/>
    <row r="13606" customFormat="1" hidden="1"/>
    <row r="13607" customFormat="1" hidden="1"/>
    <row r="13608" customFormat="1" hidden="1"/>
    <row r="13609" customFormat="1" hidden="1"/>
    <row r="13610" customFormat="1" hidden="1"/>
    <row r="13611" customFormat="1" hidden="1"/>
    <row r="13612" customFormat="1" hidden="1"/>
    <row r="13613" customFormat="1" hidden="1"/>
    <row r="13614" customFormat="1" hidden="1"/>
    <row r="13615" customFormat="1" hidden="1"/>
    <row r="13616" customFormat="1" hidden="1"/>
    <row r="13617" customFormat="1" hidden="1"/>
    <row r="13618" customFormat="1" hidden="1"/>
    <row r="13619" customFormat="1" hidden="1"/>
    <row r="13620" customFormat="1" hidden="1"/>
    <row r="13621" customFormat="1" hidden="1"/>
    <row r="13622" customFormat="1" hidden="1"/>
    <row r="13623" customFormat="1" hidden="1"/>
    <row r="13624" customFormat="1" hidden="1"/>
    <row r="13625" customFormat="1" hidden="1"/>
    <row r="13626" customFormat="1" hidden="1"/>
    <row r="13627" customFormat="1" hidden="1"/>
    <row r="13628" customFormat="1" hidden="1"/>
    <row r="13629" customFormat="1" hidden="1"/>
    <row r="13630" customFormat="1" hidden="1"/>
    <row r="13631" customFormat="1" hidden="1"/>
    <row r="13632" customFormat="1" hidden="1"/>
    <row r="13633" customFormat="1" hidden="1"/>
    <row r="13634" customFormat="1" hidden="1"/>
    <row r="13635" customFormat="1" hidden="1"/>
    <row r="13636" customFormat="1" hidden="1"/>
    <row r="13637" customFormat="1" hidden="1"/>
    <row r="13638" customFormat="1" hidden="1"/>
    <row r="13639" customFormat="1" hidden="1"/>
    <row r="13640" customFormat="1" hidden="1"/>
    <row r="13641" customFormat="1" hidden="1"/>
    <row r="13642" customFormat="1" hidden="1"/>
    <row r="13643" customFormat="1" hidden="1"/>
    <row r="13644" customFormat="1" hidden="1"/>
    <row r="13645" customFormat="1" hidden="1"/>
    <row r="13646" customFormat="1" hidden="1"/>
    <row r="13647" customFormat="1" hidden="1"/>
    <row r="13648" customFormat="1" hidden="1"/>
    <row r="13649" customFormat="1" hidden="1"/>
    <row r="13650" customFormat="1" hidden="1"/>
    <row r="13651" customFormat="1" hidden="1"/>
    <row r="13652" customFormat="1" hidden="1"/>
    <row r="13653" customFormat="1" hidden="1"/>
    <row r="13654" customFormat="1" hidden="1"/>
    <row r="13655" customFormat="1" hidden="1"/>
    <row r="13656" customFormat="1" hidden="1"/>
    <row r="13657" customFormat="1" hidden="1"/>
    <row r="13658" customFormat="1" hidden="1"/>
    <row r="13659" customFormat="1" hidden="1"/>
    <row r="13660" customFormat="1" hidden="1"/>
    <row r="13661" customFormat="1" hidden="1"/>
    <row r="13662" customFormat="1" hidden="1"/>
    <row r="13663" customFormat="1" hidden="1"/>
    <row r="13664" customFormat="1" hidden="1"/>
    <row r="13665" customFormat="1" hidden="1"/>
    <row r="13666" customFormat="1" hidden="1"/>
    <row r="13667" customFormat="1" hidden="1"/>
    <row r="13668" customFormat="1" hidden="1"/>
    <row r="13669" customFormat="1" hidden="1"/>
    <row r="13670" customFormat="1" hidden="1"/>
    <row r="13671" customFormat="1" hidden="1"/>
    <row r="13672" customFormat="1" hidden="1"/>
    <row r="13673" customFormat="1" hidden="1"/>
    <row r="13674" customFormat="1" hidden="1"/>
    <row r="13675" customFormat="1" hidden="1"/>
    <row r="13676" customFormat="1" hidden="1"/>
    <row r="13677" customFormat="1" hidden="1"/>
    <row r="13678" customFormat="1" hidden="1"/>
    <row r="13679" customFormat="1" hidden="1"/>
    <row r="13680" customFormat="1" hidden="1"/>
    <row r="13681" customFormat="1" hidden="1"/>
    <row r="13682" customFormat="1" hidden="1"/>
    <row r="13683" customFormat="1" hidden="1"/>
    <row r="13684" customFormat="1" hidden="1"/>
    <row r="13685" customFormat="1" hidden="1"/>
    <row r="13686" customFormat="1" hidden="1"/>
    <row r="13687" customFormat="1" hidden="1"/>
    <row r="13688" customFormat="1" hidden="1"/>
    <row r="13689" customFormat="1" hidden="1"/>
    <row r="13690" customFormat="1" hidden="1"/>
    <row r="13691" customFormat="1" hidden="1"/>
    <row r="13692" customFormat="1" hidden="1"/>
    <row r="13693" customFormat="1" hidden="1"/>
    <row r="13694" customFormat="1" hidden="1"/>
    <row r="13695" customFormat="1" hidden="1"/>
    <row r="13696" customFormat="1" hidden="1"/>
    <row r="13697" customFormat="1" hidden="1"/>
    <row r="13698" customFormat="1" hidden="1"/>
    <row r="13699" customFormat="1" hidden="1"/>
    <row r="13700" customFormat="1" hidden="1"/>
    <row r="13701" customFormat="1" hidden="1"/>
    <row r="13702" customFormat="1" hidden="1"/>
    <row r="13703" customFormat="1" hidden="1"/>
    <row r="13704" customFormat="1" hidden="1"/>
    <row r="13705" customFormat="1" hidden="1"/>
    <row r="13706" customFormat="1" hidden="1"/>
    <row r="13707" customFormat="1" hidden="1"/>
    <row r="13708" customFormat="1" hidden="1"/>
    <row r="13709" customFormat="1" hidden="1"/>
    <row r="13710" customFormat="1" hidden="1"/>
    <row r="13711" customFormat="1" hidden="1"/>
    <row r="13712" customFormat="1" hidden="1"/>
    <row r="13713" customFormat="1" hidden="1"/>
    <row r="13714" customFormat="1" hidden="1"/>
    <row r="13715" customFormat="1" hidden="1"/>
    <row r="13716" customFormat="1" hidden="1"/>
    <row r="13717" customFormat="1" hidden="1"/>
    <row r="13718" customFormat="1" hidden="1"/>
    <row r="13719" customFormat="1" hidden="1"/>
    <row r="13720" customFormat="1" hidden="1"/>
    <row r="13721" customFormat="1" hidden="1"/>
    <row r="13722" customFormat="1" hidden="1"/>
    <row r="13723" customFormat="1" hidden="1"/>
    <row r="13724" customFormat="1" hidden="1"/>
    <row r="13725" customFormat="1" hidden="1"/>
    <row r="13726" customFormat="1" hidden="1"/>
    <row r="13727" customFormat="1" hidden="1"/>
    <row r="13728" customFormat="1" hidden="1"/>
    <row r="13729" customFormat="1" hidden="1"/>
    <row r="13730" customFormat="1" hidden="1"/>
    <row r="13731" customFormat="1" hidden="1"/>
    <row r="13732" customFormat="1" hidden="1"/>
    <row r="13733" customFormat="1" hidden="1"/>
    <row r="13734" customFormat="1" hidden="1"/>
    <row r="13735" customFormat="1" hidden="1"/>
    <row r="13736" customFormat="1" hidden="1"/>
    <row r="13737" customFormat="1" hidden="1"/>
    <row r="13738" customFormat="1" hidden="1"/>
    <row r="13739" customFormat="1" hidden="1"/>
    <row r="13740" customFormat="1" hidden="1"/>
    <row r="13741" customFormat="1" hidden="1"/>
    <row r="13742" customFormat="1" hidden="1"/>
    <row r="13743" customFormat="1" hidden="1"/>
    <row r="13744" customFormat="1" hidden="1"/>
    <row r="13745" customFormat="1" hidden="1"/>
    <row r="13746" customFormat="1" hidden="1"/>
    <row r="13747" customFormat="1" hidden="1"/>
    <row r="13748" customFormat="1" hidden="1"/>
    <row r="13749" customFormat="1" hidden="1"/>
    <row r="13750" customFormat="1" hidden="1"/>
    <row r="13751" customFormat="1" hidden="1"/>
    <row r="13752" customFormat="1" hidden="1"/>
    <row r="13753" customFormat="1" hidden="1"/>
    <row r="13754" customFormat="1" hidden="1"/>
    <row r="13755" customFormat="1" hidden="1"/>
    <row r="13756" customFormat="1" hidden="1"/>
    <row r="13757" customFormat="1" hidden="1"/>
    <row r="13758" customFormat="1" hidden="1"/>
    <row r="13759" customFormat="1" hidden="1"/>
    <row r="13760" customFormat="1" hidden="1"/>
    <row r="13761" customFormat="1" hidden="1"/>
    <row r="13762" customFormat="1" hidden="1"/>
    <row r="13763" customFormat="1" hidden="1"/>
    <row r="13764" customFormat="1" hidden="1"/>
    <row r="13765" customFormat="1" hidden="1"/>
    <row r="13766" customFormat="1" hidden="1"/>
    <row r="13767" customFormat="1" hidden="1"/>
    <row r="13768" customFormat="1" hidden="1"/>
    <row r="13769" customFormat="1" hidden="1"/>
    <row r="13770" customFormat="1" hidden="1"/>
    <row r="13771" customFormat="1" hidden="1"/>
    <row r="13772" customFormat="1" hidden="1"/>
    <row r="13773" customFormat="1" hidden="1"/>
    <row r="13774" customFormat="1" hidden="1"/>
    <row r="13775" customFormat="1" hidden="1"/>
    <row r="13776" customFormat="1" hidden="1"/>
    <row r="13777" customFormat="1" hidden="1"/>
    <row r="13778" customFormat="1" hidden="1"/>
    <row r="13779" customFormat="1" hidden="1"/>
    <row r="13780" customFormat="1" hidden="1"/>
    <row r="13781" customFormat="1" hidden="1"/>
    <row r="13782" customFormat="1" hidden="1"/>
    <row r="13783" customFormat="1" hidden="1"/>
    <row r="13784" customFormat="1" hidden="1"/>
    <row r="13785" customFormat="1" hidden="1"/>
    <row r="13786" customFormat="1" hidden="1"/>
    <row r="13787" customFormat="1" hidden="1"/>
    <row r="13788" customFormat="1" hidden="1"/>
    <row r="13789" customFormat="1" hidden="1"/>
    <row r="13790" customFormat="1" hidden="1"/>
    <row r="13791" customFormat="1" hidden="1"/>
    <row r="13792" customFormat="1" hidden="1"/>
    <row r="13793" customFormat="1" hidden="1"/>
    <row r="13794" customFormat="1" hidden="1"/>
    <row r="13795" customFormat="1" hidden="1"/>
    <row r="13796" customFormat="1" hidden="1"/>
    <row r="13797" customFormat="1" hidden="1"/>
    <row r="13798" customFormat="1" hidden="1"/>
    <row r="13799" customFormat="1" hidden="1"/>
    <row r="13800" customFormat="1" hidden="1"/>
    <row r="13801" customFormat="1" hidden="1"/>
    <row r="13802" customFormat="1" hidden="1"/>
    <row r="13803" customFormat="1" hidden="1"/>
    <row r="13804" customFormat="1" hidden="1"/>
    <row r="13805" customFormat="1" hidden="1"/>
    <row r="13806" customFormat="1" hidden="1"/>
    <row r="13807" customFormat="1" hidden="1"/>
    <row r="13808" customFormat="1" hidden="1"/>
    <row r="13809" customFormat="1" hidden="1"/>
    <row r="13810" customFormat="1" hidden="1"/>
    <row r="13811" customFormat="1" hidden="1"/>
    <row r="13812" customFormat="1" hidden="1"/>
    <row r="13813" customFormat="1" hidden="1"/>
    <row r="13814" customFormat="1" hidden="1"/>
    <row r="13815" customFormat="1" hidden="1"/>
    <row r="13816" customFormat="1" hidden="1"/>
    <row r="13817" customFormat="1" hidden="1"/>
    <row r="13818" customFormat="1" hidden="1"/>
    <row r="13819" customFormat="1" hidden="1"/>
    <row r="13820" customFormat="1" hidden="1"/>
    <row r="13821" customFormat="1" hidden="1"/>
    <row r="13822" customFormat="1" hidden="1"/>
    <row r="13823" customFormat="1" hidden="1"/>
    <row r="13824" customFormat="1" hidden="1"/>
    <row r="13825" customFormat="1" hidden="1"/>
    <row r="13826" customFormat="1" hidden="1"/>
    <row r="13827" customFormat="1" hidden="1"/>
    <row r="13828" customFormat="1" hidden="1"/>
    <row r="13829" customFormat="1" hidden="1"/>
    <row r="13830" customFormat="1" hidden="1"/>
    <row r="13831" customFormat="1" hidden="1"/>
    <row r="13832" customFormat="1" hidden="1"/>
    <row r="13833" customFormat="1" hidden="1"/>
    <row r="13834" customFormat="1" hidden="1"/>
    <row r="13835" customFormat="1" hidden="1"/>
    <row r="13836" customFormat="1" hidden="1"/>
    <row r="13837" customFormat="1" hidden="1"/>
    <row r="13838" customFormat="1" hidden="1"/>
    <row r="13839" customFormat="1" hidden="1"/>
    <row r="13840" customFormat="1" hidden="1"/>
    <row r="13841" customFormat="1" hidden="1"/>
    <row r="13842" customFormat="1" hidden="1"/>
    <row r="13843" customFormat="1" hidden="1"/>
    <row r="13844" customFormat="1" hidden="1"/>
    <row r="13845" customFormat="1" hidden="1"/>
    <row r="13846" customFormat="1" hidden="1"/>
    <row r="13847" customFormat="1" hidden="1"/>
    <row r="13848" customFormat="1" hidden="1"/>
    <row r="13849" customFormat="1" hidden="1"/>
    <row r="13850" customFormat="1" hidden="1"/>
    <row r="13851" customFormat="1" hidden="1"/>
    <row r="13852" customFormat="1" hidden="1"/>
    <row r="13853" customFormat="1" hidden="1"/>
    <row r="13854" customFormat="1" hidden="1"/>
    <row r="13855" customFormat="1" hidden="1"/>
    <row r="13856" customFormat="1" hidden="1"/>
    <row r="13857" customFormat="1" hidden="1"/>
    <row r="13858" customFormat="1" hidden="1"/>
    <row r="13859" customFormat="1" hidden="1"/>
    <row r="13860" customFormat="1" hidden="1"/>
    <row r="13861" customFormat="1" hidden="1"/>
    <row r="13862" customFormat="1" hidden="1"/>
    <row r="13863" customFormat="1" hidden="1"/>
    <row r="13864" customFormat="1" hidden="1"/>
    <row r="13865" customFormat="1" hidden="1"/>
    <row r="13866" customFormat="1" hidden="1"/>
    <row r="13867" customFormat="1" hidden="1"/>
    <row r="13868" customFormat="1" hidden="1"/>
    <row r="13869" customFormat="1" hidden="1"/>
    <row r="13870" customFormat="1" hidden="1"/>
    <row r="13871" customFormat="1" hidden="1"/>
    <row r="13872" customFormat="1" hidden="1"/>
    <row r="13873" customFormat="1" hidden="1"/>
    <row r="13874" customFormat="1" hidden="1"/>
    <row r="13875" customFormat="1" hidden="1"/>
    <row r="13876" customFormat="1" hidden="1"/>
    <row r="13877" customFormat="1" hidden="1"/>
    <row r="13878" customFormat="1" hidden="1"/>
    <row r="13879" customFormat="1" hidden="1"/>
    <row r="13880" customFormat="1" hidden="1"/>
    <row r="13881" customFormat="1" hidden="1"/>
    <row r="13882" customFormat="1" hidden="1"/>
    <row r="13883" customFormat="1" hidden="1"/>
    <row r="13884" customFormat="1" hidden="1"/>
    <row r="13885" customFormat="1" hidden="1"/>
    <row r="13886" customFormat="1" hidden="1"/>
    <row r="13887" customFormat="1" hidden="1"/>
    <row r="13888" customFormat="1" hidden="1"/>
    <row r="13889" customFormat="1" hidden="1"/>
    <row r="13890" customFormat="1" hidden="1"/>
    <row r="13891" customFormat="1" hidden="1"/>
    <row r="13892" customFormat="1" hidden="1"/>
    <row r="13893" customFormat="1" hidden="1"/>
    <row r="13894" customFormat="1" hidden="1"/>
    <row r="13895" customFormat="1" hidden="1"/>
    <row r="13896" customFormat="1" hidden="1"/>
    <row r="13897" customFormat="1" hidden="1"/>
    <row r="13898" customFormat="1" hidden="1"/>
    <row r="13899" customFormat="1" hidden="1"/>
    <row r="13900" customFormat="1" hidden="1"/>
    <row r="13901" customFormat="1" hidden="1"/>
    <row r="13902" customFormat="1" hidden="1"/>
    <row r="13903" customFormat="1" hidden="1"/>
    <row r="13904" customFormat="1" hidden="1"/>
    <row r="13905" customFormat="1" hidden="1"/>
    <row r="13906" customFormat="1" hidden="1"/>
    <row r="13907" customFormat="1" hidden="1"/>
    <row r="13908" customFormat="1" hidden="1"/>
    <row r="13909" customFormat="1" hidden="1"/>
    <row r="13910" customFormat="1" hidden="1"/>
    <row r="13911" customFormat="1" hidden="1"/>
    <row r="13912" customFormat="1" hidden="1"/>
    <row r="13913" customFormat="1" hidden="1"/>
    <row r="13914" customFormat="1" hidden="1"/>
    <row r="13915" customFormat="1" hidden="1"/>
    <row r="13916" customFormat="1" hidden="1"/>
    <row r="13917" customFormat="1" hidden="1"/>
    <row r="13918" customFormat="1" hidden="1"/>
    <row r="13919" customFormat="1" hidden="1"/>
    <row r="13920" customFormat="1" hidden="1"/>
    <row r="13921" customFormat="1" hidden="1"/>
    <row r="13922" customFormat="1" hidden="1"/>
    <row r="13923" customFormat="1" hidden="1"/>
    <row r="13924" customFormat="1" hidden="1"/>
    <row r="13925" customFormat="1" hidden="1"/>
    <row r="13926" customFormat="1" hidden="1"/>
    <row r="13927" customFormat="1" hidden="1"/>
    <row r="13928" customFormat="1" hidden="1"/>
    <row r="13929" customFormat="1" hidden="1"/>
    <row r="13930" customFormat="1" hidden="1"/>
    <row r="13931" customFormat="1" hidden="1"/>
    <row r="13932" customFormat="1" hidden="1"/>
    <row r="13933" customFormat="1" hidden="1"/>
    <row r="13934" customFormat="1" hidden="1"/>
    <row r="13935" customFormat="1" hidden="1"/>
    <row r="13936" customFormat="1" hidden="1"/>
    <row r="13937" customFormat="1" hidden="1"/>
    <row r="13938" customFormat="1" hidden="1"/>
    <row r="13939" customFormat="1" hidden="1"/>
    <row r="13940" customFormat="1" hidden="1"/>
    <row r="13941" customFormat="1" hidden="1"/>
    <row r="13942" customFormat="1" hidden="1"/>
    <row r="13943" customFormat="1" hidden="1"/>
    <row r="13944" customFormat="1" hidden="1"/>
    <row r="13945" customFormat="1" hidden="1"/>
    <row r="13946" customFormat="1" hidden="1"/>
    <row r="13947" customFormat="1" hidden="1"/>
    <row r="13948" customFormat="1" hidden="1"/>
    <row r="13949" customFormat="1" hidden="1"/>
    <row r="13950" customFormat="1" hidden="1"/>
    <row r="13951" customFormat="1" hidden="1"/>
    <row r="13952" customFormat="1" hidden="1"/>
    <row r="13953" customFormat="1" hidden="1"/>
    <row r="13954" customFormat="1" hidden="1"/>
    <row r="13955" customFormat="1" hidden="1"/>
    <row r="13956" customFormat="1" hidden="1"/>
    <row r="13957" customFormat="1" hidden="1"/>
    <row r="13958" customFormat="1" hidden="1"/>
    <row r="13959" customFormat="1" hidden="1"/>
    <row r="13960" customFormat="1" hidden="1"/>
    <row r="13961" customFormat="1" hidden="1"/>
    <row r="13962" customFormat="1" hidden="1"/>
    <row r="13963" customFormat="1" hidden="1"/>
    <row r="13964" customFormat="1" hidden="1"/>
    <row r="13965" customFormat="1" hidden="1"/>
    <row r="13966" customFormat="1" hidden="1"/>
    <row r="13967" customFormat="1" hidden="1"/>
    <row r="13968" customFormat="1" hidden="1"/>
    <row r="13969" customFormat="1" hidden="1"/>
    <row r="13970" customFormat="1" hidden="1"/>
    <row r="13971" customFormat="1" hidden="1"/>
    <row r="13972" customFormat="1" hidden="1"/>
    <row r="13973" customFormat="1" hidden="1"/>
    <row r="13974" customFormat="1" hidden="1"/>
    <row r="13975" customFormat="1" hidden="1"/>
    <row r="13976" customFormat="1" hidden="1"/>
    <row r="13977" customFormat="1" hidden="1"/>
    <row r="13978" customFormat="1" hidden="1"/>
    <row r="13979" customFormat="1" hidden="1"/>
    <row r="13980" customFormat="1" hidden="1"/>
    <row r="13981" customFormat="1" hidden="1"/>
    <row r="13982" customFormat="1" hidden="1"/>
    <row r="13983" customFormat="1" hidden="1"/>
    <row r="13984" customFormat="1" hidden="1"/>
    <row r="13985" customFormat="1" hidden="1"/>
    <row r="13986" customFormat="1" hidden="1"/>
    <row r="13987" customFormat="1" hidden="1"/>
    <row r="13988" customFormat="1" hidden="1"/>
    <row r="13989" customFormat="1" hidden="1"/>
    <row r="13990" customFormat="1" hidden="1"/>
    <row r="13991" customFormat="1" hidden="1"/>
    <row r="13992" customFormat="1" hidden="1"/>
    <row r="13993" customFormat="1" hidden="1"/>
    <row r="13994" customFormat="1" hidden="1"/>
    <row r="13995" customFormat="1" hidden="1"/>
    <row r="13996" customFormat="1" hidden="1"/>
    <row r="13997" customFormat="1" hidden="1"/>
    <row r="13998" customFormat="1" hidden="1"/>
    <row r="13999" customFormat="1" hidden="1"/>
    <row r="14000" customFormat="1" hidden="1"/>
    <row r="14001" customFormat="1" hidden="1"/>
    <row r="14002" customFormat="1" hidden="1"/>
    <row r="14003" customFormat="1" hidden="1"/>
    <row r="14004" customFormat="1" hidden="1"/>
    <row r="14005" customFormat="1" hidden="1"/>
    <row r="14006" customFormat="1" hidden="1"/>
    <row r="14007" customFormat="1" hidden="1"/>
    <row r="14008" customFormat="1" hidden="1"/>
    <row r="14009" customFormat="1" hidden="1"/>
    <row r="14010" customFormat="1" hidden="1"/>
    <row r="14011" customFormat="1" hidden="1"/>
    <row r="14012" customFormat="1" hidden="1"/>
    <row r="14013" customFormat="1" hidden="1"/>
    <row r="14014" customFormat="1" hidden="1"/>
    <row r="14015" customFormat="1" hidden="1"/>
    <row r="14016" customFormat="1" hidden="1"/>
    <row r="14017" customFormat="1" hidden="1"/>
    <row r="14018" customFormat="1" hidden="1"/>
    <row r="14019" customFormat="1" hidden="1"/>
    <row r="14020" customFormat="1" hidden="1"/>
    <row r="14021" customFormat="1" hidden="1"/>
    <row r="14022" customFormat="1" hidden="1"/>
    <row r="14023" customFormat="1" hidden="1"/>
    <row r="14024" customFormat="1" hidden="1"/>
    <row r="14025" customFormat="1" hidden="1"/>
    <row r="14026" customFormat="1" hidden="1"/>
    <row r="14027" customFormat="1" hidden="1"/>
    <row r="14028" customFormat="1" hidden="1"/>
    <row r="14029" customFormat="1" hidden="1"/>
    <row r="14030" customFormat="1" hidden="1"/>
    <row r="14031" customFormat="1" hidden="1"/>
    <row r="14032" customFormat="1" hidden="1"/>
    <row r="14033" customFormat="1" hidden="1"/>
    <row r="14034" customFormat="1" hidden="1"/>
    <row r="14035" customFormat="1" hidden="1"/>
    <row r="14036" customFormat="1" hidden="1"/>
    <row r="14037" customFormat="1" hidden="1"/>
    <row r="14038" customFormat="1" hidden="1"/>
    <row r="14039" customFormat="1" hidden="1"/>
    <row r="14040" customFormat="1" hidden="1"/>
    <row r="14041" customFormat="1" hidden="1"/>
    <row r="14042" customFormat="1" hidden="1"/>
    <row r="14043" customFormat="1" hidden="1"/>
    <row r="14044" customFormat="1" hidden="1"/>
    <row r="14045" customFormat="1" hidden="1"/>
    <row r="14046" customFormat="1" hidden="1"/>
    <row r="14047" customFormat="1" hidden="1"/>
    <row r="14048" customFormat="1" hidden="1"/>
    <row r="14049" customFormat="1" hidden="1"/>
    <row r="14050" customFormat="1" hidden="1"/>
    <row r="14051" customFormat="1" hidden="1"/>
    <row r="14052" customFormat="1" hidden="1"/>
    <row r="14053" customFormat="1" hidden="1"/>
    <row r="14054" customFormat="1" hidden="1"/>
    <row r="14055" customFormat="1" hidden="1"/>
    <row r="14056" customFormat="1" hidden="1"/>
    <row r="14057" customFormat="1" hidden="1"/>
    <row r="14058" customFormat="1" hidden="1"/>
    <row r="14059" customFormat="1" hidden="1"/>
    <row r="14060" customFormat="1" hidden="1"/>
    <row r="14061" customFormat="1" hidden="1"/>
    <row r="14062" customFormat="1" hidden="1"/>
    <row r="14063" customFormat="1" hidden="1"/>
    <row r="14064" customFormat="1" hidden="1"/>
    <row r="14065" customFormat="1" hidden="1"/>
    <row r="14066" customFormat="1" hidden="1"/>
    <row r="14067" customFormat="1" hidden="1"/>
    <row r="14068" customFormat="1" hidden="1"/>
    <row r="14069" customFormat="1" hidden="1"/>
    <row r="14070" customFormat="1" hidden="1"/>
    <row r="14071" customFormat="1" hidden="1"/>
    <row r="14072" customFormat="1" hidden="1"/>
    <row r="14073" customFormat="1" hidden="1"/>
    <row r="14074" customFormat="1" hidden="1"/>
    <row r="14075" customFormat="1" hidden="1"/>
    <row r="14076" customFormat="1" hidden="1"/>
    <row r="14077" customFormat="1" hidden="1"/>
    <row r="14078" customFormat="1" hidden="1"/>
    <row r="14079" customFormat="1" hidden="1"/>
    <row r="14080" customFormat="1" hidden="1"/>
    <row r="14081" customFormat="1" hidden="1"/>
    <row r="14082" customFormat="1" hidden="1"/>
    <row r="14083" customFormat="1" hidden="1"/>
    <row r="14084" customFormat="1" hidden="1"/>
    <row r="14085" customFormat="1" hidden="1"/>
    <row r="14086" customFormat="1" hidden="1"/>
    <row r="14087" customFormat="1" hidden="1"/>
    <row r="14088" customFormat="1" hidden="1"/>
    <row r="14089" customFormat="1" hidden="1"/>
    <row r="14090" customFormat="1" hidden="1"/>
    <row r="14091" customFormat="1" hidden="1"/>
    <row r="14092" customFormat="1" hidden="1"/>
    <row r="14093" customFormat="1" hidden="1"/>
    <row r="14094" customFormat="1" hidden="1"/>
    <row r="14095" customFormat="1" hidden="1"/>
    <row r="14096" customFormat="1" hidden="1"/>
    <row r="14097" customFormat="1" hidden="1"/>
    <row r="14098" customFormat="1" hidden="1"/>
    <row r="14099" customFormat="1" hidden="1"/>
    <row r="14100" customFormat="1" hidden="1"/>
    <row r="14101" customFormat="1" hidden="1"/>
    <row r="14102" customFormat="1" hidden="1"/>
    <row r="14103" customFormat="1" hidden="1"/>
    <row r="14104" customFormat="1" hidden="1"/>
    <row r="14105" customFormat="1" hidden="1"/>
    <row r="14106" customFormat="1" hidden="1"/>
    <row r="14107" customFormat="1" hidden="1"/>
    <row r="14108" customFormat="1" hidden="1"/>
    <row r="14109" customFormat="1" hidden="1"/>
    <row r="14110" customFormat="1" hidden="1"/>
    <row r="14111" customFormat="1" hidden="1"/>
    <row r="14112" customFormat="1" hidden="1"/>
    <row r="14113" customFormat="1" hidden="1"/>
    <row r="14114" customFormat="1" hidden="1"/>
    <row r="14115" customFormat="1" hidden="1"/>
    <row r="14116" customFormat="1" hidden="1"/>
    <row r="14117" customFormat="1" hidden="1"/>
    <row r="14118" customFormat="1" hidden="1"/>
    <row r="14119" customFormat="1" hidden="1"/>
    <row r="14120" customFormat="1" hidden="1"/>
    <row r="14121" customFormat="1" hidden="1"/>
    <row r="14122" customFormat="1" hidden="1"/>
    <row r="14123" customFormat="1" hidden="1"/>
    <row r="14124" customFormat="1" hidden="1"/>
    <row r="14125" customFormat="1" hidden="1"/>
    <row r="14126" customFormat="1" hidden="1"/>
    <row r="14127" customFormat="1" hidden="1"/>
    <row r="14128" customFormat="1" hidden="1"/>
    <row r="14129" customFormat="1" hidden="1"/>
    <row r="14130" customFormat="1" hidden="1"/>
    <row r="14131" customFormat="1" hidden="1"/>
    <row r="14132" customFormat="1" hidden="1"/>
    <row r="14133" customFormat="1" hidden="1"/>
    <row r="14134" customFormat="1" hidden="1"/>
    <row r="14135" customFormat="1" hidden="1"/>
    <row r="14136" customFormat="1" hidden="1"/>
    <row r="14137" customFormat="1" hidden="1"/>
    <row r="14138" customFormat="1" hidden="1"/>
    <row r="14139" customFormat="1" hidden="1"/>
    <row r="14140" customFormat="1" hidden="1"/>
    <row r="14141" customFormat="1" hidden="1"/>
    <row r="14142" customFormat="1" hidden="1"/>
    <row r="14143" customFormat="1" hidden="1"/>
    <row r="14144" customFormat="1" hidden="1"/>
    <row r="14145" customFormat="1" hidden="1"/>
    <row r="14146" customFormat="1" hidden="1"/>
    <row r="14147" customFormat="1" hidden="1"/>
    <row r="14148" customFormat="1" hidden="1"/>
    <row r="14149" customFormat="1" hidden="1"/>
    <row r="14150" customFormat="1" hidden="1"/>
    <row r="14151" customFormat="1" hidden="1"/>
    <row r="14152" customFormat="1" hidden="1"/>
    <row r="14153" customFormat="1" hidden="1"/>
    <row r="14154" customFormat="1" hidden="1"/>
    <row r="14155" customFormat="1" hidden="1"/>
    <row r="14156" customFormat="1" hidden="1"/>
    <row r="14157" customFormat="1" hidden="1"/>
    <row r="14158" customFormat="1" hidden="1"/>
    <row r="14159" customFormat="1" hidden="1"/>
    <row r="14160" customFormat="1" hidden="1"/>
    <row r="14161" customFormat="1" hidden="1"/>
    <row r="14162" customFormat="1" hidden="1"/>
    <row r="14163" customFormat="1" hidden="1"/>
    <row r="14164" customFormat="1" hidden="1"/>
    <row r="14165" customFormat="1" hidden="1"/>
    <row r="14166" customFormat="1" hidden="1"/>
    <row r="14167" customFormat="1" hidden="1"/>
    <row r="14168" customFormat="1" hidden="1"/>
    <row r="14169" customFormat="1" hidden="1"/>
    <row r="14170" customFormat="1" hidden="1"/>
    <row r="14171" customFormat="1" hidden="1"/>
    <row r="14172" customFormat="1" hidden="1"/>
    <row r="14173" customFormat="1" hidden="1"/>
    <row r="14174" customFormat="1" hidden="1"/>
    <row r="14175" customFormat="1" hidden="1"/>
    <row r="14176" customFormat="1" hidden="1"/>
    <row r="14177" customFormat="1" hidden="1"/>
    <row r="14178" customFormat="1" hidden="1"/>
    <row r="14179" customFormat="1" hidden="1"/>
    <row r="14180" customFormat="1" hidden="1"/>
    <row r="14181" customFormat="1" hidden="1"/>
    <row r="14182" customFormat="1" hidden="1"/>
    <row r="14183" customFormat="1" hidden="1"/>
    <row r="14184" customFormat="1" hidden="1"/>
    <row r="14185" customFormat="1" hidden="1"/>
    <row r="14186" customFormat="1" hidden="1"/>
    <row r="14187" customFormat="1" hidden="1"/>
    <row r="14188" customFormat="1" hidden="1"/>
    <row r="14189" customFormat="1" hidden="1"/>
    <row r="14190" customFormat="1" hidden="1"/>
    <row r="14191" customFormat="1" hidden="1"/>
    <row r="14192" customFormat="1" hidden="1"/>
    <row r="14193" customFormat="1" hidden="1"/>
    <row r="14194" customFormat="1" hidden="1"/>
    <row r="14195" customFormat="1" hidden="1"/>
    <row r="14196" customFormat="1" hidden="1"/>
    <row r="14197" customFormat="1" hidden="1"/>
    <row r="14198" customFormat="1" hidden="1"/>
    <row r="14199" customFormat="1" hidden="1"/>
    <row r="14200" customFormat="1" hidden="1"/>
    <row r="14201" customFormat="1" hidden="1"/>
    <row r="14202" customFormat="1" hidden="1"/>
    <row r="14203" customFormat="1" hidden="1"/>
    <row r="14204" customFormat="1" hidden="1"/>
    <row r="14205" customFormat="1" hidden="1"/>
    <row r="14206" customFormat="1" hidden="1"/>
    <row r="14207" customFormat="1" hidden="1"/>
    <row r="14208" customFormat="1" hidden="1"/>
    <row r="14209" customFormat="1" hidden="1"/>
    <row r="14210" customFormat="1" hidden="1"/>
    <row r="14211" customFormat="1" hidden="1"/>
    <row r="14212" customFormat="1" hidden="1"/>
    <row r="14213" customFormat="1" hidden="1"/>
    <row r="14214" customFormat="1" hidden="1"/>
    <row r="14215" customFormat="1" hidden="1"/>
    <row r="14216" customFormat="1" hidden="1"/>
    <row r="14217" customFormat="1" hidden="1"/>
    <row r="14218" customFormat="1" hidden="1"/>
    <row r="14219" customFormat="1" hidden="1"/>
    <row r="14220" customFormat="1" hidden="1"/>
    <row r="14221" customFormat="1" hidden="1"/>
    <row r="14222" customFormat="1" hidden="1"/>
    <row r="14223" customFormat="1" hidden="1"/>
    <row r="14224" customFormat="1" hidden="1"/>
    <row r="14225" customFormat="1" hidden="1"/>
    <row r="14226" customFormat="1" hidden="1"/>
    <row r="14227" customFormat="1" hidden="1"/>
    <row r="14228" customFormat="1" hidden="1"/>
    <row r="14229" customFormat="1" hidden="1"/>
    <row r="14230" customFormat="1" hidden="1"/>
    <row r="14231" customFormat="1" hidden="1"/>
    <row r="14232" customFormat="1" hidden="1"/>
    <row r="14233" customFormat="1" hidden="1"/>
    <row r="14234" customFormat="1" hidden="1"/>
    <row r="14235" customFormat="1" hidden="1"/>
    <row r="14236" customFormat="1" hidden="1"/>
    <row r="14237" customFormat="1" hidden="1"/>
    <row r="14238" customFormat="1" hidden="1"/>
    <row r="14239" customFormat="1" hidden="1"/>
    <row r="14240" customFormat="1" hidden="1"/>
    <row r="14241" customFormat="1" hidden="1"/>
    <row r="14242" customFormat="1" hidden="1"/>
    <row r="14243" customFormat="1" hidden="1"/>
    <row r="14244" customFormat="1" hidden="1"/>
    <row r="14245" customFormat="1" hidden="1"/>
    <row r="14246" customFormat="1" hidden="1"/>
    <row r="14247" customFormat="1" hidden="1"/>
    <row r="14248" customFormat="1" hidden="1"/>
    <row r="14249" customFormat="1" hidden="1"/>
    <row r="14250" customFormat="1" hidden="1"/>
    <row r="14251" customFormat="1" hidden="1"/>
    <row r="14252" customFormat="1" hidden="1"/>
    <row r="14253" customFormat="1" hidden="1"/>
    <row r="14254" customFormat="1" hidden="1"/>
    <row r="14255" customFormat="1" hidden="1"/>
    <row r="14256" customFormat="1" hidden="1"/>
    <row r="14257" customFormat="1" hidden="1"/>
    <row r="14258" customFormat="1" hidden="1"/>
    <row r="14259" customFormat="1" hidden="1"/>
    <row r="14260" customFormat="1" hidden="1"/>
    <row r="14261" customFormat="1" hidden="1"/>
    <row r="14262" customFormat="1" hidden="1"/>
    <row r="14263" customFormat="1" hidden="1"/>
    <row r="14264" customFormat="1" hidden="1"/>
    <row r="14265" customFormat="1" hidden="1"/>
    <row r="14266" customFormat="1" hidden="1"/>
    <row r="14267" customFormat="1" hidden="1"/>
    <row r="14268" customFormat="1" hidden="1"/>
    <row r="14269" customFormat="1" hidden="1"/>
    <row r="14270" customFormat="1" hidden="1"/>
    <row r="14271" customFormat="1" hidden="1"/>
    <row r="14272" customFormat="1" hidden="1"/>
    <row r="14273" customFormat="1" hidden="1"/>
    <row r="14274" customFormat="1" hidden="1"/>
    <row r="14275" customFormat="1" hidden="1"/>
    <row r="14276" customFormat="1" hidden="1"/>
    <row r="14277" customFormat="1" hidden="1"/>
    <row r="14278" customFormat="1" hidden="1"/>
    <row r="14279" customFormat="1" hidden="1"/>
    <row r="14280" customFormat="1" hidden="1"/>
    <row r="14281" customFormat="1" hidden="1"/>
    <row r="14282" customFormat="1" hidden="1"/>
    <row r="14283" customFormat="1" hidden="1"/>
    <row r="14284" customFormat="1" hidden="1"/>
    <row r="14285" customFormat="1" hidden="1"/>
    <row r="14286" customFormat="1" hidden="1"/>
    <row r="14287" customFormat="1" hidden="1"/>
    <row r="14288" customFormat="1" hidden="1"/>
    <row r="14289" customFormat="1" hidden="1"/>
    <row r="14290" customFormat="1" hidden="1"/>
    <row r="14291" customFormat="1" hidden="1"/>
    <row r="14292" customFormat="1" hidden="1"/>
    <row r="14293" customFormat="1" hidden="1"/>
    <row r="14294" customFormat="1" hidden="1"/>
    <row r="14295" customFormat="1" hidden="1"/>
    <row r="14296" customFormat="1" hidden="1"/>
    <row r="14297" customFormat="1" hidden="1"/>
    <row r="14298" customFormat="1" hidden="1"/>
    <row r="14299" customFormat="1" hidden="1"/>
    <row r="14300" customFormat="1" hidden="1"/>
    <row r="14301" customFormat="1" hidden="1"/>
    <row r="14302" customFormat="1" hidden="1"/>
    <row r="14303" customFormat="1" hidden="1"/>
    <row r="14304" customFormat="1" hidden="1"/>
    <row r="14305" customFormat="1" hidden="1"/>
    <row r="14306" customFormat="1" hidden="1"/>
    <row r="14307" customFormat="1" hidden="1"/>
    <row r="14308" customFormat="1" hidden="1"/>
    <row r="14309" customFormat="1" hidden="1"/>
    <row r="14310" customFormat="1" hidden="1"/>
    <row r="14311" customFormat="1" hidden="1"/>
    <row r="14312" customFormat="1" hidden="1"/>
    <row r="14313" customFormat="1" hidden="1"/>
    <row r="14314" customFormat="1" hidden="1"/>
    <row r="14315" customFormat="1" hidden="1"/>
    <row r="14316" customFormat="1" hidden="1"/>
    <row r="14317" customFormat="1" hidden="1"/>
    <row r="14318" customFormat="1" hidden="1"/>
    <row r="14319" customFormat="1" hidden="1"/>
    <row r="14320" customFormat="1" hidden="1"/>
    <row r="14321" customFormat="1" hidden="1"/>
    <row r="14322" customFormat="1" hidden="1"/>
    <row r="14323" customFormat="1" hidden="1"/>
    <row r="14324" customFormat="1" hidden="1"/>
    <row r="14325" customFormat="1" hidden="1"/>
    <row r="14326" customFormat="1" hidden="1"/>
    <row r="14327" customFormat="1" hidden="1"/>
    <row r="14328" customFormat="1" hidden="1"/>
    <row r="14329" customFormat="1" hidden="1"/>
    <row r="14330" customFormat="1" hidden="1"/>
    <row r="14331" customFormat="1" hidden="1"/>
    <row r="14332" customFormat="1" hidden="1"/>
    <row r="14333" customFormat="1" hidden="1"/>
    <row r="14334" customFormat="1" hidden="1"/>
    <row r="14335" customFormat="1" hidden="1"/>
    <row r="14336" customFormat="1" hidden="1"/>
    <row r="14337" customFormat="1" hidden="1"/>
    <row r="14338" customFormat="1" hidden="1"/>
    <row r="14339" customFormat="1" hidden="1"/>
    <row r="14340" customFormat="1" hidden="1"/>
    <row r="14341" customFormat="1" hidden="1"/>
    <row r="14342" customFormat="1" hidden="1"/>
    <row r="14343" customFormat="1" hidden="1"/>
    <row r="14344" customFormat="1" hidden="1"/>
    <row r="14345" customFormat="1" hidden="1"/>
    <row r="14346" customFormat="1" hidden="1"/>
    <row r="14347" customFormat="1" hidden="1"/>
    <row r="14348" customFormat="1" hidden="1"/>
    <row r="14349" customFormat="1" hidden="1"/>
    <row r="14350" customFormat="1" hidden="1"/>
    <row r="14351" customFormat="1" hidden="1"/>
    <row r="14352" customFormat="1" hidden="1"/>
    <row r="14353" customFormat="1" hidden="1"/>
    <row r="14354" customFormat="1" hidden="1"/>
    <row r="14355" customFormat="1" hidden="1"/>
    <row r="14356" customFormat="1" hidden="1"/>
    <row r="14357" customFormat="1" hidden="1"/>
    <row r="14358" customFormat="1" hidden="1"/>
    <row r="14359" customFormat="1" hidden="1"/>
    <row r="14360" customFormat="1" hidden="1"/>
    <row r="14361" customFormat="1" hidden="1"/>
    <row r="14362" customFormat="1" hidden="1"/>
    <row r="14363" customFormat="1" hidden="1"/>
    <row r="14364" customFormat="1" hidden="1"/>
    <row r="14365" customFormat="1" hidden="1"/>
    <row r="14366" customFormat="1" hidden="1"/>
    <row r="14367" customFormat="1" hidden="1"/>
    <row r="14368" customFormat="1" hidden="1"/>
    <row r="14369" customFormat="1" hidden="1"/>
    <row r="14370" customFormat="1" hidden="1"/>
    <row r="14371" customFormat="1" hidden="1"/>
    <row r="14372" customFormat="1" hidden="1"/>
    <row r="14373" customFormat="1" hidden="1"/>
    <row r="14374" customFormat="1" hidden="1"/>
    <row r="14375" customFormat="1" hidden="1"/>
    <row r="14376" customFormat="1" hidden="1"/>
    <row r="14377" customFormat="1" hidden="1"/>
    <row r="14378" customFormat="1" hidden="1"/>
    <row r="14379" customFormat="1" hidden="1"/>
    <row r="14380" customFormat="1" hidden="1"/>
    <row r="14381" customFormat="1" hidden="1"/>
    <row r="14382" customFormat="1" hidden="1"/>
    <row r="14383" customFormat="1" hidden="1"/>
    <row r="14384" customFormat="1" hidden="1"/>
    <row r="14385" customFormat="1" hidden="1"/>
    <row r="14386" customFormat="1" hidden="1"/>
    <row r="14387" customFormat="1" hidden="1"/>
    <row r="14388" customFormat="1" hidden="1"/>
    <row r="14389" customFormat="1" hidden="1"/>
    <row r="14390" customFormat="1" hidden="1"/>
    <row r="14391" customFormat="1" hidden="1"/>
    <row r="14392" customFormat="1" hidden="1"/>
    <row r="14393" customFormat="1" hidden="1"/>
    <row r="14394" customFormat="1" hidden="1"/>
    <row r="14395" customFormat="1" hidden="1"/>
    <row r="14396" customFormat="1" hidden="1"/>
    <row r="14397" customFormat="1" hidden="1"/>
    <row r="14398" customFormat="1" hidden="1"/>
    <row r="14399" customFormat="1" hidden="1"/>
    <row r="14400" customFormat="1" hidden="1"/>
    <row r="14401" customFormat="1" hidden="1"/>
    <row r="14402" customFormat="1" hidden="1"/>
    <row r="14403" customFormat="1" hidden="1"/>
    <row r="14404" customFormat="1" hidden="1"/>
    <row r="14405" customFormat="1" hidden="1"/>
    <row r="14406" customFormat="1" hidden="1"/>
    <row r="14407" customFormat="1" hidden="1"/>
    <row r="14408" customFormat="1" hidden="1"/>
    <row r="14409" customFormat="1" hidden="1"/>
    <row r="14410" customFormat="1" hidden="1"/>
    <row r="14411" customFormat="1" hidden="1"/>
    <row r="14412" customFormat="1" hidden="1"/>
    <row r="14413" customFormat="1" hidden="1"/>
    <row r="14414" customFormat="1" hidden="1"/>
    <row r="14415" customFormat="1" hidden="1"/>
    <row r="14416" customFormat="1" hidden="1"/>
    <row r="14417" customFormat="1" hidden="1"/>
    <row r="14418" customFormat="1" hidden="1"/>
    <row r="14419" customFormat="1" hidden="1"/>
    <row r="14420" customFormat="1" hidden="1"/>
    <row r="14421" customFormat="1" hidden="1"/>
    <row r="14422" customFormat="1" hidden="1"/>
    <row r="14423" customFormat="1" hidden="1"/>
    <row r="14424" customFormat="1" hidden="1"/>
    <row r="14425" customFormat="1" hidden="1"/>
    <row r="14426" customFormat="1" hidden="1"/>
    <row r="14427" customFormat="1" hidden="1"/>
    <row r="14428" customFormat="1" hidden="1"/>
    <row r="14429" customFormat="1" hidden="1"/>
    <row r="14430" customFormat="1" hidden="1"/>
    <row r="14431" customFormat="1" hidden="1"/>
    <row r="14432" customFormat="1" hidden="1"/>
    <row r="14433" customFormat="1" hidden="1"/>
    <row r="14434" customFormat="1" hidden="1"/>
    <row r="14435" customFormat="1" hidden="1"/>
    <row r="14436" customFormat="1" hidden="1"/>
    <row r="14437" customFormat="1" hidden="1"/>
    <row r="14438" customFormat="1" hidden="1"/>
    <row r="14439" customFormat="1" hidden="1"/>
    <row r="14440" customFormat="1" hidden="1"/>
    <row r="14441" customFormat="1" hidden="1"/>
    <row r="14442" customFormat="1" hidden="1"/>
    <row r="14443" customFormat="1" hidden="1"/>
    <row r="14444" customFormat="1" hidden="1"/>
    <row r="14445" customFormat="1" hidden="1"/>
    <row r="14446" customFormat="1" hidden="1"/>
    <row r="14447" customFormat="1" hidden="1"/>
    <row r="14448" customFormat="1" hidden="1"/>
    <row r="14449" customFormat="1" hidden="1"/>
    <row r="14450" customFormat="1" hidden="1"/>
    <row r="14451" customFormat="1" hidden="1"/>
    <row r="14452" customFormat="1" hidden="1"/>
    <row r="14453" customFormat="1" hidden="1"/>
    <row r="14454" customFormat="1" hidden="1"/>
    <row r="14455" customFormat="1" hidden="1"/>
    <row r="14456" customFormat="1" hidden="1"/>
    <row r="14457" customFormat="1" hidden="1"/>
    <row r="14458" customFormat="1" hidden="1"/>
    <row r="14459" customFormat="1" hidden="1"/>
    <row r="14460" customFormat="1" hidden="1"/>
    <row r="14461" customFormat="1" hidden="1"/>
    <row r="14462" customFormat="1" hidden="1"/>
    <row r="14463" customFormat="1" hidden="1"/>
    <row r="14464" customFormat="1" hidden="1"/>
    <row r="14465" customFormat="1" hidden="1"/>
    <row r="14466" customFormat="1" hidden="1"/>
    <row r="14467" customFormat="1" hidden="1"/>
    <row r="14468" customFormat="1" hidden="1"/>
    <row r="14469" customFormat="1" hidden="1"/>
    <row r="14470" customFormat="1" hidden="1"/>
    <row r="14471" customFormat="1" hidden="1"/>
    <row r="14472" customFormat="1" hidden="1"/>
    <row r="14473" customFormat="1" hidden="1"/>
    <row r="14474" customFormat="1" hidden="1"/>
    <row r="14475" customFormat="1" hidden="1"/>
    <row r="14476" customFormat="1" hidden="1"/>
    <row r="14477" customFormat="1" hidden="1"/>
    <row r="14478" customFormat="1" hidden="1"/>
    <row r="14479" customFormat="1" hidden="1"/>
    <row r="14480" customFormat="1" hidden="1"/>
    <row r="14481" customFormat="1" hidden="1"/>
    <row r="14482" customFormat="1" hidden="1"/>
    <row r="14483" customFormat="1" hidden="1"/>
    <row r="14484" customFormat="1" hidden="1"/>
    <row r="14485" customFormat="1" hidden="1"/>
    <row r="14486" customFormat="1" hidden="1"/>
    <row r="14487" customFormat="1" hidden="1"/>
    <row r="14488" customFormat="1" hidden="1"/>
    <row r="14489" customFormat="1" hidden="1"/>
    <row r="14490" customFormat="1" hidden="1"/>
    <row r="14491" customFormat="1" hidden="1"/>
    <row r="14492" customFormat="1" hidden="1"/>
    <row r="14493" customFormat="1" hidden="1"/>
    <row r="14494" customFormat="1" hidden="1"/>
    <row r="14495" customFormat="1" hidden="1"/>
    <row r="14496" customFormat="1" hidden="1"/>
    <row r="14497" customFormat="1" hidden="1"/>
    <row r="14498" customFormat="1" hidden="1"/>
    <row r="14499" customFormat="1" hidden="1"/>
    <row r="14500" customFormat="1" hidden="1"/>
    <row r="14501" customFormat="1" hidden="1"/>
    <row r="14502" customFormat="1" hidden="1"/>
    <row r="14503" customFormat="1" hidden="1"/>
    <row r="14504" customFormat="1" hidden="1"/>
    <row r="14505" customFormat="1" hidden="1"/>
    <row r="14506" customFormat="1" hidden="1"/>
    <row r="14507" customFormat="1" hidden="1"/>
    <row r="14508" customFormat="1" hidden="1"/>
    <row r="14509" customFormat="1" hidden="1"/>
    <row r="14510" customFormat="1" hidden="1"/>
    <row r="14511" customFormat="1" hidden="1"/>
    <row r="14512" customFormat="1" hidden="1"/>
    <row r="14513" customFormat="1" hidden="1"/>
    <row r="14514" customFormat="1" hidden="1"/>
    <row r="14515" customFormat="1" hidden="1"/>
    <row r="14516" customFormat="1" hidden="1"/>
    <row r="14517" customFormat="1" hidden="1"/>
    <row r="14518" customFormat="1" hidden="1"/>
    <row r="14519" customFormat="1" hidden="1"/>
    <row r="14520" customFormat="1" hidden="1"/>
    <row r="14521" customFormat="1" hidden="1"/>
    <row r="14522" customFormat="1" hidden="1"/>
    <row r="14523" customFormat="1" hidden="1"/>
    <row r="14524" customFormat="1" hidden="1"/>
    <row r="14525" customFormat="1" hidden="1"/>
    <row r="14526" customFormat="1" hidden="1"/>
    <row r="14527" customFormat="1" hidden="1"/>
    <row r="14528" customFormat="1" hidden="1"/>
    <row r="14529" customFormat="1" hidden="1"/>
    <row r="14530" customFormat="1" hidden="1"/>
    <row r="14531" customFormat="1" hidden="1"/>
    <row r="14532" customFormat="1" hidden="1"/>
    <row r="14533" customFormat="1" hidden="1"/>
    <row r="14534" customFormat="1" hidden="1"/>
    <row r="14535" customFormat="1" hidden="1"/>
    <row r="14536" customFormat="1" hidden="1"/>
    <row r="14537" customFormat="1" hidden="1"/>
    <row r="14538" customFormat="1" hidden="1"/>
    <row r="14539" customFormat="1" hidden="1"/>
    <row r="14540" customFormat="1" hidden="1"/>
    <row r="14541" customFormat="1" hidden="1"/>
    <row r="14542" customFormat="1" hidden="1"/>
    <row r="14543" customFormat="1" hidden="1"/>
    <row r="14544" customFormat="1" hidden="1"/>
    <row r="14545" customFormat="1" hidden="1"/>
    <row r="14546" customFormat="1" hidden="1"/>
    <row r="14547" customFormat="1" hidden="1"/>
    <row r="14548" customFormat="1" hidden="1"/>
    <row r="14549" customFormat="1" hidden="1"/>
    <row r="14550" customFormat="1" hidden="1"/>
    <row r="14551" customFormat="1" hidden="1"/>
    <row r="14552" customFormat="1" hidden="1"/>
    <row r="14553" customFormat="1" hidden="1"/>
    <row r="14554" customFormat="1" hidden="1"/>
    <row r="14555" customFormat="1" hidden="1"/>
    <row r="14556" customFormat="1" hidden="1"/>
    <row r="14557" customFormat="1" hidden="1"/>
    <row r="14558" customFormat="1" hidden="1"/>
    <row r="14559" customFormat="1" hidden="1"/>
    <row r="14560" customFormat="1" hidden="1"/>
    <row r="14561" customFormat="1" hidden="1"/>
    <row r="14562" customFormat="1" hidden="1"/>
    <row r="14563" customFormat="1" hidden="1"/>
    <row r="14564" customFormat="1" hidden="1"/>
    <row r="14565" customFormat="1" hidden="1"/>
    <row r="14566" customFormat="1" hidden="1"/>
    <row r="14567" customFormat="1" hidden="1"/>
    <row r="14568" customFormat="1" hidden="1"/>
    <row r="14569" customFormat="1" hidden="1"/>
    <row r="14570" customFormat="1" hidden="1"/>
    <row r="14571" customFormat="1" hidden="1"/>
    <row r="14572" customFormat="1" hidden="1"/>
    <row r="14573" customFormat="1" hidden="1"/>
    <row r="14574" customFormat="1" hidden="1"/>
    <row r="14575" customFormat="1" hidden="1"/>
    <row r="14576" customFormat="1" hidden="1"/>
    <row r="14577" customFormat="1" hidden="1"/>
    <row r="14578" customFormat="1" hidden="1"/>
    <row r="14579" customFormat="1" hidden="1"/>
    <row r="14580" customFormat="1" hidden="1"/>
    <row r="14581" customFormat="1" hidden="1"/>
    <row r="14582" customFormat="1" hidden="1"/>
    <row r="14583" customFormat="1" hidden="1"/>
    <row r="14584" customFormat="1" hidden="1"/>
    <row r="14585" customFormat="1" hidden="1"/>
    <row r="14586" customFormat="1" hidden="1"/>
    <row r="14587" customFormat="1" hidden="1"/>
    <row r="14588" customFormat="1" hidden="1"/>
    <row r="14589" customFormat="1" hidden="1"/>
    <row r="14590" customFormat="1" hidden="1"/>
    <row r="14591" customFormat="1" hidden="1"/>
    <row r="14592" customFormat="1" hidden="1"/>
    <row r="14593" customFormat="1" hidden="1"/>
    <row r="14594" customFormat="1" hidden="1"/>
    <row r="14595" customFormat="1" hidden="1"/>
    <row r="14596" customFormat="1" hidden="1"/>
    <row r="14597" customFormat="1" hidden="1"/>
    <row r="14598" customFormat="1" hidden="1"/>
    <row r="14599" customFormat="1" hidden="1"/>
    <row r="14600" customFormat="1" hidden="1"/>
    <row r="14601" customFormat="1" hidden="1"/>
    <row r="14602" customFormat="1" hidden="1"/>
    <row r="14603" customFormat="1" hidden="1"/>
    <row r="14604" customFormat="1" hidden="1"/>
    <row r="14605" customFormat="1" hidden="1"/>
    <row r="14606" customFormat="1" hidden="1"/>
    <row r="14607" customFormat="1" hidden="1"/>
    <row r="14608" customFormat="1" hidden="1"/>
    <row r="14609" customFormat="1" hidden="1"/>
    <row r="14610" customFormat="1" hidden="1"/>
    <row r="14611" customFormat="1" hidden="1"/>
    <row r="14612" customFormat="1" hidden="1"/>
    <row r="14613" customFormat="1" hidden="1"/>
    <row r="14614" customFormat="1" hidden="1"/>
    <row r="14615" customFormat="1" hidden="1"/>
    <row r="14616" customFormat="1" hidden="1"/>
    <row r="14617" customFormat="1" hidden="1"/>
    <row r="14618" customFormat="1" hidden="1"/>
    <row r="14619" customFormat="1" hidden="1"/>
    <row r="14620" customFormat="1" hidden="1"/>
    <row r="14621" customFormat="1" hidden="1"/>
    <row r="14622" customFormat="1" hidden="1"/>
    <row r="14623" customFormat="1" hidden="1"/>
    <row r="14624" customFormat="1" hidden="1"/>
    <row r="14625" customFormat="1" hidden="1"/>
    <row r="14626" customFormat="1" hidden="1"/>
    <row r="14627" customFormat="1" hidden="1"/>
    <row r="14628" customFormat="1" hidden="1"/>
    <row r="14629" customFormat="1" hidden="1"/>
    <row r="14630" customFormat="1" hidden="1"/>
    <row r="14631" customFormat="1" hidden="1"/>
    <row r="14632" customFormat="1" hidden="1"/>
    <row r="14633" customFormat="1" hidden="1"/>
    <row r="14634" customFormat="1" hidden="1"/>
    <row r="14635" customFormat="1" hidden="1"/>
    <row r="14636" customFormat="1" hidden="1"/>
    <row r="14637" customFormat="1" hidden="1"/>
    <row r="14638" customFormat="1" hidden="1"/>
    <row r="14639" customFormat="1" hidden="1"/>
    <row r="14640" customFormat="1" hidden="1"/>
    <row r="14641" customFormat="1" hidden="1"/>
    <row r="14642" customFormat="1" hidden="1"/>
    <row r="14643" customFormat="1" hidden="1"/>
    <row r="14644" customFormat="1" hidden="1"/>
    <row r="14645" customFormat="1" hidden="1"/>
    <row r="14646" customFormat="1" hidden="1"/>
    <row r="14647" customFormat="1" hidden="1"/>
    <row r="14648" customFormat="1" hidden="1"/>
    <row r="14649" customFormat="1" hidden="1"/>
    <row r="14650" customFormat="1" hidden="1"/>
    <row r="14651" customFormat="1" hidden="1"/>
    <row r="14652" customFormat="1" hidden="1"/>
    <row r="14653" customFormat="1" hidden="1"/>
    <row r="14654" customFormat="1" hidden="1"/>
    <row r="14655" customFormat="1" hidden="1"/>
    <row r="14656" customFormat="1" hidden="1"/>
    <row r="14657" customFormat="1" hidden="1"/>
    <row r="14658" customFormat="1" hidden="1"/>
    <row r="14659" customFormat="1" hidden="1"/>
    <row r="14660" customFormat="1" hidden="1"/>
    <row r="14661" customFormat="1" hidden="1"/>
    <row r="14662" customFormat="1" hidden="1"/>
    <row r="14663" customFormat="1" hidden="1"/>
    <row r="14664" customFormat="1" hidden="1"/>
    <row r="14665" customFormat="1" hidden="1"/>
    <row r="14666" customFormat="1" hidden="1"/>
    <row r="14667" customFormat="1" hidden="1"/>
    <row r="14668" customFormat="1" hidden="1"/>
    <row r="14669" customFormat="1" hidden="1"/>
    <row r="14670" customFormat="1" hidden="1"/>
    <row r="14671" customFormat="1" hidden="1"/>
    <row r="14672" customFormat="1" hidden="1"/>
    <row r="14673" customFormat="1" hidden="1"/>
    <row r="14674" customFormat="1" hidden="1"/>
    <row r="14675" customFormat="1" hidden="1"/>
    <row r="14676" customFormat="1" hidden="1"/>
    <row r="14677" customFormat="1" hidden="1"/>
    <row r="14678" customFormat="1" hidden="1"/>
    <row r="14679" customFormat="1" hidden="1"/>
    <row r="14680" customFormat="1" hidden="1"/>
    <row r="14681" customFormat="1" hidden="1"/>
    <row r="14682" customFormat="1" hidden="1"/>
    <row r="14683" customFormat="1" hidden="1"/>
    <row r="14684" customFormat="1" hidden="1"/>
    <row r="14685" customFormat="1" hidden="1"/>
    <row r="14686" customFormat="1" hidden="1"/>
    <row r="14687" customFormat="1" hidden="1"/>
    <row r="14688" customFormat="1" hidden="1"/>
    <row r="14689" customFormat="1" hidden="1"/>
    <row r="14690" customFormat="1" hidden="1"/>
    <row r="14691" customFormat="1" hidden="1"/>
    <row r="14692" customFormat="1" hidden="1"/>
    <row r="14693" customFormat="1" hidden="1"/>
    <row r="14694" customFormat="1" hidden="1"/>
    <row r="14695" customFormat="1" hidden="1"/>
    <row r="14696" customFormat="1" hidden="1"/>
    <row r="14697" customFormat="1" hidden="1"/>
    <row r="14698" customFormat="1" hidden="1"/>
    <row r="14699" customFormat="1" hidden="1"/>
    <row r="14700" customFormat="1" hidden="1"/>
    <row r="14701" customFormat="1" hidden="1"/>
    <row r="14702" customFormat="1" hidden="1"/>
    <row r="14703" customFormat="1" hidden="1"/>
    <row r="14704" customFormat="1" hidden="1"/>
    <row r="14705" customFormat="1" hidden="1"/>
    <row r="14706" customFormat="1" hidden="1"/>
    <row r="14707" customFormat="1" hidden="1"/>
    <row r="14708" customFormat="1" hidden="1"/>
    <row r="14709" customFormat="1" hidden="1"/>
    <row r="14710" customFormat="1" hidden="1"/>
    <row r="14711" customFormat="1" hidden="1"/>
    <row r="14712" customFormat="1" hidden="1"/>
    <row r="14713" customFormat="1" hidden="1"/>
    <row r="14714" customFormat="1" hidden="1"/>
    <row r="14715" customFormat="1" hidden="1"/>
    <row r="14716" customFormat="1" hidden="1"/>
    <row r="14717" customFormat="1" hidden="1"/>
    <row r="14718" customFormat="1" hidden="1"/>
    <row r="14719" customFormat="1" hidden="1"/>
    <row r="14720" customFormat="1" hidden="1"/>
    <row r="14721" customFormat="1" hidden="1"/>
    <row r="14722" customFormat="1" hidden="1"/>
    <row r="14723" customFormat="1" hidden="1"/>
    <row r="14724" customFormat="1" hidden="1"/>
    <row r="14725" customFormat="1" hidden="1"/>
    <row r="14726" customFormat="1" hidden="1"/>
    <row r="14727" customFormat="1" hidden="1"/>
    <row r="14728" customFormat="1" hidden="1"/>
    <row r="14729" customFormat="1" hidden="1"/>
    <row r="14730" customFormat="1" hidden="1"/>
    <row r="14731" customFormat="1" hidden="1"/>
    <row r="14732" customFormat="1" hidden="1"/>
    <row r="14733" customFormat="1" hidden="1"/>
    <row r="14734" customFormat="1" hidden="1"/>
    <row r="14735" customFormat="1" hidden="1"/>
    <row r="14736" customFormat="1" hidden="1"/>
    <row r="14737" customFormat="1" hidden="1"/>
    <row r="14738" customFormat="1" hidden="1"/>
    <row r="14739" customFormat="1" hidden="1"/>
    <row r="14740" customFormat="1" hidden="1"/>
    <row r="14741" customFormat="1" hidden="1"/>
    <row r="14742" customFormat="1" hidden="1"/>
    <row r="14743" customFormat="1" hidden="1"/>
    <row r="14744" customFormat="1" hidden="1"/>
    <row r="14745" customFormat="1" hidden="1"/>
    <row r="14746" customFormat="1" hidden="1"/>
    <row r="14747" customFormat="1" hidden="1"/>
    <row r="14748" customFormat="1" hidden="1"/>
    <row r="14749" customFormat="1" hidden="1"/>
    <row r="14750" customFormat="1" hidden="1"/>
    <row r="14751" customFormat="1" hidden="1"/>
    <row r="14752" customFormat="1" hidden="1"/>
    <row r="14753" customFormat="1" hidden="1"/>
    <row r="14754" customFormat="1" hidden="1"/>
    <row r="14755" customFormat="1" hidden="1"/>
    <row r="14756" customFormat="1" hidden="1"/>
    <row r="14757" customFormat="1" hidden="1"/>
    <row r="14758" customFormat="1" hidden="1"/>
    <row r="14759" customFormat="1" hidden="1"/>
    <row r="14760" customFormat="1" hidden="1"/>
    <row r="14761" customFormat="1" hidden="1"/>
    <row r="14762" customFormat="1" hidden="1"/>
    <row r="14763" customFormat="1" hidden="1"/>
    <row r="14764" customFormat="1" hidden="1"/>
    <row r="14765" customFormat="1" hidden="1"/>
    <row r="14766" customFormat="1" hidden="1"/>
    <row r="14767" customFormat="1" hidden="1"/>
    <row r="14768" customFormat="1" hidden="1"/>
    <row r="14769" customFormat="1" hidden="1"/>
    <row r="14770" customFormat="1" hidden="1"/>
    <row r="14771" customFormat="1" hidden="1"/>
    <row r="14772" customFormat="1" hidden="1"/>
    <row r="14773" customFormat="1" hidden="1"/>
    <row r="14774" customFormat="1" hidden="1"/>
    <row r="14775" customFormat="1" hidden="1"/>
    <row r="14776" customFormat="1" hidden="1"/>
    <row r="14777" customFormat="1" hidden="1"/>
    <row r="14778" customFormat="1" hidden="1"/>
    <row r="14779" customFormat="1" hidden="1"/>
    <row r="14780" customFormat="1" hidden="1"/>
    <row r="14781" customFormat="1" hidden="1"/>
    <row r="14782" customFormat="1" hidden="1"/>
    <row r="14783" customFormat="1" hidden="1"/>
    <row r="14784" customFormat="1" hidden="1"/>
    <row r="14785" customFormat="1" hidden="1"/>
    <row r="14786" customFormat="1" hidden="1"/>
    <row r="14787" customFormat="1" hidden="1"/>
    <row r="14788" customFormat="1" hidden="1"/>
    <row r="14789" customFormat="1" hidden="1"/>
    <row r="14790" customFormat="1" hidden="1"/>
    <row r="14791" customFormat="1" hidden="1"/>
    <row r="14792" customFormat="1" hidden="1"/>
    <row r="14793" customFormat="1" hidden="1"/>
    <row r="14794" customFormat="1" hidden="1"/>
    <row r="14795" customFormat="1" hidden="1"/>
    <row r="14796" customFormat="1" hidden="1"/>
    <row r="14797" customFormat="1" hidden="1"/>
    <row r="14798" customFormat="1" hidden="1"/>
    <row r="14799" customFormat="1" hidden="1"/>
    <row r="14800" customFormat="1" hidden="1"/>
    <row r="14801" customFormat="1" hidden="1"/>
    <row r="14802" customFormat="1" hidden="1"/>
    <row r="14803" customFormat="1" hidden="1"/>
    <row r="14804" customFormat="1" hidden="1"/>
    <row r="14805" customFormat="1" hidden="1"/>
    <row r="14806" customFormat="1" hidden="1"/>
    <row r="14807" customFormat="1" hidden="1"/>
    <row r="14808" customFormat="1" hidden="1"/>
    <row r="14809" customFormat="1" hidden="1"/>
    <row r="14810" customFormat="1" hidden="1"/>
    <row r="14811" customFormat="1" hidden="1"/>
    <row r="14812" customFormat="1" hidden="1"/>
    <row r="14813" customFormat="1" hidden="1"/>
    <row r="14814" customFormat="1" hidden="1"/>
    <row r="14815" customFormat="1" hidden="1"/>
    <row r="14816" customFormat="1" hidden="1"/>
    <row r="14817" customFormat="1" hidden="1"/>
    <row r="14818" customFormat="1" hidden="1"/>
    <row r="14819" customFormat="1" hidden="1"/>
    <row r="14820" customFormat="1" hidden="1"/>
    <row r="14821" customFormat="1" hidden="1"/>
    <row r="14822" customFormat="1" hidden="1"/>
    <row r="14823" customFormat="1" hidden="1"/>
    <row r="14824" customFormat="1" hidden="1"/>
    <row r="14825" customFormat="1" hidden="1"/>
    <row r="14826" customFormat="1" hidden="1"/>
    <row r="14827" customFormat="1" hidden="1"/>
    <row r="14828" customFormat="1" hidden="1"/>
    <row r="14829" customFormat="1" hidden="1"/>
    <row r="14830" customFormat="1" hidden="1"/>
    <row r="14831" customFormat="1" hidden="1"/>
    <row r="14832" customFormat="1" hidden="1"/>
    <row r="14833" customFormat="1" hidden="1"/>
    <row r="14834" customFormat="1" hidden="1"/>
    <row r="14835" customFormat="1" hidden="1"/>
    <row r="14836" customFormat="1" hidden="1"/>
    <row r="14837" customFormat="1" hidden="1"/>
    <row r="14838" customFormat="1" hidden="1"/>
    <row r="14839" customFormat="1" hidden="1"/>
    <row r="14840" customFormat="1" hidden="1"/>
    <row r="14841" customFormat="1" hidden="1"/>
    <row r="14842" customFormat="1" hidden="1"/>
    <row r="14843" customFormat="1" hidden="1"/>
    <row r="14844" customFormat="1" hidden="1"/>
    <row r="14845" customFormat="1" hidden="1"/>
    <row r="14846" customFormat="1" hidden="1"/>
    <row r="14847" customFormat="1" hidden="1"/>
    <row r="14848" customFormat="1" hidden="1"/>
    <row r="14849" customFormat="1" hidden="1"/>
    <row r="14850" customFormat="1" hidden="1"/>
    <row r="14851" customFormat="1" hidden="1"/>
    <row r="14852" customFormat="1" hidden="1"/>
    <row r="14853" customFormat="1" hidden="1"/>
    <row r="14854" customFormat="1" hidden="1"/>
    <row r="14855" customFormat="1" hidden="1"/>
    <row r="14856" customFormat="1" hidden="1"/>
    <row r="14857" customFormat="1" hidden="1"/>
    <row r="14858" customFormat="1" hidden="1"/>
    <row r="14859" customFormat="1" hidden="1"/>
    <row r="14860" customFormat="1" hidden="1"/>
    <row r="14861" customFormat="1" hidden="1"/>
    <row r="14862" customFormat="1" hidden="1"/>
    <row r="14863" customFormat="1" hidden="1"/>
    <row r="14864" customFormat="1" hidden="1"/>
    <row r="14865" customFormat="1" hidden="1"/>
    <row r="14866" customFormat="1" hidden="1"/>
    <row r="14867" customFormat="1" hidden="1"/>
    <row r="14868" customFormat="1" hidden="1"/>
    <row r="14869" customFormat="1" hidden="1"/>
    <row r="14870" customFormat="1" hidden="1"/>
    <row r="14871" customFormat="1" hidden="1"/>
    <row r="14872" customFormat="1" hidden="1"/>
    <row r="14873" customFormat="1" hidden="1"/>
    <row r="14874" customFormat="1" hidden="1"/>
    <row r="14875" customFormat="1" hidden="1"/>
    <row r="14876" customFormat="1" hidden="1"/>
    <row r="14877" customFormat="1" hidden="1"/>
    <row r="14878" customFormat="1" hidden="1"/>
    <row r="14879" customFormat="1" hidden="1"/>
    <row r="14880" customFormat="1" hidden="1"/>
    <row r="14881" customFormat="1" hidden="1"/>
    <row r="14882" customFormat="1" hidden="1"/>
    <row r="14883" customFormat="1" hidden="1"/>
    <row r="14884" customFormat="1" hidden="1"/>
    <row r="14885" customFormat="1" hidden="1"/>
    <row r="14886" customFormat="1" hidden="1"/>
    <row r="14887" customFormat="1" hidden="1"/>
    <row r="14888" customFormat="1" hidden="1"/>
    <row r="14889" customFormat="1" hidden="1"/>
    <row r="14890" customFormat="1" hidden="1"/>
    <row r="14891" customFormat="1" hidden="1"/>
    <row r="14892" customFormat="1" hidden="1"/>
    <row r="14893" customFormat="1" hidden="1"/>
    <row r="14894" customFormat="1" hidden="1"/>
    <row r="14895" customFormat="1" hidden="1"/>
    <row r="14896" customFormat="1" hidden="1"/>
    <row r="14897" customFormat="1" hidden="1"/>
    <row r="14898" customFormat="1" hidden="1"/>
    <row r="14899" customFormat="1" hidden="1"/>
    <row r="14900" customFormat="1" hidden="1"/>
    <row r="14901" customFormat="1" hidden="1"/>
    <row r="14902" customFormat="1" hidden="1"/>
    <row r="14903" customFormat="1" hidden="1"/>
    <row r="14904" customFormat="1" hidden="1"/>
    <row r="14905" customFormat="1" hidden="1"/>
    <row r="14906" customFormat="1" hidden="1"/>
    <row r="14907" customFormat="1" hidden="1"/>
    <row r="14908" customFormat="1" hidden="1"/>
    <row r="14909" customFormat="1" hidden="1"/>
    <row r="14910" customFormat="1" hidden="1"/>
    <row r="14911" customFormat="1" hidden="1"/>
    <row r="14912" customFormat="1" hidden="1"/>
    <row r="14913" customFormat="1" hidden="1"/>
    <row r="14914" customFormat="1" hidden="1"/>
    <row r="14915" customFormat="1" hidden="1"/>
    <row r="14916" customFormat="1" hidden="1"/>
    <row r="14917" customFormat="1" hidden="1"/>
    <row r="14918" customFormat="1" hidden="1"/>
    <row r="14919" customFormat="1" hidden="1"/>
    <row r="14920" customFormat="1" hidden="1"/>
    <row r="14921" customFormat="1" hidden="1"/>
    <row r="14922" customFormat="1" hidden="1"/>
    <row r="14923" customFormat="1" hidden="1"/>
    <row r="14924" customFormat="1" hidden="1"/>
    <row r="14925" customFormat="1" hidden="1"/>
    <row r="14926" customFormat="1" hidden="1"/>
    <row r="14927" customFormat="1" hidden="1"/>
    <row r="14928" customFormat="1" hidden="1"/>
    <row r="14929" customFormat="1" hidden="1"/>
    <row r="14930" customFormat="1" hidden="1"/>
    <row r="14931" customFormat="1" hidden="1"/>
    <row r="14932" customFormat="1" hidden="1"/>
    <row r="14933" customFormat="1" hidden="1"/>
    <row r="14934" customFormat="1" hidden="1"/>
    <row r="14935" customFormat="1" hidden="1"/>
    <row r="14936" customFormat="1" hidden="1"/>
    <row r="14937" customFormat="1" hidden="1"/>
    <row r="14938" customFormat="1" hidden="1"/>
    <row r="14939" customFormat="1" hidden="1"/>
    <row r="14940" customFormat="1" hidden="1"/>
    <row r="14941" customFormat="1" hidden="1"/>
    <row r="14942" customFormat="1" hidden="1"/>
    <row r="14943" customFormat="1" hidden="1"/>
    <row r="14944" customFormat="1" hidden="1"/>
    <row r="14945" customFormat="1" hidden="1"/>
    <row r="14946" customFormat="1" hidden="1"/>
    <row r="14947" customFormat="1" hidden="1"/>
    <row r="14948" customFormat="1" hidden="1"/>
    <row r="14949" customFormat="1" hidden="1"/>
    <row r="14950" customFormat="1" hidden="1"/>
    <row r="14951" customFormat="1" hidden="1"/>
    <row r="14952" customFormat="1" hidden="1"/>
    <row r="14953" customFormat="1" hidden="1"/>
    <row r="14954" customFormat="1" hidden="1"/>
    <row r="14955" customFormat="1" hidden="1"/>
    <row r="14956" customFormat="1" hidden="1"/>
    <row r="14957" customFormat="1" hidden="1"/>
    <row r="14958" customFormat="1" hidden="1"/>
    <row r="14959" customFormat="1" hidden="1"/>
    <row r="14960" customFormat="1" hidden="1"/>
    <row r="14961" customFormat="1" hidden="1"/>
    <row r="14962" customFormat="1" hidden="1"/>
    <row r="14963" customFormat="1" hidden="1"/>
    <row r="14964" customFormat="1" hidden="1"/>
    <row r="14965" customFormat="1" hidden="1"/>
    <row r="14966" customFormat="1" hidden="1"/>
    <row r="14967" customFormat="1" hidden="1"/>
    <row r="14968" customFormat="1" hidden="1"/>
    <row r="14969" customFormat="1" hidden="1"/>
    <row r="14970" customFormat="1" hidden="1"/>
    <row r="14971" customFormat="1" hidden="1"/>
    <row r="14972" customFormat="1" hidden="1"/>
    <row r="14973" customFormat="1" hidden="1"/>
    <row r="14974" customFormat="1" hidden="1"/>
    <row r="14975" customFormat="1" hidden="1"/>
    <row r="14976" customFormat="1" hidden="1"/>
    <row r="14977" customFormat="1" hidden="1"/>
    <row r="14978" customFormat="1" hidden="1"/>
    <row r="14979" customFormat="1" hidden="1"/>
    <row r="14980" customFormat="1" hidden="1"/>
    <row r="14981" customFormat="1" hidden="1"/>
    <row r="14982" customFormat="1" hidden="1"/>
    <row r="14983" customFormat="1" hidden="1"/>
    <row r="14984" customFormat="1" hidden="1"/>
    <row r="14985" customFormat="1" hidden="1"/>
    <row r="14986" customFormat="1" hidden="1"/>
    <row r="14987" customFormat="1" hidden="1"/>
    <row r="14988" customFormat="1" hidden="1"/>
    <row r="14989" customFormat="1" hidden="1"/>
    <row r="14990" customFormat="1" hidden="1"/>
    <row r="14991" customFormat="1" hidden="1"/>
    <row r="14992" customFormat="1" hidden="1"/>
    <row r="14993" customFormat="1" hidden="1"/>
    <row r="14994" customFormat="1" hidden="1"/>
    <row r="14995" customFormat="1" hidden="1"/>
    <row r="14996" customFormat="1" hidden="1"/>
    <row r="14997" customFormat="1" hidden="1"/>
    <row r="14998" customFormat="1" hidden="1"/>
    <row r="14999" customFormat="1" hidden="1"/>
    <row r="15000" customFormat="1" hidden="1"/>
    <row r="15001" customFormat="1" hidden="1"/>
    <row r="15002" customFormat="1" hidden="1"/>
    <row r="15003" customFormat="1" hidden="1"/>
    <row r="15004" customFormat="1" hidden="1"/>
    <row r="15005" customFormat="1" hidden="1"/>
    <row r="15006" customFormat="1" hidden="1"/>
    <row r="15007" customFormat="1" hidden="1"/>
    <row r="15008" customFormat="1" hidden="1"/>
    <row r="15009" customFormat="1" hidden="1"/>
    <row r="15010" customFormat="1" hidden="1"/>
    <row r="15011" customFormat="1" hidden="1"/>
    <row r="15012" customFormat="1" hidden="1"/>
    <row r="15013" customFormat="1" hidden="1"/>
    <row r="15014" customFormat="1" hidden="1"/>
    <row r="15015" customFormat="1" hidden="1"/>
    <row r="15016" customFormat="1" hidden="1"/>
    <row r="15017" customFormat="1" hidden="1"/>
    <row r="15018" customFormat="1" hidden="1"/>
    <row r="15019" customFormat="1" hidden="1"/>
    <row r="15020" customFormat="1" hidden="1"/>
    <row r="15021" customFormat="1" hidden="1"/>
    <row r="15022" customFormat="1" hidden="1"/>
    <row r="15023" customFormat="1" hidden="1"/>
    <row r="15024" customFormat="1" hidden="1"/>
    <row r="15025" customFormat="1" hidden="1"/>
    <row r="15026" customFormat="1" hidden="1"/>
    <row r="15027" customFormat="1" hidden="1"/>
    <row r="15028" customFormat="1" hidden="1"/>
    <row r="15029" customFormat="1" hidden="1"/>
    <row r="15030" customFormat="1" hidden="1"/>
    <row r="15031" customFormat="1" hidden="1"/>
    <row r="15032" customFormat="1" hidden="1"/>
    <row r="15033" customFormat="1" hidden="1"/>
    <row r="15034" customFormat="1" hidden="1"/>
    <row r="15035" customFormat="1" hidden="1"/>
    <row r="15036" customFormat="1" hidden="1"/>
    <row r="15037" customFormat="1" hidden="1"/>
    <row r="15038" customFormat="1" hidden="1"/>
    <row r="15039" customFormat="1" hidden="1"/>
    <row r="15040" customFormat="1" hidden="1"/>
    <row r="15041" customFormat="1" hidden="1"/>
    <row r="15042" customFormat="1" hidden="1"/>
    <row r="15043" customFormat="1" hidden="1"/>
    <row r="15044" customFormat="1" hidden="1"/>
    <row r="15045" customFormat="1" hidden="1"/>
    <row r="15046" customFormat="1" hidden="1"/>
    <row r="15047" customFormat="1" hidden="1"/>
    <row r="15048" customFormat="1" hidden="1"/>
    <row r="15049" customFormat="1" hidden="1"/>
    <row r="15050" customFormat="1" hidden="1"/>
    <row r="15051" customFormat="1" hidden="1"/>
    <row r="15052" customFormat="1" hidden="1"/>
    <row r="15053" customFormat="1" hidden="1"/>
    <row r="15054" customFormat="1" hidden="1"/>
    <row r="15055" customFormat="1" hidden="1"/>
    <row r="15056" customFormat="1" hidden="1"/>
    <row r="15057" customFormat="1" hidden="1"/>
    <row r="15058" customFormat="1" hidden="1"/>
    <row r="15059" customFormat="1" hidden="1"/>
    <row r="15060" customFormat="1" hidden="1"/>
    <row r="15061" customFormat="1" hidden="1"/>
    <row r="15062" customFormat="1" hidden="1"/>
    <row r="15063" customFormat="1" hidden="1"/>
    <row r="15064" customFormat="1" hidden="1"/>
    <row r="15065" customFormat="1" hidden="1"/>
    <row r="15066" customFormat="1" hidden="1"/>
    <row r="15067" customFormat="1" hidden="1"/>
    <row r="15068" customFormat="1" hidden="1"/>
    <row r="15069" customFormat="1" hidden="1"/>
    <row r="15070" customFormat="1" hidden="1"/>
    <row r="15071" customFormat="1" hidden="1"/>
    <row r="15072" customFormat="1" hidden="1"/>
    <row r="15073" customFormat="1" hidden="1"/>
    <row r="15074" customFormat="1" hidden="1"/>
    <row r="15075" customFormat="1" hidden="1"/>
    <row r="15076" customFormat="1" hidden="1"/>
    <row r="15077" customFormat="1" hidden="1"/>
    <row r="15078" customFormat="1" hidden="1"/>
    <row r="15079" customFormat="1" hidden="1"/>
    <row r="15080" customFormat="1" hidden="1"/>
    <row r="15081" customFormat="1" hidden="1"/>
    <row r="15082" customFormat="1" hidden="1"/>
    <row r="15083" customFormat="1" hidden="1"/>
    <row r="15084" customFormat="1" hidden="1"/>
    <row r="15085" customFormat="1" hidden="1"/>
    <row r="15086" customFormat="1" hidden="1"/>
    <row r="15087" customFormat="1" hidden="1"/>
    <row r="15088" customFormat="1" hidden="1"/>
    <row r="15089" customFormat="1" hidden="1"/>
    <row r="15090" customFormat="1" hidden="1"/>
    <row r="15091" customFormat="1" hidden="1"/>
    <row r="15092" customFormat="1" hidden="1"/>
    <row r="15093" customFormat="1" hidden="1"/>
    <row r="15094" customFormat="1" hidden="1"/>
    <row r="15095" customFormat="1" hidden="1"/>
    <row r="15096" customFormat="1" hidden="1"/>
    <row r="15097" customFormat="1" hidden="1"/>
    <row r="15098" customFormat="1" hidden="1"/>
    <row r="15099" customFormat="1" hidden="1"/>
    <row r="15100" customFormat="1" hidden="1"/>
    <row r="15101" customFormat="1" hidden="1"/>
    <row r="15102" customFormat="1" hidden="1"/>
    <row r="15103" customFormat="1" hidden="1"/>
    <row r="15104" customFormat="1" hidden="1"/>
    <row r="15105" customFormat="1" hidden="1"/>
    <row r="15106" customFormat="1" hidden="1"/>
    <row r="15107" customFormat="1" hidden="1"/>
    <row r="15108" customFormat="1" hidden="1"/>
    <row r="15109" customFormat="1" hidden="1"/>
    <row r="15110" customFormat="1" hidden="1"/>
    <row r="15111" customFormat="1" hidden="1"/>
    <row r="15112" customFormat="1" hidden="1"/>
    <row r="15113" customFormat="1" hidden="1"/>
    <row r="15114" customFormat="1" hidden="1"/>
    <row r="15115" customFormat="1" hidden="1"/>
    <row r="15116" customFormat="1" hidden="1"/>
    <row r="15117" customFormat="1" hidden="1"/>
    <row r="15118" customFormat="1" hidden="1"/>
    <row r="15119" customFormat="1" hidden="1"/>
    <row r="15120" customFormat="1" hidden="1"/>
    <row r="15121" customFormat="1" hidden="1"/>
    <row r="15122" customFormat="1" hidden="1"/>
    <row r="15123" customFormat="1" hidden="1"/>
    <row r="15124" customFormat="1" hidden="1"/>
    <row r="15125" customFormat="1" hidden="1"/>
    <row r="15126" customFormat="1" hidden="1"/>
    <row r="15127" customFormat="1" hidden="1"/>
    <row r="15128" customFormat="1" hidden="1"/>
    <row r="15129" customFormat="1" hidden="1"/>
    <row r="15130" customFormat="1" hidden="1"/>
    <row r="15131" customFormat="1" hidden="1"/>
    <row r="15132" customFormat="1" hidden="1"/>
    <row r="15133" customFormat="1" hidden="1"/>
    <row r="15134" customFormat="1" hidden="1"/>
    <row r="15135" customFormat="1" hidden="1"/>
    <row r="15136" customFormat="1" hidden="1"/>
    <row r="15137" customFormat="1" hidden="1"/>
    <row r="15138" customFormat="1" hidden="1"/>
    <row r="15139" customFormat="1" hidden="1"/>
    <row r="15140" customFormat="1" hidden="1"/>
    <row r="15141" customFormat="1" hidden="1"/>
    <row r="15142" customFormat="1" hidden="1"/>
    <row r="15143" customFormat="1" hidden="1"/>
    <row r="15144" customFormat="1" hidden="1"/>
    <row r="15145" customFormat="1" hidden="1"/>
    <row r="15146" customFormat="1" hidden="1"/>
    <row r="15147" customFormat="1" hidden="1"/>
    <row r="15148" customFormat="1" hidden="1"/>
    <row r="15149" customFormat="1" hidden="1"/>
    <row r="15150" customFormat="1" hidden="1"/>
    <row r="15151" customFormat="1" hidden="1"/>
    <row r="15152" customFormat="1" hidden="1"/>
    <row r="15153" customFormat="1" hidden="1"/>
    <row r="15154" customFormat="1" hidden="1"/>
    <row r="15155" customFormat="1" hidden="1"/>
    <row r="15156" customFormat="1" hidden="1"/>
    <row r="15157" customFormat="1" hidden="1"/>
    <row r="15158" customFormat="1" hidden="1"/>
    <row r="15159" customFormat="1" hidden="1"/>
    <row r="15160" customFormat="1" hidden="1"/>
    <row r="15161" customFormat="1" hidden="1"/>
    <row r="15162" customFormat="1" hidden="1"/>
    <row r="15163" customFormat="1" hidden="1"/>
    <row r="15164" customFormat="1" hidden="1"/>
    <row r="15165" customFormat="1" hidden="1"/>
    <row r="15166" customFormat="1" hidden="1"/>
    <row r="15167" customFormat="1" hidden="1"/>
    <row r="15168" customFormat="1" hidden="1"/>
    <row r="15169" customFormat="1" hidden="1"/>
    <row r="15170" customFormat="1" hidden="1"/>
    <row r="15171" customFormat="1" hidden="1"/>
    <row r="15172" customFormat="1" hidden="1"/>
    <row r="15173" customFormat="1" hidden="1"/>
    <row r="15174" customFormat="1" hidden="1"/>
    <row r="15175" customFormat="1" hidden="1"/>
    <row r="15176" customFormat="1" hidden="1"/>
    <row r="15177" customFormat="1" hidden="1"/>
    <row r="15178" customFormat="1" hidden="1"/>
    <row r="15179" customFormat="1" hidden="1"/>
    <row r="15180" customFormat="1" hidden="1"/>
    <row r="15181" customFormat="1" hidden="1"/>
    <row r="15182" customFormat="1" hidden="1"/>
    <row r="15183" customFormat="1" hidden="1"/>
    <row r="15184" customFormat="1" hidden="1"/>
    <row r="15185" customFormat="1" hidden="1"/>
    <row r="15186" customFormat="1" hidden="1"/>
    <row r="15187" customFormat="1" hidden="1"/>
    <row r="15188" customFormat="1" hidden="1"/>
    <row r="15189" customFormat="1" hidden="1"/>
    <row r="15190" customFormat="1" hidden="1"/>
    <row r="15191" customFormat="1" hidden="1"/>
    <row r="15192" customFormat="1" hidden="1"/>
    <row r="15193" customFormat="1" hidden="1"/>
    <row r="15194" customFormat="1" hidden="1"/>
    <row r="15195" customFormat="1" hidden="1"/>
    <row r="15196" customFormat="1" hidden="1"/>
    <row r="15197" customFormat="1" hidden="1"/>
    <row r="15198" customFormat="1" hidden="1"/>
    <row r="15199" customFormat="1" hidden="1"/>
    <row r="15200" customFormat="1" hidden="1"/>
    <row r="15201" customFormat="1" hidden="1"/>
    <row r="15202" customFormat="1" hidden="1"/>
    <row r="15203" customFormat="1" hidden="1"/>
    <row r="15204" customFormat="1" hidden="1"/>
    <row r="15205" customFormat="1" hidden="1"/>
    <row r="15206" customFormat="1" hidden="1"/>
    <row r="15207" customFormat="1" hidden="1"/>
    <row r="15208" customFormat="1" hidden="1"/>
    <row r="15209" customFormat="1" hidden="1"/>
    <row r="15210" customFormat="1" hidden="1"/>
    <row r="15211" customFormat="1" hidden="1"/>
    <row r="15212" customFormat="1" hidden="1"/>
    <row r="15213" customFormat="1" hidden="1"/>
    <row r="15214" customFormat="1" hidden="1"/>
    <row r="15215" customFormat="1" hidden="1"/>
    <row r="15216" customFormat="1" hidden="1"/>
    <row r="15217" customFormat="1" hidden="1"/>
    <row r="15218" customFormat="1" hidden="1"/>
    <row r="15219" customFormat="1" hidden="1"/>
    <row r="15220" customFormat="1" hidden="1"/>
    <row r="15221" customFormat="1" hidden="1"/>
    <row r="15222" customFormat="1" hidden="1"/>
    <row r="15223" customFormat="1" hidden="1"/>
    <row r="15224" customFormat="1" hidden="1"/>
    <row r="15225" customFormat="1" hidden="1"/>
    <row r="15226" customFormat="1" hidden="1"/>
    <row r="15227" customFormat="1" hidden="1"/>
    <row r="15228" customFormat="1" hidden="1"/>
    <row r="15229" customFormat="1" hidden="1"/>
    <row r="15230" customFormat="1" hidden="1"/>
    <row r="15231" customFormat="1" hidden="1"/>
    <row r="15232" customFormat="1" hidden="1"/>
    <row r="15233" customFormat="1" hidden="1"/>
    <row r="15234" customFormat="1" hidden="1"/>
    <row r="15235" customFormat="1" hidden="1"/>
    <row r="15236" customFormat="1" hidden="1"/>
    <row r="15237" customFormat="1" hidden="1"/>
    <row r="15238" customFormat="1" hidden="1"/>
    <row r="15239" customFormat="1" hidden="1"/>
    <row r="15240" customFormat="1" hidden="1"/>
    <row r="15241" customFormat="1" hidden="1"/>
    <row r="15242" customFormat="1" hidden="1"/>
    <row r="15243" customFormat="1" hidden="1"/>
    <row r="15244" customFormat="1" hidden="1"/>
    <row r="15245" customFormat="1" hidden="1"/>
    <row r="15246" customFormat="1" hidden="1"/>
    <row r="15247" customFormat="1" hidden="1"/>
    <row r="15248" customFormat="1" hidden="1"/>
    <row r="15249" customFormat="1" hidden="1"/>
    <row r="15250" customFormat="1" hidden="1"/>
    <row r="15251" customFormat="1" hidden="1"/>
    <row r="15252" customFormat="1" hidden="1"/>
    <row r="15253" customFormat="1" hidden="1"/>
    <row r="15254" customFormat="1" hidden="1"/>
    <row r="15255" customFormat="1" hidden="1"/>
    <row r="15256" customFormat="1" hidden="1"/>
    <row r="15257" customFormat="1" hidden="1"/>
    <row r="15258" customFormat="1" hidden="1"/>
    <row r="15259" customFormat="1" hidden="1"/>
    <row r="15260" customFormat="1" hidden="1"/>
    <row r="15261" customFormat="1" hidden="1"/>
    <row r="15262" customFormat="1" hidden="1"/>
    <row r="15263" customFormat="1" hidden="1"/>
    <row r="15264" customFormat="1" hidden="1"/>
    <row r="15265" customFormat="1" hidden="1"/>
    <row r="15266" customFormat="1" hidden="1"/>
    <row r="15267" customFormat="1" hidden="1"/>
    <row r="15268" customFormat="1" hidden="1"/>
    <row r="15269" customFormat="1" hidden="1"/>
    <row r="15270" customFormat="1" hidden="1"/>
    <row r="15271" customFormat="1" hidden="1"/>
    <row r="15272" customFormat="1" hidden="1"/>
    <row r="15273" customFormat="1" hidden="1"/>
    <row r="15274" customFormat="1" hidden="1"/>
    <row r="15275" customFormat="1" hidden="1"/>
    <row r="15276" customFormat="1" hidden="1"/>
    <row r="15277" customFormat="1" hidden="1"/>
    <row r="15278" customFormat="1" hidden="1"/>
    <row r="15279" customFormat="1" hidden="1"/>
    <row r="15280" customFormat="1" hidden="1"/>
    <row r="15281" customFormat="1" hidden="1"/>
    <row r="15282" customFormat="1" hidden="1"/>
    <row r="15283" customFormat="1" hidden="1"/>
    <row r="15284" customFormat="1" hidden="1"/>
    <row r="15285" customFormat="1" hidden="1"/>
    <row r="15286" customFormat="1" hidden="1"/>
    <row r="15287" customFormat="1" hidden="1"/>
    <row r="15288" customFormat="1" hidden="1"/>
    <row r="15289" customFormat="1" hidden="1"/>
    <row r="15290" customFormat="1" hidden="1"/>
    <row r="15291" customFormat="1" hidden="1"/>
    <row r="15292" customFormat="1" hidden="1"/>
    <row r="15293" customFormat="1" hidden="1"/>
    <row r="15294" customFormat="1" hidden="1"/>
    <row r="15295" customFormat="1" hidden="1"/>
    <row r="15296" customFormat="1" hidden="1"/>
    <row r="15297" customFormat="1" hidden="1"/>
    <row r="15298" customFormat="1" hidden="1"/>
    <row r="15299" customFormat="1" hidden="1"/>
    <row r="15300" customFormat="1" hidden="1"/>
    <row r="15301" customFormat="1" hidden="1"/>
    <row r="15302" customFormat="1" hidden="1"/>
    <row r="15303" customFormat="1" hidden="1"/>
    <row r="15304" customFormat="1" hidden="1"/>
    <row r="15305" customFormat="1" hidden="1"/>
    <row r="15306" customFormat="1" hidden="1"/>
    <row r="15307" customFormat="1" hidden="1"/>
    <row r="15308" customFormat="1" hidden="1"/>
    <row r="15309" customFormat="1" hidden="1"/>
    <row r="15310" customFormat="1" hidden="1"/>
    <row r="15311" customFormat="1" hidden="1"/>
    <row r="15312" customFormat="1" hidden="1"/>
    <row r="15313" customFormat="1" hidden="1"/>
    <row r="15314" customFormat="1" hidden="1"/>
    <row r="15315" customFormat="1" hidden="1"/>
    <row r="15316" customFormat="1" hidden="1"/>
    <row r="15317" customFormat="1" hidden="1"/>
    <row r="15318" customFormat="1" hidden="1"/>
    <row r="15319" customFormat="1" hidden="1"/>
    <row r="15320" customFormat="1" hidden="1"/>
    <row r="15321" customFormat="1" hidden="1"/>
    <row r="15322" customFormat="1" hidden="1"/>
    <row r="15323" customFormat="1" hidden="1"/>
    <row r="15324" customFormat="1" hidden="1"/>
    <row r="15325" customFormat="1" hidden="1"/>
    <row r="15326" customFormat="1" hidden="1"/>
    <row r="15327" customFormat="1" hidden="1"/>
    <row r="15328" customFormat="1" hidden="1"/>
    <row r="15329" customFormat="1" hidden="1"/>
    <row r="15330" customFormat="1" hidden="1"/>
    <row r="15331" customFormat="1" hidden="1"/>
    <row r="15332" customFormat="1" hidden="1"/>
    <row r="15333" customFormat="1" hidden="1"/>
    <row r="15334" customFormat="1" hidden="1"/>
    <row r="15335" customFormat="1" hidden="1"/>
    <row r="15336" customFormat="1" hidden="1"/>
    <row r="15337" customFormat="1" hidden="1"/>
    <row r="15338" customFormat="1" hidden="1"/>
    <row r="15339" customFormat="1" hidden="1"/>
    <row r="15340" customFormat="1" hidden="1"/>
    <row r="15341" customFormat="1" hidden="1"/>
    <row r="15342" customFormat="1" hidden="1"/>
    <row r="15343" customFormat="1" hidden="1"/>
    <row r="15344" customFormat="1" hidden="1"/>
    <row r="15345" customFormat="1" hidden="1"/>
    <row r="15346" customFormat="1" hidden="1"/>
    <row r="15347" customFormat="1" hidden="1"/>
    <row r="15348" customFormat="1" hidden="1"/>
    <row r="15349" customFormat="1" hidden="1"/>
    <row r="15350" customFormat="1" hidden="1"/>
    <row r="15351" customFormat="1" hidden="1"/>
    <row r="15352" customFormat="1" hidden="1"/>
    <row r="15353" customFormat="1" hidden="1"/>
    <row r="15354" customFormat="1" hidden="1"/>
    <row r="15355" customFormat="1" hidden="1"/>
    <row r="15356" customFormat="1" hidden="1"/>
    <row r="15357" customFormat="1" hidden="1"/>
    <row r="15358" customFormat="1" hidden="1"/>
    <row r="15359" customFormat="1" hidden="1"/>
    <row r="15360" customFormat="1" hidden="1"/>
    <row r="15361" customFormat="1" hidden="1"/>
    <row r="15362" customFormat="1" hidden="1"/>
    <row r="15363" customFormat="1" hidden="1"/>
    <row r="15364" customFormat="1" hidden="1"/>
    <row r="15365" customFormat="1" hidden="1"/>
    <row r="15366" customFormat="1" hidden="1"/>
    <row r="15367" customFormat="1" hidden="1"/>
    <row r="15368" customFormat="1" hidden="1"/>
    <row r="15369" customFormat="1" hidden="1"/>
    <row r="15370" customFormat="1" hidden="1"/>
    <row r="15371" customFormat="1" hidden="1"/>
    <row r="15372" customFormat="1" hidden="1"/>
    <row r="15373" customFormat="1" hidden="1"/>
    <row r="15374" customFormat="1" hidden="1"/>
    <row r="15375" customFormat="1" hidden="1"/>
    <row r="15376" customFormat="1" hidden="1"/>
    <row r="15377" customFormat="1" hidden="1"/>
    <row r="15378" customFormat="1" hidden="1"/>
    <row r="15379" customFormat="1" hidden="1"/>
    <row r="15380" customFormat="1" hidden="1"/>
    <row r="15381" customFormat="1" hidden="1"/>
    <row r="15382" customFormat="1" hidden="1"/>
    <row r="15383" customFormat="1" hidden="1"/>
    <row r="15384" customFormat="1" hidden="1"/>
    <row r="15385" customFormat="1" hidden="1"/>
    <row r="15386" customFormat="1" hidden="1"/>
    <row r="15387" customFormat="1" hidden="1"/>
    <row r="15388" customFormat="1" hidden="1"/>
    <row r="15389" customFormat="1" hidden="1"/>
    <row r="15390" customFormat="1" hidden="1"/>
    <row r="15391" customFormat="1" hidden="1"/>
    <row r="15392" customFormat="1" hidden="1"/>
    <row r="15393" customFormat="1" hidden="1"/>
    <row r="15394" customFormat="1" hidden="1"/>
    <row r="15395" customFormat="1" hidden="1"/>
    <row r="15396" customFormat="1" hidden="1"/>
    <row r="15397" customFormat="1" hidden="1"/>
    <row r="15398" customFormat="1" hidden="1"/>
    <row r="15399" customFormat="1" hidden="1"/>
    <row r="15400" customFormat="1" hidden="1"/>
    <row r="15401" customFormat="1" hidden="1"/>
    <row r="15402" customFormat="1" hidden="1"/>
    <row r="15403" customFormat="1" hidden="1"/>
    <row r="15404" customFormat="1" hidden="1"/>
    <row r="15405" customFormat="1" hidden="1"/>
    <row r="15406" customFormat="1" hidden="1"/>
    <row r="15407" customFormat="1" hidden="1"/>
    <row r="15408" customFormat="1" hidden="1"/>
    <row r="15409" customFormat="1" hidden="1"/>
    <row r="15410" customFormat="1" hidden="1"/>
    <row r="15411" customFormat="1" hidden="1"/>
    <row r="15412" customFormat="1" hidden="1"/>
    <row r="15413" customFormat="1" hidden="1"/>
    <row r="15414" customFormat="1" hidden="1"/>
    <row r="15415" customFormat="1" hidden="1"/>
    <row r="15416" customFormat="1" hidden="1"/>
    <row r="15417" customFormat="1" hidden="1"/>
    <row r="15418" customFormat="1" hidden="1"/>
    <row r="15419" customFormat="1" hidden="1"/>
    <row r="15420" customFormat="1" hidden="1"/>
    <row r="15421" customFormat="1" hidden="1"/>
    <row r="15422" customFormat="1" hidden="1"/>
    <row r="15423" customFormat="1" hidden="1"/>
    <row r="15424" customFormat="1" hidden="1"/>
    <row r="15425" customFormat="1" hidden="1"/>
    <row r="15426" customFormat="1" hidden="1"/>
    <row r="15427" customFormat="1" hidden="1"/>
    <row r="15428" customFormat="1" hidden="1"/>
    <row r="15429" customFormat="1" hidden="1"/>
    <row r="15430" customFormat="1" hidden="1"/>
    <row r="15431" customFormat="1" hidden="1"/>
    <row r="15432" customFormat="1" hidden="1"/>
    <row r="15433" customFormat="1" hidden="1"/>
    <row r="15434" customFormat="1" hidden="1"/>
    <row r="15435" customFormat="1" hidden="1"/>
    <row r="15436" customFormat="1" hidden="1"/>
    <row r="15437" customFormat="1" hidden="1"/>
    <row r="15438" customFormat="1" hidden="1"/>
    <row r="15439" customFormat="1" hidden="1"/>
    <row r="15440" customFormat="1" hidden="1"/>
    <row r="15441" customFormat="1" hidden="1"/>
    <row r="15442" customFormat="1" hidden="1"/>
    <row r="15443" customFormat="1" hidden="1"/>
    <row r="15444" customFormat="1" hidden="1"/>
    <row r="15445" customFormat="1" hidden="1"/>
    <row r="15446" customFormat="1" hidden="1"/>
    <row r="15447" customFormat="1" hidden="1"/>
    <row r="15448" customFormat="1" hidden="1"/>
    <row r="15449" customFormat="1" hidden="1"/>
    <row r="15450" customFormat="1" hidden="1"/>
    <row r="15451" customFormat="1" hidden="1"/>
    <row r="15452" customFormat="1" hidden="1"/>
    <row r="15453" customFormat="1" hidden="1"/>
    <row r="15454" customFormat="1" hidden="1"/>
    <row r="15455" customFormat="1" hidden="1"/>
    <row r="15456" customFormat="1" hidden="1"/>
    <row r="15457" customFormat="1" hidden="1"/>
    <row r="15458" customFormat="1" hidden="1"/>
    <row r="15459" customFormat="1" hidden="1"/>
    <row r="15460" customFormat="1" hidden="1"/>
    <row r="15461" customFormat="1" hidden="1"/>
    <row r="15462" customFormat="1" hidden="1"/>
    <row r="15463" customFormat="1" hidden="1"/>
    <row r="15464" customFormat="1" hidden="1"/>
    <row r="15465" customFormat="1" hidden="1"/>
    <row r="15466" customFormat="1" hidden="1"/>
    <row r="15467" customFormat="1" hidden="1"/>
    <row r="15468" customFormat="1" hidden="1"/>
    <row r="15469" customFormat="1" hidden="1"/>
    <row r="15470" customFormat="1" hidden="1"/>
    <row r="15471" customFormat="1" hidden="1"/>
    <row r="15472" customFormat="1" hidden="1"/>
    <row r="15473" customFormat="1" hidden="1"/>
    <row r="15474" customFormat="1" hidden="1"/>
    <row r="15475" customFormat="1" hidden="1"/>
    <row r="15476" customFormat="1" hidden="1"/>
    <row r="15477" customFormat="1" hidden="1"/>
    <row r="15478" customFormat="1" hidden="1"/>
    <row r="15479" customFormat="1" hidden="1"/>
    <row r="15480" customFormat="1" hidden="1"/>
    <row r="15481" customFormat="1" hidden="1"/>
    <row r="15482" customFormat="1" hidden="1"/>
    <row r="15483" customFormat="1" hidden="1"/>
    <row r="15484" customFormat="1" hidden="1"/>
    <row r="15485" customFormat="1" hidden="1"/>
    <row r="15486" customFormat="1" hidden="1"/>
    <row r="15487" customFormat="1" hidden="1"/>
    <row r="15488" customFormat="1" hidden="1"/>
    <row r="15489" customFormat="1" hidden="1"/>
    <row r="15490" customFormat="1" hidden="1"/>
    <row r="15491" customFormat="1" hidden="1"/>
    <row r="15492" customFormat="1" hidden="1"/>
    <row r="15493" customFormat="1" hidden="1"/>
    <row r="15494" customFormat="1" hidden="1"/>
    <row r="15495" customFormat="1" hidden="1"/>
    <row r="15496" customFormat="1" hidden="1"/>
    <row r="15497" customFormat="1" hidden="1"/>
    <row r="15498" customFormat="1" hidden="1"/>
    <row r="15499" customFormat="1" hidden="1"/>
    <row r="15500" customFormat="1" hidden="1"/>
    <row r="15501" customFormat="1" hidden="1"/>
    <row r="15502" customFormat="1" hidden="1"/>
    <row r="15503" customFormat="1" hidden="1"/>
    <row r="15504" customFormat="1" hidden="1"/>
    <row r="15505" customFormat="1" hidden="1"/>
    <row r="15506" customFormat="1" hidden="1"/>
    <row r="15507" customFormat="1" hidden="1"/>
    <row r="15508" customFormat="1" hidden="1"/>
    <row r="15509" customFormat="1" hidden="1"/>
    <row r="15510" customFormat="1" hidden="1"/>
    <row r="15511" customFormat="1" hidden="1"/>
    <row r="15512" customFormat="1" hidden="1"/>
    <row r="15513" customFormat="1" hidden="1"/>
    <row r="15514" customFormat="1" hidden="1"/>
    <row r="15515" customFormat="1" hidden="1"/>
    <row r="15516" customFormat="1" hidden="1"/>
    <row r="15517" customFormat="1" hidden="1"/>
    <row r="15518" customFormat="1" hidden="1"/>
    <row r="15519" customFormat="1" hidden="1"/>
    <row r="15520" customFormat="1" hidden="1"/>
    <row r="15521" customFormat="1" hidden="1"/>
    <row r="15522" customFormat="1" hidden="1"/>
    <row r="15523" customFormat="1" hidden="1"/>
    <row r="15524" customFormat="1" hidden="1"/>
    <row r="15525" customFormat="1" hidden="1"/>
    <row r="15526" customFormat="1" hidden="1"/>
    <row r="15527" customFormat="1" hidden="1"/>
    <row r="15528" customFormat="1" hidden="1"/>
    <row r="15529" customFormat="1" hidden="1"/>
    <row r="15530" customFormat="1" hidden="1"/>
    <row r="15531" customFormat="1" hidden="1"/>
    <row r="15532" customFormat="1" hidden="1"/>
    <row r="15533" customFormat="1" hidden="1"/>
    <row r="15534" customFormat="1" hidden="1"/>
    <row r="15535" customFormat="1" hidden="1"/>
    <row r="15536" customFormat="1" hidden="1"/>
    <row r="15537" customFormat="1" hidden="1"/>
    <row r="15538" customFormat="1" hidden="1"/>
    <row r="15539" customFormat="1" hidden="1"/>
    <row r="15540" customFormat="1" hidden="1"/>
    <row r="15541" customFormat="1" hidden="1"/>
    <row r="15542" customFormat="1" hidden="1"/>
    <row r="15543" customFormat="1" hidden="1"/>
    <row r="15544" customFormat="1" hidden="1"/>
    <row r="15545" customFormat="1" hidden="1"/>
    <row r="15546" customFormat="1" hidden="1"/>
    <row r="15547" customFormat="1" hidden="1"/>
    <row r="15548" customFormat="1" hidden="1"/>
    <row r="15549" customFormat="1" hidden="1"/>
    <row r="15550" customFormat="1" hidden="1"/>
    <row r="15551" customFormat="1" hidden="1"/>
    <row r="15552" customFormat="1" hidden="1"/>
    <row r="15553" customFormat="1" hidden="1"/>
    <row r="15554" customFormat="1" hidden="1"/>
    <row r="15555" customFormat="1" hidden="1"/>
    <row r="15556" customFormat="1" hidden="1"/>
    <row r="15557" customFormat="1" hidden="1"/>
    <row r="15558" customFormat="1" hidden="1"/>
    <row r="15559" customFormat="1" hidden="1"/>
    <row r="15560" customFormat="1" hidden="1"/>
    <row r="15561" customFormat="1" hidden="1"/>
    <row r="15562" customFormat="1" hidden="1"/>
    <row r="15563" customFormat="1" hidden="1"/>
    <row r="15564" customFormat="1" hidden="1"/>
    <row r="15565" customFormat="1" hidden="1"/>
    <row r="15566" customFormat="1" hidden="1"/>
    <row r="15567" customFormat="1" hidden="1"/>
    <row r="15568" customFormat="1" hidden="1"/>
    <row r="15569" customFormat="1" hidden="1"/>
    <row r="15570" customFormat="1" hidden="1"/>
    <row r="15571" customFormat="1" hidden="1"/>
    <row r="15572" customFormat="1" hidden="1"/>
    <row r="15573" customFormat="1" hidden="1"/>
    <row r="15574" customFormat="1" hidden="1"/>
    <row r="15575" customFormat="1" hidden="1"/>
    <row r="15576" customFormat="1" hidden="1"/>
    <row r="15577" customFormat="1" hidden="1"/>
    <row r="15578" customFormat="1" hidden="1"/>
    <row r="15579" customFormat="1" hidden="1"/>
    <row r="15580" customFormat="1" hidden="1"/>
    <row r="15581" customFormat="1" hidden="1"/>
    <row r="15582" customFormat="1" hidden="1"/>
    <row r="15583" customFormat="1" hidden="1"/>
    <row r="15584" customFormat="1" hidden="1"/>
    <row r="15585" customFormat="1" hidden="1"/>
    <row r="15586" customFormat="1" hidden="1"/>
    <row r="15587" customFormat="1" hidden="1"/>
    <row r="15588" customFormat="1" hidden="1"/>
    <row r="15589" customFormat="1" hidden="1"/>
    <row r="15590" customFormat="1" hidden="1"/>
    <row r="15591" customFormat="1" hidden="1"/>
    <row r="15592" customFormat="1" hidden="1"/>
    <row r="15593" customFormat="1" hidden="1"/>
    <row r="15594" customFormat="1" hidden="1"/>
    <row r="15595" customFormat="1" hidden="1"/>
    <row r="15596" customFormat="1" hidden="1"/>
    <row r="15597" customFormat="1" hidden="1"/>
    <row r="15598" customFormat="1" hidden="1"/>
    <row r="15599" customFormat="1" hidden="1"/>
    <row r="15600" customFormat="1" hidden="1"/>
    <row r="15601" customFormat="1" hidden="1"/>
    <row r="15602" customFormat="1" hidden="1"/>
    <row r="15603" customFormat="1" hidden="1"/>
    <row r="15604" customFormat="1" hidden="1"/>
    <row r="15605" customFormat="1" hidden="1"/>
    <row r="15606" customFormat="1" hidden="1"/>
    <row r="15607" customFormat="1" hidden="1"/>
    <row r="15608" customFormat="1" hidden="1"/>
    <row r="15609" customFormat="1" hidden="1"/>
    <row r="15610" customFormat="1" hidden="1"/>
    <row r="15611" customFormat="1" hidden="1"/>
    <row r="15612" customFormat="1" hidden="1"/>
    <row r="15613" customFormat="1" hidden="1"/>
    <row r="15614" customFormat="1" hidden="1"/>
    <row r="15615" customFormat="1" hidden="1"/>
    <row r="15616" customFormat="1" hidden="1"/>
    <row r="15617" customFormat="1" hidden="1"/>
    <row r="15618" customFormat="1" hidden="1"/>
    <row r="15619" customFormat="1" hidden="1"/>
    <row r="15620" customFormat="1" hidden="1"/>
    <row r="15621" customFormat="1" hidden="1"/>
    <row r="15622" customFormat="1" hidden="1"/>
    <row r="15623" customFormat="1" hidden="1"/>
    <row r="15624" customFormat="1" hidden="1"/>
    <row r="15625" customFormat="1" hidden="1"/>
    <row r="15626" customFormat="1" hidden="1"/>
    <row r="15627" customFormat="1" hidden="1"/>
    <row r="15628" customFormat="1" hidden="1"/>
    <row r="15629" customFormat="1" hidden="1"/>
    <row r="15630" customFormat="1" hidden="1"/>
    <row r="15631" customFormat="1" hidden="1"/>
    <row r="15632" customFormat="1" hidden="1"/>
    <row r="15633" customFormat="1" hidden="1"/>
    <row r="15634" customFormat="1" hidden="1"/>
    <row r="15635" customFormat="1" hidden="1"/>
    <row r="15636" customFormat="1" hidden="1"/>
    <row r="15637" customFormat="1" hidden="1"/>
    <row r="15638" customFormat="1" hidden="1"/>
    <row r="15639" customFormat="1" hidden="1"/>
    <row r="15640" customFormat="1" hidden="1"/>
    <row r="15641" customFormat="1" hidden="1"/>
    <row r="15642" customFormat="1" hidden="1"/>
    <row r="15643" customFormat="1" hidden="1"/>
    <row r="15644" customFormat="1" hidden="1"/>
    <row r="15645" customFormat="1" hidden="1"/>
    <row r="15646" customFormat="1" hidden="1"/>
    <row r="15647" customFormat="1" hidden="1"/>
    <row r="15648" customFormat="1" hidden="1"/>
    <row r="15649" customFormat="1" hidden="1"/>
    <row r="15650" customFormat="1" hidden="1"/>
    <row r="15651" customFormat="1" hidden="1"/>
    <row r="15652" customFormat="1" hidden="1"/>
    <row r="15653" customFormat="1" hidden="1"/>
    <row r="15654" customFormat="1" hidden="1"/>
    <row r="15655" customFormat="1" hidden="1"/>
    <row r="15656" customFormat="1" hidden="1"/>
    <row r="15657" customFormat="1" hidden="1"/>
    <row r="15658" customFormat="1" hidden="1"/>
    <row r="15659" customFormat="1" hidden="1"/>
    <row r="15660" customFormat="1" hidden="1"/>
    <row r="15661" customFormat="1" hidden="1"/>
    <row r="15662" customFormat="1" hidden="1"/>
    <row r="15663" customFormat="1" hidden="1"/>
    <row r="15664" customFormat="1" hidden="1"/>
    <row r="15665" customFormat="1" hidden="1"/>
    <row r="15666" customFormat="1" hidden="1"/>
    <row r="15667" customFormat="1" hidden="1"/>
    <row r="15668" customFormat="1" hidden="1"/>
    <row r="15669" customFormat="1" hidden="1"/>
    <row r="15670" customFormat="1" hidden="1"/>
    <row r="15671" customFormat="1" hidden="1"/>
    <row r="15672" customFormat="1" hidden="1"/>
    <row r="15673" customFormat="1" hidden="1"/>
    <row r="15674" customFormat="1" hidden="1"/>
    <row r="15675" customFormat="1" hidden="1"/>
    <row r="15676" customFormat="1" hidden="1"/>
    <row r="15677" customFormat="1" hidden="1"/>
    <row r="15678" customFormat="1" hidden="1"/>
    <row r="15679" customFormat="1" hidden="1"/>
    <row r="15680" customFormat="1" hidden="1"/>
    <row r="15681" customFormat="1" hidden="1"/>
    <row r="15682" customFormat="1" hidden="1"/>
    <row r="15683" customFormat="1" hidden="1"/>
    <row r="15684" customFormat="1" hidden="1"/>
    <row r="15685" customFormat="1" hidden="1"/>
    <row r="15686" customFormat="1" hidden="1"/>
    <row r="15687" customFormat="1" hidden="1"/>
    <row r="15688" customFormat="1" hidden="1"/>
    <row r="15689" customFormat="1" hidden="1"/>
    <row r="15690" customFormat="1" hidden="1"/>
    <row r="15691" customFormat="1" hidden="1"/>
    <row r="15692" customFormat="1" hidden="1"/>
    <row r="15693" customFormat="1" hidden="1"/>
    <row r="15694" customFormat="1" hidden="1"/>
    <row r="15695" customFormat="1" hidden="1"/>
    <row r="15696" customFormat="1" hidden="1"/>
    <row r="15697" customFormat="1" hidden="1"/>
    <row r="15698" customFormat="1" hidden="1"/>
    <row r="15699" customFormat="1" hidden="1"/>
    <row r="15700" customFormat="1" hidden="1"/>
    <row r="15701" customFormat="1" hidden="1"/>
    <row r="15702" customFormat="1" hidden="1"/>
    <row r="15703" customFormat="1" hidden="1"/>
    <row r="15704" customFormat="1" hidden="1"/>
    <row r="15705" customFormat="1" hidden="1"/>
    <row r="15706" customFormat="1" hidden="1"/>
    <row r="15707" customFormat="1" hidden="1"/>
    <row r="15708" customFormat="1" hidden="1"/>
    <row r="15709" customFormat="1" hidden="1"/>
    <row r="15710" customFormat="1" hidden="1"/>
    <row r="15711" customFormat="1" hidden="1"/>
    <row r="15712" customFormat="1" hidden="1"/>
    <row r="15713" customFormat="1" hidden="1"/>
    <row r="15714" customFormat="1" hidden="1"/>
    <row r="15715" customFormat="1" hidden="1"/>
    <row r="15716" customFormat="1" hidden="1"/>
    <row r="15717" customFormat="1" hidden="1"/>
    <row r="15718" customFormat="1" hidden="1"/>
    <row r="15719" customFormat="1" hidden="1"/>
    <row r="15720" customFormat="1" hidden="1"/>
    <row r="15721" customFormat="1" hidden="1"/>
    <row r="15722" customFormat="1" hidden="1"/>
    <row r="15723" customFormat="1" hidden="1"/>
    <row r="15724" customFormat="1" hidden="1"/>
    <row r="15725" customFormat="1" hidden="1"/>
    <row r="15726" customFormat="1" hidden="1"/>
    <row r="15727" customFormat="1" hidden="1"/>
    <row r="15728" customFormat="1" hidden="1"/>
    <row r="15729" customFormat="1" hidden="1"/>
    <row r="15730" customFormat="1" hidden="1"/>
    <row r="15731" customFormat="1" hidden="1"/>
    <row r="15732" customFormat="1" hidden="1"/>
    <row r="15733" customFormat="1" hidden="1"/>
    <row r="15734" customFormat="1" hidden="1"/>
    <row r="15735" customFormat="1" hidden="1"/>
    <row r="15736" customFormat="1" hidden="1"/>
    <row r="15737" customFormat="1" hidden="1"/>
    <row r="15738" customFormat="1" hidden="1"/>
    <row r="15739" customFormat="1" hidden="1"/>
    <row r="15740" customFormat="1" hidden="1"/>
    <row r="15741" customFormat="1" hidden="1"/>
    <row r="15742" customFormat="1" hidden="1"/>
    <row r="15743" customFormat="1" hidden="1"/>
    <row r="15744" customFormat="1" hidden="1"/>
    <row r="15745" customFormat="1" hidden="1"/>
    <row r="15746" customFormat="1" hidden="1"/>
    <row r="15747" customFormat="1" hidden="1"/>
    <row r="15748" customFormat="1" hidden="1"/>
    <row r="15749" customFormat="1" hidden="1"/>
    <row r="15750" customFormat="1" hidden="1"/>
    <row r="15751" customFormat="1" hidden="1"/>
    <row r="15752" customFormat="1" hidden="1"/>
    <row r="15753" customFormat="1" hidden="1"/>
    <row r="15754" customFormat="1" hidden="1"/>
    <row r="15755" customFormat="1" hidden="1"/>
    <row r="15756" customFormat="1" hidden="1"/>
    <row r="15757" customFormat="1" hidden="1"/>
    <row r="15758" customFormat="1" hidden="1"/>
    <row r="15759" customFormat="1" hidden="1"/>
    <row r="15760" customFormat="1" hidden="1"/>
    <row r="15761" customFormat="1" hidden="1"/>
    <row r="15762" customFormat="1" hidden="1"/>
    <row r="15763" customFormat="1" hidden="1"/>
    <row r="15764" customFormat="1" hidden="1"/>
    <row r="15765" customFormat="1" hidden="1"/>
    <row r="15766" customFormat="1" hidden="1"/>
    <row r="15767" customFormat="1" hidden="1"/>
    <row r="15768" customFormat="1" hidden="1"/>
    <row r="15769" customFormat="1" hidden="1"/>
    <row r="15770" customFormat="1" hidden="1"/>
    <row r="15771" customFormat="1" hidden="1"/>
    <row r="15772" customFormat="1" hidden="1"/>
    <row r="15773" customFormat="1" hidden="1"/>
    <row r="15774" customFormat="1" hidden="1"/>
    <row r="15775" customFormat="1" hidden="1"/>
    <row r="15776" customFormat="1" hidden="1"/>
    <row r="15777" customFormat="1" hidden="1"/>
    <row r="15778" customFormat="1" hidden="1"/>
    <row r="15779" customFormat="1" hidden="1"/>
    <row r="15780" customFormat="1" hidden="1"/>
    <row r="15781" customFormat="1" hidden="1"/>
    <row r="15782" customFormat="1" hidden="1"/>
    <row r="15783" customFormat="1" hidden="1"/>
    <row r="15784" customFormat="1" hidden="1"/>
    <row r="15785" customFormat="1" hidden="1"/>
    <row r="15786" customFormat="1" hidden="1"/>
    <row r="15787" customFormat="1" hidden="1"/>
    <row r="15788" customFormat="1" hidden="1"/>
    <row r="15789" customFormat="1" hidden="1"/>
    <row r="15790" customFormat="1" hidden="1"/>
    <row r="15791" customFormat="1" hidden="1"/>
    <row r="15792" customFormat="1" hidden="1"/>
    <row r="15793" customFormat="1" hidden="1"/>
    <row r="15794" customFormat="1" hidden="1"/>
    <row r="15795" customFormat="1" hidden="1"/>
    <row r="15796" customFormat="1" hidden="1"/>
    <row r="15797" customFormat="1" hidden="1"/>
    <row r="15798" customFormat="1" hidden="1"/>
    <row r="15799" customFormat="1" hidden="1"/>
    <row r="15800" customFormat="1" hidden="1"/>
    <row r="15801" customFormat="1" hidden="1"/>
    <row r="15802" customFormat="1" hidden="1"/>
    <row r="15803" customFormat="1" hidden="1"/>
    <row r="15804" customFormat="1" hidden="1"/>
    <row r="15805" customFormat="1" hidden="1"/>
    <row r="15806" customFormat="1" hidden="1"/>
    <row r="15807" customFormat="1" hidden="1"/>
    <row r="15808" customFormat="1" hidden="1"/>
    <row r="15809" customFormat="1" hidden="1"/>
    <row r="15810" customFormat="1" hidden="1"/>
    <row r="15811" customFormat="1" hidden="1"/>
    <row r="15812" customFormat="1" hidden="1"/>
    <row r="15813" customFormat="1" hidden="1"/>
    <row r="15814" customFormat="1" hidden="1"/>
    <row r="15815" customFormat="1" hidden="1"/>
    <row r="15816" customFormat="1" hidden="1"/>
    <row r="15817" customFormat="1" hidden="1"/>
    <row r="15818" customFormat="1" hidden="1"/>
    <row r="15819" customFormat="1" hidden="1"/>
    <row r="15820" customFormat="1" hidden="1"/>
    <row r="15821" customFormat="1" hidden="1"/>
    <row r="15822" customFormat="1" hidden="1"/>
    <row r="15823" customFormat="1" hidden="1"/>
    <row r="15824" customFormat="1" hidden="1"/>
    <row r="15825" customFormat="1" hidden="1"/>
    <row r="15826" customFormat="1" hidden="1"/>
    <row r="15827" customFormat="1" hidden="1"/>
    <row r="15828" customFormat="1" hidden="1"/>
    <row r="15829" customFormat="1" hidden="1"/>
    <row r="15830" customFormat="1" hidden="1"/>
    <row r="15831" customFormat="1" hidden="1"/>
    <row r="15832" customFormat="1" hidden="1"/>
    <row r="15833" customFormat="1" hidden="1"/>
    <row r="15834" customFormat="1" hidden="1"/>
    <row r="15835" customFormat="1" hidden="1"/>
    <row r="15836" customFormat="1" hidden="1"/>
    <row r="15837" customFormat="1" hidden="1"/>
    <row r="15838" customFormat="1" hidden="1"/>
    <row r="15839" customFormat="1" hidden="1"/>
    <row r="15840" customFormat="1" hidden="1"/>
    <row r="15841" customFormat="1" hidden="1"/>
    <row r="15842" customFormat="1" hidden="1"/>
    <row r="15843" customFormat="1" hidden="1"/>
    <row r="15844" customFormat="1" hidden="1"/>
    <row r="15845" customFormat="1" hidden="1"/>
    <row r="15846" customFormat="1" hidden="1"/>
    <row r="15847" customFormat="1" hidden="1"/>
    <row r="15848" customFormat="1" hidden="1"/>
    <row r="15849" customFormat="1" hidden="1"/>
    <row r="15850" customFormat="1" hidden="1"/>
    <row r="15851" customFormat="1" hidden="1"/>
    <row r="15852" customFormat="1" hidden="1"/>
    <row r="15853" customFormat="1" hidden="1"/>
    <row r="15854" customFormat="1" hidden="1"/>
    <row r="15855" customFormat="1" hidden="1"/>
    <row r="15856" customFormat="1" hidden="1"/>
    <row r="15857" customFormat="1" hidden="1"/>
    <row r="15858" customFormat="1" hidden="1"/>
    <row r="15859" customFormat="1" hidden="1"/>
    <row r="15860" customFormat="1" hidden="1"/>
    <row r="15861" customFormat="1" hidden="1"/>
    <row r="15862" customFormat="1" hidden="1"/>
    <row r="15863" customFormat="1" hidden="1"/>
    <row r="15864" customFormat="1" hidden="1"/>
    <row r="15865" customFormat="1" hidden="1"/>
    <row r="15866" customFormat="1" hidden="1"/>
    <row r="15867" customFormat="1" hidden="1"/>
    <row r="15868" customFormat="1" hidden="1"/>
    <row r="15869" customFormat="1" hidden="1"/>
    <row r="15870" customFormat="1" hidden="1"/>
    <row r="15871" customFormat="1" hidden="1"/>
    <row r="15872" customFormat="1" hidden="1"/>
    <row r="15873" customFormat="1" hidden="1"/>
    <row r="15874" customFormat="1" hidden="1"/>
    <row r="15875" customFormat="1" hidden="1"/>
    <row r="15876" customFormat="1" hidden="1"/>
    <row r="15877" customFormat="1" hidden="1"/>
    <row r="15878" customFormat="1" hidden="1"/>
    <row r="15879" customFormat="1" hidden="1"/>
    <row r="15880" customFormat="1" hidden="1"/>
    <row r="15881" customFormat="1" hidden="1"/>
    <row r="15882" customFormat="1" hidden="1"/>
    <row r="15883" customFormat="1" hidden="1"/>
    <row r="15884" customFormat="1" hidden="1"/>
    <row r="15885" customFormat="1" hidden="1"/>
    <row r="15886" customFormat="1" hidden="1"/>
    <row r="15887" customFormat="1" hidden="1"/>
    <row r="15888" customFormat="1" hidden="1"/>
    <row r="15889" customFormat="1" hidden="1"/>
    <row r="15890" customFormat="1" hidden="1"/>
    <row r="15891" customFormat="1" hidden="1"/>
    <row r="15892" customFormat="1" hidden="1"/>
    <row r="15893" customFormat="1" hidden="1"/>
    <row r="15894" customFormat="1" hidden="1"/>
    <row r="15895" customFormat="1" hidden="1"/>
    <row r="15896" customFormat="1" hidden="1"/>
    <row r="15897" customFormat="1" hidden="1"/>
    <row r="15898" customFormat="1" hidden="1"/>
    <row r="15899" customFormat="1" hidden="1"/>
    <row r="15900" customFormat="1" hidden="1"/>
    <row r="15901" customFormat="1" hidden="1"/>
    <row r="15902" customFormat="1" hidden="1"/>
    <row r="15903" customFormat="1" hidden="1"/>
    <row r="15904" customFormat="1" hidden="1"/>
    <row r="15905" customFormat="1" hidden="1"/>
    <row r="15906" customFormat="1" hidden="1"/>
    <row r="15907" customFormat="1" hidden="1"/>
    <row r="15908" customFormat="1" hidden="1"/>
    <row r="15909" customFormat="1" hidden="1"/>
    <row r="15910" customFormat="1" hidden="1"/>
    <row r="15911" customFormat="1" hidden="1"/>
    <row r="15912" customFormat="1" hidden="1"/>
    <row r="15913" customFormat="1" hidden="1"/>
    <row r="15914" customFormat="1" hidden="1"/>
    <row r="15915" customFormat="1" hidden="1"/>
    <row r="15916" customFormat="1" hidden="1"/>
    <row r="15917" customFormat="1" hidden="1"/>
    <row r="15918" customFormat="1" hidden="1"/>
    <row r="15919" customFormat="1" hidden="1"/>
    <row r="15920" customFormat="1" hidden="1"/>
    <row r="15921" customFormat="1" hidden="1"/>
    <row r="15922" customFormat="1" hidden="1"/>
    <row r="15923" customFormat="1" hidden="1"/>
    <row r="15924" customFormat="1" hidden="1"/>
    <row r="15925" customFormat="1" hidden="1"/>
    <row r="15926" customFormat="1" hidden="1"/>
    <row r="15927" customFormat="1" hidden="1"/>
    <row r="15928" customFormat="1" hidden="1"/>
    <row r="15929" customFormat="1" hidden="1"/>
    <row r="15930" customFormat="1" hidden="1"/>
    <row r="15931" customFormat="1" hidden="1"/>
    <row r="15932" customFormat="1" hidden="1"/>
    <row r="15933" customFormat="1" hidden="1"/>
    <row r="15934" customFormat="1" hidden="1"/>
    <row r="15935" customFormat="1" hidden="1"/>
    <row r="15936" customFormat="1" hidden="1"/>
    <row r="15937" customFormat="1" hidden="1"/>
    <row r="15938" customFormat="1" hidden="1"/>
    <row r="15939" customFormat="1" hidden="1"/>
    <row r="15940" customFormat="1" hidden="1"/>
    <row r="15941" customFormat="1" hidden="1"/>
    <row r="15942" customFormat="1" hidden="1"/>
    <row r="15943" customFormat="1" hidden="1"/>
    <row r="15944" customFormat="1" hidden="1"/>
    <row r="15945" customFormat="1" hidden="1"/>
    <row r="15946" customFormat="1" hidden="1"/>
    <row r="15947" customFormat="1" hidden="1"/>
    <row r="15948" customFormat="1" hidden="1"/>
    <row r="15949" customFormat="1" hidden="1"/>
    <row r="15950" customFormat="1" hidden="1"/>
    <row r="15951" customFormat="1" hidden="1"/>
    <row r="15952" customFormat="1" hidden="1"/>
    <row r="15953" customFormat="1" hidden="1"/>
    <row r="15954" customFormat="1" hidden="1"/>
    <row r="15955" customFormat="1" hidden="1"/>
    <row r="15956" customFormat="1" hidden="1"/>
    <row r="15957" customFormat="1" hidden="1"/>
    <row r="15958" customFormat="1" hidden="1"/>
    <row r="15959" customFormat="1" hidden="1"/>
    <row r="15960" customFormat="1" hidden="1"/>
    <row r="15961" customFormat="1" hidden="1"/>
    <row r="15962" customFormat="1" hidden="1"/>
    <row r="15963" customFormat="1" hidden="1"/>
    <row r="15964" customFormat="1" hidden="1"/>
    <row r="15965" customFormat="1" hidden="1"/>
    <row r="15966" customFormat="1" hidden="1"/>
    <row r="15967" customFormat="1" hidden="1"/>
    <row r="15968" customFormat="1" hidden="1"/>
    <row r="15969" customFormat="1" hidden="1"/>
    <row r="15970" customFormat="1" hidden="1"/>
    <row r="15971" customFormat="1" hidden="1"/>
    <row r="15972" customFormat="1" hidden="1"/>
    <row r="15973" customFormat="1" hidden="1"/>
    <row r="15974" customFormat="1" hidden="1"/>
    <row r="15975" customFormat="1" hidden="1"/>
    <row r="15976" customFormat="1" hidden="1"/>
    <row r="15977" customFormat="1" hidden="1"/>
    <row r="15978" customFormat="1" hidden="1"/>
    <row r="15979" customFormat="1" hidden="1"/>
    <row r="15980" customFormat="1" hidden="1"/>
    <row r="15981" customFormat="1" hidden="1"/>
    <row r="15982" customFormat="1" hidden="1"/>
    <row r="15983" customFormat="1" hidden="1"/>
    <row r="15984" customFormat="1" hidden="1"/>
    <row r="15985" customFormat="1" hidden="1"/>
    <row r="15986" customFormat="1" hidden="1"/>
    <row r="15987" customFormat="1" hidden="1"/>
    <row r="15988" customFormat="1" hidden="1"/>
    <row r="15989" customFormat="1" hidden="1"/>
    <row r="15990" customFormat="1" hidden="1"/>
    <row r="15991" customFormat="1" hidden="1"/>
    <row r="15992" customFormat="1" hidden="1"/>
    <row r="15993" customFormat="1" hidden="1"/>
    <row r="15994" customFormat="1" hidden="1"/>
    <row r="15995" customFormat="1" hidden="1"/>
    <row r="15996" customFormat="1" hidden="1"/>
    <row r="15997" customFormat="1" hidden="1"/>
    <row r="15998" customFormat="1" hidden="1"/>
    <row r="15999" customFormat="1" hidden="1"/>
    <row r="16000" customFormat="1" hidden="1"/>
    <row r="16001" customFormat="1" hidden="1"/>
    <row r="16002" customFormat="1" hidden="1"/>
    <row r="16003" customFormat="1" hidden="1"/>
    <row r="16004" customFormat="1" hidden="1"/>
    <row r="16005" customFormat="1" hidden="1"/>
    <row r="16006" customFormat="1" hidden="1"/>
    <row r="16007" customFormat="1" hidden="1"/>
    <row r="16008" customFormat="1" hidden="1"/>
    <row r="16009" customFormat="1" hidden="1"/>
    <row r="16010" customFormat="1" hidden="1"/>
    <row r="16011" customFormat="1" hidden="1"/>
    <row r="16012" customFormat="1" hidden="1"/>
    <row r="16013" customFormat="1" hidden="1"/>
    <row r="16014" customFormat="1" hidden="1"/>
    <row r="16015" customFormat="1" hidden="1"/>
    <row r="16016" customFormat="1" hidden="1"/>
    <row r="16017" customFormat="1" hidden="1"/>
    <row r="16018" customFormat="1" hidden="1"/>
    <row r="16019" customFormat="1" hidden="1"/>
    <row r="16020" customFormat="1" hidden="1"/>
    <row r="16021" customFormat="1" hidden="1"/>
    <row r="16022" customFormat="1" hidden="1"/>
    <row r="16023" customFormat="1" hidden="1"/>
    <row r="16024" customFormat="1" hidden="1"/>
    <row r="16025" customFormat="1" hidden="1"/>
    <row r="16026" customFormat="1" hidden="1"/>
    <row r="16027" customFormat="1" hidden="1"/>
    <row r="16028" customFormat="1" hidden="1"/>
    <row r="16029" customFormat="1" hidden="1"/>
    <row r="16030" customFormat="1" hidden="1"/>
    <row r="16031" customFormat="1" hidden="1"/>
    <row r="16032" customFormat="1" hidden="1"/>
    <row r="16033" customFormat="1" hidden="1"/>
    <row r="16034" customFormat="1" hidden="1"/>
    <row r="16035" customFormat="1" hidden="1"/>
    <row r="16036" customFormat="1" hidden="1"/>
    <row r="16037" customFormat="1" hidden="1"/>
    <row r="16038" customFormat="1" hidden="1"/>
    <row r="16039" customFormat="1" hidden="1"/>
    <row r="16040" customFormat="1" hidden="1"/>
    <row r="16041" customFormat="1" hidden="1"/>
    <row r="16042" customFormat="1" hidden="1"/>
    <row r="16043" customFormat="1" hidden="1"/>
    <row r="16044" customFormat="1" hidden="1"/>
    <row r="16045" customFormat="1" hidden="1"/>
    <row r="16046" customFormat="1" hidden="1"/>
    <row r="16047" customFormat="1" hidden="1"/>
    <row r="16048" customFormat="1" hidden="1"/>
    <row r="16049" customFormat="1" hidden="1"/>
    <row r="16050" customFormat="1" hidden="1"/>
    <row r="16051" customFormat="1" hidden="1"/>
    <row r="16052" customFormat="1" hidden="1"/>
    <row r="16053" customFormat="1" hidden="1"/>
    <row r="16054" customFormat="1" hidden="1"/>
    <row r="16055" customFormat="1" hidden="1"/>
    <row r="16056" customFormat="1" hidden="1"/>
    <row r="16057" customFormat="1" hidden="1"/>
    <row r="16058" customFormat="1" hidden="1"/>
    <row r="16059" customFormat="1" hidden="1"/>
    <row r="16060" customFormat="1" hidden="1"/>
    <row r="16061" customFormat="1" hidden="1"/>
    <row r="16062" customFormat="1" hidden="1"/>
    <row r="16063" customFormat="1" hidden="1"/>
    <row r="16064" customFormat="1" hidden="1"/>
    <row r="16065" customFormat="1" hidden="1"/>
    <row r="16066" customFormat="1" hidden="1"/>
    <row r="16067" customFormat="1" hidden="1"/>
    <row r="16068" customFormat="1" hidden="1"/>
    <row r="16069" customFormat="1" hidden="1"/>
    <row r="16070" customFormat="1" hidden="1"/>
    <row r="16071" customFormat="1" hidden="1"/>
    <row r="16072" customFormat="1" hidden="1"/>
    <row r="16073" customFormat="1" hidden="1"/>
    <row r="16074" customFormat="1" hidden="1"/>
    <row r="16075" customFormat="1" hidden="1"/>
    <row r="16076" customFormat="1" hidden="1"/>
    <row r="16077" customFormat="1" hidden="1"/>
    <row r="16078" customFormat="1" hidden="1"/>
    <row r="16079" customFormat="1" hidden="1"/>
    <row r="16080" customFormat="1" hidden="1"/>
    <row r="16081" customFormat="1" hidden="1"/>
    <row r="16082" customFormat="1" hidden="1"/>
    <row r="16083" customFormat="1" hidden="1"/>
    <row r="16084" customFormat="1" hidden="1"/>
    <row r="16085" customFormat="1" hidden="1"/>
    <row r="16086" customFormat="1" hidden="1"/>
    <row r="16087" customFormat="1" hidden="1"/>
    <row r="16088" customFormat="1" hidden="1"/>
    <row r="16089" customFormat="1" hidden="1"/>
    <row r="16090" customFormat="1" hidden="1"/>
    <row r="16091" customFormat="1" hidden="1"/>
    <row r="16092" customFormat="1" hidden="1"/>
    <row r="16093" customFormat="1" hidden="1"/>
    <row r="16094" customFormat="1" hidden="1"/>
    <row r="16095" customFormat="1" hidden="1"/>
    <row r="16096" customFormat="1" hidden="1"/>
    <row r="16097" customFormat="1" hidden="1"/>
    <row r="16098" customFormat="1" hidden="1"/>
    <row r="16099" customFormat="1" hidden="1"/>
    <row r="16100" customFormat="1" hidden="1"/>
    <row r="16101" customFormat="1" hidden="1"/>
    <row r="16102" customFormat="1" hidden="1"/>
    <row r="16103" customFormat="1" hidden="1"/>
    <row r="16104" customFormat="1" hidden="1"/>
    <row r="16105" customFormat="1" hidden="1"/>
    <row r="16106" customFormat="1" hidden="1"/>
    <row r="16107" customFormat="1" hidden="1"/>
    <row r="16108" customFormat="1" hidden="1"/>
    <row r="16109" customFormat="1" hidden="1"/>
    <row r="16110" customFormat="1" hidden="1"/>
    <row r="16111" customFormat="1" hidden="1"/>
    <row r="16112" customFormat="1" hidden="1"/>
    <row r="16113" customFormat="1" hidden="1"/>
    <row r="16114" customFormat="1" hidden="1"/>
    <row r="16115" customFormat="1" hidden="1"/>
    <row r="16116" customFormat="1" hidden="1"/>
    <row r="16117" customFormat="1" hidden="1"/>
    <row r="16118" customFormat="1" hidden="1"/>
    <row r="16119" customFormat="1" hidden="1"/>
    <row r="16120" customFormat="1" hidden="1"/>
    <row r="16121" customFormat="1" hidden="1"/>
    <row r="16122" customFormat="1" hidden="1"/>
    <row r="16123" customFormat="1" hidden="1"/>
    <row r="16124" customFormat="1" hidden="1"/>
    <row r="16125" customFormat="1" hidden="1"/>
    <row r="16126" customFormat="1" hidden="1"/>
    <row r="16127" customFormat="1" hidden="1"/>
    <row r="16128" customFormat="1" hidden="1"/>
    <row r="16129" customFormat="1" hidden="1"/>
    <row r="16130" customFormat="1" hidden="1"/>
    <row r="16131" customFormat="1" hidden="1"/>
    <row r="16132" customFormat="1" hidden="1"/>
    <row r="16133" customFormat="1" hidden="1"/>
    <row r="16134" customFormat="1" hidden="1"/>
    <row r="16135" customFormat="1" hidden="1"/>
    <row r="16136" customFormat="1" hidden="1"/>
    <row r="16137" customFormat="1" hidden="1"/>
    <row r="16138" customFormat="1" hidden="1"/>
    <row r="16139" customFormat="1" hidden="1"/>
    <row r="16140" customFormat="1" hidden="1"/>
    <row r="16141" customFormat="1" hidden="1"/>
    <row r="16142" customFormat="1" hidden="1"/>
    <row r="16143" customFormat="1" hidden="1"/>
    <row r="16144" customFormat="1" hidden="1"/>
    <row r="16145" customFormat="1" hidden="1"/>
    <row r="16146" customFormat="1" hidden="1"/>
    <row r="16147" customFormat="1" hidden="1"/>
    <row r="16148" customFormat="1" hidden="1"/>
    <row r="16149" customFormat="1" hidden="1"/>
    <row r="16150" customFormat="1" hidden="1"/>
    <row r="16151" customFormat="1" hidden="1"/>
    <row r="16152" customFormat="1" hidden="1"/>
    <row r="16153" customFormat="1" hidden="1"/>
    <row r="16154" customFormat="1" hidden="1"/>
    <row r="16155" customFormat="1" hidden="1"/>
    <row r="16156" customFormat="1" hidden="1"/>
    <row r="16157" customFormat="1" hidden="1"/>
    <row r="16158" customFormat="1" hidden="1"/>
    <row r="16159" customFormat="1" hidden="1"/>
    <row r="16160" customFormat="1" hidden="1"/>
    <row r="16161" customFormat="1" hidden="1"/>
    <row r="16162" customFormat="1" hidden="1"/>
    <row r="16163" customFormat="1" hidden="1"/>
    <row r="16164" customFormat="1" hidden="1"/>
    <row r="16165" customFormat="1" hidden="1"/>
    <row r="16166" customFormat="1" hidden="1"/>
    <row r="16167" customFormat="1" hidden="1"/>
    <row r="16168" customFormat="1" hidden="1"/>
    <row r="16169" customFormat="1" hidden="1"/>
    <row r="16170" customFormat="1" hidden="1"/>
    <row r="16171" customFormat="1" hidden="1"/>
    <row r="16172" customFormat="1" hidden="1"/>
    <row r="16173" customFormat="1" hidden="1"/>
    <row r="16174" customFormat="1" hidden="1"/>
    <row r="16175" customFormat="1" hidden="1"/>
    <row r="16176" customFormat="1" hidden="1"/>
    <row r="16177" customFormat="1" hidden="1"/>
    <row r="16178" customFormat="1" hidden="1"/>
    <row r="16179" customFormat="1" hidden="1"/>
    <row r="16180" customFormat="1" hidden="1"/>
    <row r="16181" customFormat="1" hidden="1"/>
    <row r="16182" customFormat="1" hidden="1"/>
    <row r="16183" customFormat="1" hidden="1"/>
    <row r="16184" customFormat="1" hidden="1"/>
    <row r="16185" customFormat="1" hidden="1"/>
    <row r="16186" customFormat="1" hidden="1"/>
    <row r="16187" customFormat="1" hidden="1"/>
    <row r="16188" customFormat="1" hidden="1"/>
    <row r="16189" customFormat="1" hidden="1"/>
    <row r="16190" customFormat="1" hidden="1"/>
    <row r="16191" customFormat="1" hidden="1"/>
    <row r="16192" customFormat="1" hidden="1"/>
    <row r="16193" customFormat="1" hidden="1"/>
    <row r="16194" customFormat="1" hidden="1"/>
    <row r="16195" customFormat="1" hidden="1"/>
    <row r="16196" customFormat="1" hidden="1"/>
    <row r="16197" customFormat="1" hidden="1"/>
    <row r="16198" customFormat="1" hidden="1"/>
    <row r="16199" customFormat="1" hidden="1"/>
    <row r="16200" customFormat="1" hidden="1"/>
    <row r="16201" customFormat="1" hidden="1"/>
    <row r="16202" customFormat="1" hidden="1"/>
    <row r="16203" customFormat="1" hidden="1"/>
    <row r="16204" customFormat="1" hidden="1"/>
    <row r="16205" customFormat="1" hidden="1"/>
    <row r="16206" customFormat="1" hidden="1"/>
    <row r="16207" customFormat="1" hidden="1"/>
    <row r="16208" customFormat="1" hidden="1"/>
    <row r="16209" customFormat="1" hidden="1"/>
    <row r="16210" customFormat="1" hidden="1"/>
    <row r="16211" customFormat="1" hidden="1"/>
    <row r="16212" customFormat="1" hidden="1"/>
    <row r="16213" customFormat="1" hidden="1"/>
    <row r="16214" customFormat="1" hidden="1"/>
    <row r="16215" customFormat="1" hidden="1"/>
    <row r="16216" customFormat="1" hidden="1"/>
    <row r="16217" customFormat="1" hidden="1"/>
    <row r="16218" customFormat="1" hidden="1"/>
    <row r="16219" customFormat="1" hidden="1"/>
    <row r="16220" customFormat="1" hidden="1"/>
    <row r="16221" customFormat="1" hidden="1"/>
    <row r="16222" customFormat="1" hidden="1"/>
    <row r="16223" customFormat="1" hidden="1"/>
    <row r="16224" customFormat="1" hidden="1"/>
    <row r="16225" customFormat="1" hidden="1"/>
    <row r="16226" customFormat="1" hidden="1"/>
    <row r="16227" customFormat="1" hidden="1"/>
    <row r="16228" customFormat="1" hidden="1"/>
    <row r="16229" customFormat="1" hidden="1"/>
    <row r="16230" customFormat="1" hidden="1"/>
    <row r="16231" customFormat="1" hidden="1"/>
    <row r="16232" customFormat="1" hidden="1"/>
    <row r="16233" customFormat="1" hidden="1"/>
    <row r="16234" customFormat="1" hidden="1"/>
    <row r="16235" customFormat="1" hidden="1"/>
    <row r="16236" customFormat="1" hidden="1"/>
    <row r="16237" customFormat="1" hidden="1"/>
    <row r="16238" customFormat="1" hidden="1"/>
    <row r="16239" customFormat="1" hidden="1"/>
    <row r="16240" customFormat="1" hidden="1"/>
    <row r="16241" customFormat="1" hidden="1"/>
    <row r="16242" customFormat="1" hidden="1"/>
    <row r="16243" customFormat="1" hidden="1"/>
    <row r="16244" customFormat="1" hidden="1"/>
    <row r="16245" customFormat="1" hidden="1"/>
    <row r="16246" customFormat="1" hidden="1"/>
    <row r="16247" customFormat="1" hidden="1"/>
    <row r="16248" customFormat="1" hidden="1"/>
    <row r="16249" customFormat="1" hidden="1"/>
    <row r="16250" customFormat="1" hidden="1"/>
    <row r="16251" customFormat="1" hidden="1"/>
    <row r="16252" customFormat="1" hidden="1"/>
    <row r="16253" customFormat="1" hidden="1"/>
    <row r="16254" customFormat="1" hidden="1"/>
    <row r="16255" customFormat="1" hidden="1"/>
    <row r="16256" customFormat="1" hidden="1"/>
    <row r="16257" customFormat="1" hidden="1"/>
    <row r="16258" customFormat="1" hidden="1"/>
    <row r="16259" customFormat="1" hidden="1"/>
    <row r="16260" customFormat="1" hidden="1"/>
    <row r="16261" customFormat="1" hidden="1"/>
    <row r="16262" customFormat="1" hidden="1"/>
    <row r="16263" customFormat="1" hidden="1"/>
    <row r="16264" customFormat="1" hidden="1"/>
    <row r="16265" customFormat="1" hidden="1"/>
    <row r="16266" customFormat="1" hidden="1"/>
    <row r="16267" customFormat="1" hidden="1"/>
    <row r="16268" customFormat="1" hidden="1"/>
    <row r="16269" customFormat="1" hidden="1"/>
    <row r="16270" customFormat="1" hidden="1"/>
    <row r="16271" customFormat="1" hidden="1"/>
    <row r="16272" customFormat="1" hidden="1"/>
    <row r="16273" customFormat="1" hidden="1"/>
    <row r="16274" customFormat="1" hidden="1"/>
    <row r="16275" customFormat="1" hidden="1"/>
    <row r="16276" customFormat="1" hidden="1"/>
    <row r="16277" customFormat="1" hidden="1"/>
    <row r="16278" customFormat="1" hidden="1"/>
    <row r="16279" customFormat="1" hidden="1"/>
    <row r="16280" customFormat="1" hidden="1"/>
    <row r="16281" customFormat="1" hidden="1"/>
    <row r="16282" customFormat="1" hidden="1"/>
    <row r="16283" customFormat="1" hidden="1"/>
    <row r="16284" customFormat="1" hidden="1"/>
    <row r="16285" customFormat="1" hidden="1"/>
    <row r="16286" customFormat="1" hidden="1"/>
    <row r="16287" customFormat="1" hidden="1"/>
    <row r="16288" customFormat="1" hidden="1"/>
    <row r="16289" customFormat="1" hidden="1"/>
    <row r="16290" customFormat="1" hidden="1"/>
    <row r="16291" customFormat="1" hidden="1"/>
    <row r="16292" customFormat="1" hidden="1"/>
    <row r="16293" customFormat="1" hidden="1"/>
    <row r="16294" customFormat="1" hidden="1"/>
    <row r="16295" customFormat="1" hidden="1"/>
    <row r="16296" customFormat="1" hidden="1"/>
    <row r="16297" customFormat="1" hidden="1"/>
    <row r="16298" customFormat="1" hidden="1"/>
    <row r="16299" customFormat="1" hidden="1"/>
    <row r="16300" customFormat="1" hidden="1"/>
    <row r="16301" customFormat="1" hidden="1"/>
    <row r="16302" customFormat="1" hidden="1"/>
    <row r="16303" customFormat="1" hidden="1"/>
    <row r="16304" customFormat="1" hidden="1"/>
    <row r="16305" customFormat="1" hidden="1"/>
    <row r="16306" customFormat="1" hidden="1"/>
    <row r="16307" customFormat="1" hidden="1"/>
    <row r="16308" customFormat="1" hidden="1"/>
    <row r="16309" customFormat="1" hidden="1"/>
    <row r="16310" customFormat="1" hidden="1"/>
    <row r="16311" customFormat="1" hidden="1"/>
    <row r="16312" customFormat="1" hidden="1"/>
    <row r="16313" customFormat="1" hidden="1"/>
    <row r="16314" customFormat="1" hidden="1"/>
    <row r="16315" customFormat="1" hidden="1"/>
    <row r="16316" customFormat="1" hidden="1"/>
    <row r="16317" customFormat="1" hidden="1"/>
    <row r="16318" customFormat="1" hidden="1"/>
    <row r="16319" customFormat="1" hidden="1"/>
    <row r="16320" customFormat="1" hidden="1"/>
    <row r="16321" customFormat="1" hidden="1"/>
    <row r="16322" customFormat="1" hidden="1"/>
    <row r="16323" customFormat="1" hidden="1"/>
    <row r="16324" customFormat="1" hidden="1"/>
    <row r="16325" customFormat="1" hidden="1"/>
    <row r="16326" customFormat="1" hidden="1"/>
    <row r="16327" customFormat="1" hidden="1"/>
    <row r="16328" customFormat="1" hidden="1"/>
    <row r="16329" customFormat="1" hidden="1"/>
    <row r="16330" customFormat="1" hidden="1"/>
    <row r="16331" customFormat="1" hidden="1"/>
    <row r="16332" customFormat="1" hidden="1"/>
    <row r="16333" customFormat="1" hidden="1"/>
    <row r="16334" customFormat="1" hidden="1"/>
    <row r="16335" customFormat="1" hidden="1"/>
    <row r="16336" customFormat="1" hidden="1"/>
    <row r="16337" customFormat="1" hidden="1"/>
    <row r="16338" customFormat="1" hidden="1"/>
    <row r="16339" customFormat="1" hidden="1"/>
    <row r="16340" customFormat="1" hidden="1"/>
    <row r="16341" customFormat="1" hidden="1"/>
    <row r="16342" customFormat="1" hidden="1"/>
    <row r="16343" customFormat="1" hidden="1"/>
    <row r="16344" customFormat="1" hidden="1"/>
    <row r="16345" customFormat="1" hidden="1"/>
    <row r="16346" customFormat="1" hidden="1"/>
    <row r="16347" customFormat="1" hidden="1"/>
    <row r="16348" customFormat="1" hidden="1"/>
    <row r="16349" customFormat="1" hidden="1"/>
    <row r="16350" customFormat="1" hidden="1"/>
    <row r="16351" customFormat="1" hidden="1"/>
    <row r="16352" customFormat="1" hidden="1"/>
    <row r="16353" customFormat="1" hidden="1"/>
    <row r="16354" customFormat="1" hidden="1"/>
    <row r="16355" customFormat="1" hidden="1"/>
    <row r="16356" customFormat="1" hidden="1"/>
    <row r="16357" customFormat="1" hidden="1"/>
    <row r="16358" customFormat="1" hidden="1"/>
    <row r="16359" customFormat="1" hidden="1"/>
    <row r="16360" customFormat="1" hidden="1"/>
    <row r="16361" customFormat="1" hidden="1"/>
    <row r="16362" customFormat="1" hidden="1"/>
    <row r="16363" customFormat="1" hidden="1"/>
    <row r="16364" customFormat="1" hidden="1"/>
    <row r="16365" customFormat="1" hidden="1"/>
    <row r="16366" customFormat="1" hidden="1"/>
    <row r="16367" customFormat="1" hidden="1"/>
    <row r="16368" customFormat="1" hidden="1"/>
    <row r="16369" customFormat="1" hidden="1"/>
    <row r="16370" customFormat="1" hidden="1"/>
    <row r="16371" customFormat="1" hidden="1"/>
    <row r="16372" customFormat="1" hidden="1"/>
    <row r="16373" customFormat="1" hidden="1"/>
    <row r="16374" customFormat="1" hidden="1"/>
    <row r="16375" customFormat="1" hidden="1"/>
    <row r="16376" customFormat="1" hidden="1"/>
    <row r="16377" customFormat="1" hidden="1"/>
    <row r="16378" customFormat="1" hidden="1"/>
    <row r="16379" customFormat="1" hidden="1"/>
    <row r="16380" customFormat="1" hidden="1"/>
    <row r="16381" customFormat="1" hidden="1"/>
    <row r="16382" customFormat="1" hidden="1"/>
    <row r="16383" customFormat="1" hidden="1"/>
    <row r="16384" customFormat="1" hidden="1"/>
    <row r="16385" customFormat="1" hidden="1"/>
    <row r="16386" customFormat="1" hidden="1"/>
    <row r="16387" customFormat="1" hidden="1"/>
    <row r="16388" customFormat="1" hidden="1"/>
    <row r="16389" customFormat="1" hidden="1"/>
    <row r="16390" customFormat="1" hidden="1"/>
    <row r="16391" customFormat="1" hidden="1"/>
    <row r="16392" customFormat="1" hidden="1"/>
    <row r="16393" customFormat="1" hidden="1"/>
    <row r="16394" customFormat="1" hidden="1"/>
    <row r="16395" customFormat="1" hidden="1"/>
    <row r="16396" customFormat="1" hidden="1"/>
    <row r="16397" customFormat="1" hidden="1"/>
    <row r="16398" customFormat="1" hidden="1"/>
    <row r="16399" customFormat="1" hidden="1"/>
    <row r="16400" customFormat="1" hidden="1"/>
    <row r="16401" customFormat="1" hidden="1"/>
    <row r="16402" customFormat="1" hidden="1"/>
    <row r="16403" customFormat="1" hidden="1"/>
    <row r="16404" customFormat="1" hidden="1"/>
    <row r="16405" customFormat="1" hidden="1"/>
    <row r="16406" customFormat="1" hidden="1"/>
    <row r="16407" customFormat="1" hidden="1"/>
    <row r="16408" customFormat="1" hidden="1"/>
    <row r="16409" customFormat="1" hidden="1"/>
    <row r="16410" customFormat="1" hidden="1"/>
    <row r="16411" customFormat="1" hidden="1"/>
    <row r="16412" customFormat="1" hidden="1"/>
    <row r="16413" customFormat="1" hidden="1"/>
    <row r="16414" customFormat="1" hidden="1"/>
    <row r="16415" customFormat="1" hidden="1"/>
    <row r="16416" customFormat="1" hidden="1"/>
    <row r="16417" customFormat="1" hidden="1"/>
    <row r="16418" customFormat="1" hidden="1"/>
    <row r="16419" customFormat="1" hidden="1"/>
    <row r="16420" customFormat="1" hidden="1"/>
    <row r="16421" customFormat="1" hidden="1"/>
    <row r="16422" customFormat="1" hidden="1"/>
    <row r="16423" customFormat="1" hidden="1"/>
    <row r="16424" customFormat="1" hidden="1"/>
    <row r="16425" customFormat="1" hidden="1"/>
    <row r="16426" customFormat="1" hidden="1"/>
    <row r="16427" customFormat="1" hidden="1"/>
    <row r="16428" customFormat="1" hidden="1"/>
    <row r="16429" customFormat="1" hidden="1"/>
    <row r="16430" customFormat="1" hidden="1"/>
    <row r="16431" customFormat="1" hidden="1"/>
    <row r="16432" customFormat="1" hidden="1"/>
    <row r="16433" customFormat="1" hidden="1"/>
    <row r="16434" customFormat="1" hidden="1"/>
    <row r="16435" customFormat="1" hidden="1"/>
    <row r="16436" customFormat="1" hidden="1"/>
    <row r="16437" customFormat="1" hidden="1"/>
    <row r="16438" customFormat="1" hidden="1"/>
    <row r="16439" customFormat="1" hidden="1"/>
    <row r="16440" customFormat="1" hidden="1"/>
    <row r="16441" customFormat="1" hidden="1"/>
    <row r="16442" customFormat="1" hidden="1"/>
    <row r="16443" customFormat="1" hidden="1"/>
    <row r="16444" customFormat="1" hidden="1"/>
    <row r="16445" customFormat="1" hidden="1"/>
    <row r="16446" customFormat="1" hidden="1"/>
    <row r="16447" customFormat="1" hidden="1"/>
    <row r="16448" customFormat="1" hidden="1"/>
    <row r="16449" customFormat="1" hidden="1"/>
    <row r="16450" customFormat="1" hidden="1"/>
    <row r="16451" customFormat="1" hidden="1"/>
    <row r="16452" customFormat="1" hidden="1"/>
    <row r="16453" customFormat="1" hidden="1"/>
    <row r="16454" customFormat="1" hidden="1"/>
    <row r="16455" customFormat="1" hidden="1"/>
    <row r="16456" customFormat="1" hidden="1"/>
    <row r="16457" customFormat="1" hidden="1"/>
    <row r="16458" customFormat="1" hidden="1"/>
    <row r="16459" customFormat="1" hidden="1"/>
    <row r="16460" customFormat="1" hidden="1"/>
    <row r="16461" customFormat="1" hidden="1"/>
    <row r="16462" customFormat="1" hidden="1"/>
    <row r="16463" customFormat="1" hidden="1"/>
    <row r="16464" customFormat="1" hidden="1"/>
    <row r="16465" customFormat="1" hidden="1"/>
    <row r="16466" customFormat="1" hidden="1"/>
    <row r="16467" customFormat="1" hidden="1"/>
    <row r="16468" customFormat="1" hidden="1"/>
    <row r="16469" customFormat="1" hidden="1"/>
    <row r="16470" customFormat="1" hidden="1"/>
    <row r="16471" customFormat="1" hidden="1"/>
    <row r="16472" customFormat="1" hidden="1"/>
    <row r="16473" customFormat="1" hidden="1"/>
    <row r="16474" customFormat="1" hidden="1"/>
    <row r="16475" customFormat="1" hidden="1"/>
    <row r="16476" customFormat="1" hidden="1"/>
    <row r="16477" customFormat="1" hidden="1"/>
    <row r="16478" customFormat="1" hidden="1"/>
    <row r="16479" customFormat="1" hidden="1"/>
    <row r="16480" customFormat="1" hidden="1"/>
    <row r="16481" customFormat="1" hidden="1"/>
    <row r="16482" customFormat="1" hidden="1"/>
    <row r="16483" customFormat="1" hidden="1"/>
    <row r="16484" customFormat="1" hidden="1"/>
    <row r="16485" customFormat="1" hidden="1"/>
    <row r="16486" customFormat="1" hidden="1"/>
    <row r="16487" customFormat="1" hidden="1"/>
    <row r="16488" customFormat="1" hidden="1"/>
    <row r="16489" customFormat="1" hidden="1"/>
    <row r="16490" customFormat="1" hidden="1"/>
    <row r="16491" customFormat="1" hidden="1"/>
    <row r="16492" customFormat="1" hidden="1"/>
    <row r="16493" customFormat="1" hidden="1"/>
    <row r="16494" customFormat="1" hidden="1"/>
    <row r="16495" customFormat="1" hidden="1"/>
    <row r="16496" customFormat="1" hidden="1"/>
    <row r="16497" customFormat="1" hidden="1"/>
    <row r="16498" customFormat="1" hidden="1"/>
    <row r="16499" customFormat="1" hidden="1"/>
    <row r="16500" customFormat="1" hidden="1"/>
    <row r="16501" customFormat="1" hidden="1"/>
    <row r="16502" customFormat="1" hidden="1"/>
    <row r="16503" customFormat="1" hidden="1"/>
    <row r="16504" customFormat="1" hidden="1"/>
    <row r="16505" customFormat="1" hidden="1"/>
    <row r="16506" customFormat="1" hidden="1"/>
    <row r="16507" customFormat="1" hidden="1"/>
    <row r="16508" customFormat="1" hidden="1"/>
    <row r="16509" customFormat="1" hidden="1"/>
    <row r="16510" customFormat="1" hidden="1"/>
    <row r="16511" customFormat="1" hidden="1"/>
    <row r="16512" customFormat="1" hidden="1"/>
    <row r="16513" customFormat="1" hidden="1"/>
    <row r="16514" customFormat="1" hidden="1"/>
    <row r="16515" customFormat="1" hidden="1"/>
    <row r="16516" customFormat="1" hidden="1"/>
    <row r="16517" customFormat="1" hidden="1"/>
    <row r="16518" customFormat="1" hidden="1"/>
    <row r="16519" customFormat="1" hidden="1"/>
    <row r="16520" customFormat="1" hidden="1"/>
    <row r="16521" customFormat="1" hidden="1"/>
    <row r="16522" customFormat="1" hidden="1"/>
    <row r="16523" customFormat="1" hidden="1"/>
    <row r="16524" customFormat="1" hidden="1"/>
    <row r="16525" customFormat="1" hidden="1"/>
    <row r="16526" customFormat="1" hidden="1"/>
    <row r="16527" customFormat="1" hidden="1"/>
    <row r="16528" customFormat="1" hidden="1"/>
    <row r="16529" customFormat="1" hidden="1"/>
    <row r="16530" customFormat="1" hidden="1"/>
    <row r="16531" customFormat="1" hidden="1"/>
    <row r="16532" customFormat="1" hidden="1"/>
    <row r="16533" customFormat="1" hidden="1"/>
    <row r="16534" customFormat="1" hidden="1"/>
    <row r="16535" customFormat="1" hidden="1"/>
    <row r="16536" customFormat="1" hidden="1"/>
    <row r="16537" customFormat="1" hidden="1"/>
    <row r="16538" customFormat="1" hidden="1"/>
    <row r="16539" customFormat="1" hidden="1"/>
    <row r="16540" customFormat="1" hidden="1"/>
    <row r="16541" customFormat="1" hidden="1"/>
    <row r="16542" customFormat="1" hidden="1"/>
    <row r="16543" customFormat="1" hidden="1"/>
    <row r="16544" customFormat="1" hidden="1"/>
    <row r="16545" customFormat="1" hidden="1"/>
    <row r="16546" customFormat="1" hidden="1"/>
    <row r="16547" customFormat="1" hidden="1"/>
    <row r="16548" customFormat="1" hidden="1"/>
    <row r="16549" customFormat="1" hidden="1"/>
    <row r="16550" customFormat="1" hidden="1"/>
    <row r="16551" customFormat="1" hidden="1"/>
    <row r="16552" customFormat="1" hidden="1"/>
    <row r="16553" customFormat="1" hidden="1"/>
    <row r="16554" customFormat="1" hidden="1"/>
    <row r="16555" customFormat="1" hidden="1"/>
    <row r="16556" customFormat="1" hidden="1"/>
    <row r="16557" customFormat="1" hidden="1"/>
    <row r="16558" customFormat="1" hidden="1"/>
    <row r="16559" customFormat="1" hidden="1"/>
    <row r="16560" customFormat="1" hidden="1"/>
    <row r="16561" customFormat="1" hidden="1"/>
    <row r="16562" customFormat="1" hidden="1"/>
    <row r="16563" customFormat="1" hidden="1"/>
    <row r="16564" customFormat="1" hidden="1"/>
    <row r="16565" customFormat="1" hidden="1"/>
    <row r="16566" customFormat="1" hidden="1"/>
    <row r="16567" customFormat="1" hidden="1"/>
    <row r="16568" customFormat="1" hidden="1"/>
    <row r="16569" customFormat="1" hidden="1"/>
    <row r="16570" customFormat="1" hidden="1"/>
    <row r="16571" customFormat="1" hidden="1"/>
    <row r="16572" customFormat="1" hidden="1"/>
    <row r="16573" customFormat="1" hidden="1"/>
    <row r="16574" customFormat="1" hidden="1"/>
    <row r="16575" customFormat="1" hidden="1"/>
    <row r="16576" customFormat="1" hidden="1"/>
    <row r="16577" customFormat="1" hidden="1"/>
    <row r="16578" customFormat="1" hidden="1"/>
    <row r="16579" customFormat="1" hidden="1"/>
    <row r="16580" customFormat="1" hidden="1"/>
    <row r="16581" customFormat="1" hidden="1"/>
    <row r="16582" customFormat="1" hidden="1"/>
    <row r="16583" customFormat="1" hidden="1"/>
    <row r="16584" customFormat="1" hidden="1"/>
    <row r="16585" customFormat="1" hidden="1"/>
    <row r="16586" customFormat="1" hidden="1"/>
    <row r="16587" customFormat="1" hidden="1"/>
    <row r="16588" customFormat="1" hidden="1"/>
    <row r="16589" customFormat="1" hidden="1"/>
    <row r="16590" customFormat="1" hidden="1"/>
    <row r="16591" customFormat="1" hidden="1"/>
    <row r="16592" customFormat="1" hidden="1"/>
    <row r="16593" customFormat="1" hidden="1"/>
    <row r="16594" customFormat="1" hidden="1"/>
    <row r="16595" customFormat="1" hidden="1"/>
    <row r="16596" customFormat="1" hidden="1"/>
    <row r="16597" customFormat="1" hidden="1"/>
    <row r="16598" customFormat="1" hidden="1"/>
    <row r="16599" customFormat="1" hidden="1"/>
    <row r="16600" customFormat="1" hidden="1"/>
    <row r="16601" customFormat="1" hidden="1"/>
    <row r="16602" customFormat="1" hidden="1"/>
    <row r="16603" customFormat="1" hidden="1"/>
    <row r="16604" customFormat="1" hidden="1"/>
    <row r="16605" customFormat="1" hidden="1"/>
    <row r="16606" customFormat="1" hidden="1"/>
    <row r="16607" customFormat="1" hidden="1"/>
    <row r="16608" customFormat="1" hidden="1"/>
    <row r="16609" customFormat="1" hidden="1"/>
    <row r="16610" customFormat="1" hidden="1"/>
    <row r="16611" customFormat="1" hidden="1"/>
    <row r="16612" customFormat="1" hidden="1"/>
    <row r="16613" customFormat="1" hidden="1"/>
    <row r="16614" customFormat="1" hidden="1"/>
    <row r="16615" customFormat="1" hidden="1"/>
    <row r="16616" customFormat="1" hidden="1"/>
    <row r="16617" customFormat="1" hidden="1"/>
    <row r="16618" customFormat="1" hidden="1"/>
    <row r="16619" customFormat="1" hidden="1"/>
    <row r="16620" customFormat="1" hidden="1"/>
    <row r="16621" customFormat="1" hidden="1"/>
    <row r="16622" customFormat="1" hidden="1"/>
    <row r="16623" customFormat="1" hidden="1"/>
    <row r="16624" customFormat="1" hidden="1"/>
    <row r="16625" customFormat="1" hidden="1"/>
    <row r="16626" customFormat="1" hidden="1"/>
    <row r="16627" customFormat="1" hidden="1"/>
    <row r="16628" customFormat="1" hidden="1"/>
    <row r="16629" customFormat="1" hidden="1"/>
    <row r="16630" customFormat="1" hidden="1"/>
    <row r="16631" customFormat="1" hidden="1"/>
    <row r="16632" customFormat="1" hidden="1"/>
    <row r="16633" customFormat="1" hidden="1"/>
    <row r="16634" customFormat="1" hidden="1"/>
    <row r="16635" customFormat="1" hidden="1"/>
    <row r="16636" customFormat="1" hidden="1"/>
    <row r="16637" customFormat="1" hidden="1"/>
    <row r="16638" customFormat="1" hidden="1"/>
    <row r="16639" customFormat="1" hidden="1"/>
    <row r="16640" customFormat="1" hidden="1"/>
    <row r="16641" customFormat="1" hidden="1"/>
    <row r="16642" customFormat="1" hidden="1"/>
    <row r="16643" customFormat="1" hidden="1"/>
    <row r="16644" customFormat="1" hidden="1"/>
    <row r="16645" customFormat="1" hidden="1"/>
    <row r="16646" customFormat="1" hidden="1"/>
    <row r="16647" customFormat="1" hidden="1"/>
    <row r="16648" customFormat="1" hidden="1"/>
    <row r="16649" customFormat="1" hidden="1"/>
    <row r="16650" customFormat="1" hidden="1"/>
    <row r="16651" customFormat="1" hidden="1"/>
    <row r="16652" customFormat="1" hidden="1"/>
    <row r="16653" customFormat="1" hidden="1"/>
    <row r="16654" customFormat="1" hidden="1"/>
    <row r="16655" customFormat="1" hidden="1"/>
    <row r="16656" customFormat="1" hidden="1"/>
    <row r="16657" customFormat="1" hidden="1"/>
    <row r="16658" customFormat="1" hidden="1"/>
    <row r="16659" customFormat="1" hidden="1"/>
    <row r="16660" customFormat="1" hidden="1"/>
    <row r="16661" customFormat="1" hidden="1"/>
    <row r="16662" customFormat="1" hidden="1"/>
    <row r="16663" customFormat="1" hidden="1"/>
    <row r="16664" customFormat="1" hidden="1"/>
    <row r="16665" customFormat="1" hidden="1"/>
    <row r="16666" customFormat="1" hidden="1"/>
    <row r="16667" customFormat="1" hidden="1"/>
    <row r="16668" customFormat="1" hidden="1"/>
    <row r="16669" customFormat="1" hidden="1"/>
    <row r="16670" customFormat="1" hidden="1"/>
    <row r="16671" customFormat="1" hidden="1"/>
    <row r="16672" customFormat="1" hidden="1"/>
    <row r="16673" customFormat="1" hidden="1"/>
    <row r="16674" customFormat="1" hidden="1"/>
    <row r="16675" customFormat="1" hidden="1"/>
    <row r="16676" customFormat="1" hidden="1"/>
    <row r="16677" customFormat="1" hidden="1"/>
    <row r="16678" customFormat="1" hidden="1"/>
    <row r="16679" customFormat="1" hidden="1"/>
    <row r="16680" customFormat="1" hidden="1"/>
    <row r="16681" customFormat="1" hidden="1"/>
    <row r="16682" customFormat="1" hidden="1"/>
    <row r="16683" customFormat="1" hidden="1"/>
    <row r="16684" customFormat="1" hidden="1"/>
    <row r="16685" customFormat="1" hidden="1"/>
    <row r="16686" customFormat="1" hidden="1"/>
    <row r="16687" customFormat="1" hidden="1"/>
    <row r="16688" customFormat="1" hidden="1"/>
    <row r="16689" customFormat="1" hidden="1"/>
    <row r="16690" customFormat="1" hidden="1"/>
    <row r="16691" customFormat="1" hidden="1"/>
    <row r="16692" customFormat="1" hidden="1"/>
    <row r="16693" customFormat="1" hidden="1"/>
    <row r="16694" customFormat="1" hidden="1"/>
    <row r="16695" customFormat="1" hidden="1"/>
    <row r="16696" customFormat="1" hidden="1"/>
    <row r="16697" customFormat="1" hidden="1"/>
    <row r="16698" customFormat="1" hidden="1"/>
    <row r="16699" customFormat="1" hidden="1"/>
    <row r="16700" customFormat="1" hidden="1"/>
    <row r="16701" customFormat="1" hidden="1"/>
    <row r="16702" customFormat="1" hidden="1"/>
    <row r="16703" customFormat="1" hidden="1"/>
    <row r="16704" customFormat="1" hidden="1"/>
    <row r="16705" customFormat="1" hidden="1"/>
    <row r="16706" customFormat="1" hidden="1"/>
    <row r="16707" customFormat="1" hidden="1"/>
    <row r="16708" customFormat="1" hidden="1"/>
    <row r="16709" customFormat="1" hidden="1"/>
    <row r="16710" customFormat="1" hidden="1"/>
    <row r="16711" customFormat="1" hidden="1"/>
    <row r="16712" customFormat="1" hidden="1"/>
    <row r="16713" customFormat="1" hidden="1"/>
    <row r="16714" customFormat="1" hidden="1"/>
    <row r="16715" customFormat="1" hidden="1"/>
    <row r="16716" customFormat="1" hidden="1"/>
    <row r="16717" customFormat="1" hidden="1"/>
    <row r="16718" customFormat="1" hidden="1"/>
    <row r="16719" customFormat="1" hidden="1"/>
    <row r="16720" customFormat="1" hidden="1"/>
    <row r="16721" customFormat="1" hidden="1"/>
    <row r="16722" customFormat="1" hidden="1"/>
    <row r="16723" customFormat="1" hidden="1"/>
    <row r="16724" customFormat="1" hidden="1"/>
    <row r="16725" customFormat="1" hidden="1"/>
    <row r="16726" customFormat="1" hidden="1"/>
    <row r="16727" customFormat="1" hidden="1"/>
    <row r="16728" customFormat="1" hidden="1"/>
    <row r="16729" customFormat="1" hidden="1"/>
    <row r="16730" customFormat="1" hidden="1"/>
    <row r="16731" customFormat="1" hidden="1"/>
    <row r="16732" customFormat="1" hidden="1"/>
    <row r="16733" customFormat="1" hidden="1"/>
    <row r="16734" customFormat="1" hidden="1"/>
    <row r="16735" customFormat="1" hidden="1"/>
    <row r="16736" customFormat="1" hidden="1"/>
    <row r="16737" customFormat="1" hidden="1"/>
    <row r="16738" customFormat="1" hidden="1"/>
    <row r="16739" customFormat="1" hidden="1"/>
    <row r="16740" customFormat="1" hidden="1"/>
    <row r="16741" customFormat="1" hidden="1"/>
    <row r="16742" customFormat="1" hidden="1"/>
    <row r="16743" customFormat="1" hidden="1"/>
    <row r="16744" customFormat="1" hidden="1"/>
    <row r="16745" customFormat="1" hidden="1"/>
    <row r="16746" customFormat="1" hidden="1"/>
    <row r="16747" customFormat="1" hidden="1"/>
    <row r="16748" customFormat="1" hidden="1"/>
    <row r="16749" customFormat="1" hidden="1"/>
    <row r="16750" customFormat="1" hidden="1"/>
    <row r="16751" customFormat="1" hidden="1"/>
    <row r="16752" customFormat="1" hidden="1"/>
    <row r="16753" customFormat="1" hidden="1"/>
    <row r="16754" customFormat="1" hidden="1"/>
    <row r="16755" customFormat="1" hidden="1"/>
    <row r="16756" customFormat="1" hidden="1"/>
    <row r="16757" customFormat="1" hidden="1"/>
    <row r="16758" customFormat="1" hidden="1"/>
    <row r="16759" customFormat="1" hidden="1"/>
    <row r="16760" customFormat="1" hidden="1"/>
    <row r="16761" customFormat="1" hidden="1"/>
    <row r="16762" customFormat="1" hidden="1"/>
    <row r="16763" customFormat="1" hidden="1"/>
    <row r="16764" customFormat="1" hidden="1"/>
    <row r="16765" customFormat="1" hidden="1"/>
    <row r="16766" customFormat="1" hidden="1"/>
    <row r="16767" customFormat="1" hidden="1"/>
    <row r="16768" customFormat="1" hidden="1"/>
    <row r="16769" customFormat="1" hidden="1"/>
    <row r="16770" customFormat="1" hidden="1"/>
    <row r="16771" customFormat="1" hidden="1"/>
    <row r="16772" customFormat="1" hidden="1"/>
    <row r="16773" customFormat="1" hidden="1"/>
    <row r="16774" customFormat="1" hidden="1"/>
    <row r="16775" customFormat="1" hidden="1"/>
    <row r="16776" customFormat="1" hidden="1"/>
    <row r="16777" customFormat="1" hidden="1"/>
    <row r="16778" customFormat="1" hidden="1"/>
    <row r="16779" customFormat="1" hidden="1"/>
    <row r="16780" customFormat="1" hidden="1"/>
    <row r="16781" customFormat="1" hidden="1"/>
    <row r="16782" customFormat="1" hidden="1"/>
    <row r="16783" customFormat="1" hidden="1"/>
    <row r="16784" customFormat="1" hidden="1"/>
    <row r="16785" customFormat="1" hidden="1"/>
    <row r="16786" customFormat="1" hidden="1"/>
    <row r="16787" customFormat="1" hidden="1"/>
    <row r="16788" customFormat="1" hidden="1"/>
    <row r="16789" customFormat="1" hidden="1"/>
    <row r="16790" customFormat="1" hidden="1"/>
    <row r="16791" customFormat="1" hidden="1"/>
    <row r="16792" customFormat="1" hidden="1"/>
    <row r="16793" customFormat="1" hidden="1"/>
    <row r="16794" customFormat="1" hidden="1"/>
    <row r="16795" customFormat="1" hidden="1"/>
    <row r="16796" customFormat="1" hidden="1"/>
    <row r="16797" customFormat="1" hidden="1"/>
    <row r="16798" customFormat="1" hidden="1"/>
    <row r="16799" customFormat="1" hidden="1"/>
    <row r="16800" customFormat="1" hidden="1"/>
    <row r="16801" customFormat="1" hidden="1"/>
    <row r="16802" customFormat="1" hidden="1"/>
    <row r="16803" customFormat="1" hidden="1"/>
    <row r="16804" customFormat="1" hidden="1"/>
    <row r="16805" customFormat="1" hidden="1"/>
    <row r="16806" customFormat="1" hidden="1"/>
    <row r="16807" customFormat="1" hidden="1"/>
    <row r="16808" customFormat="1" hidden="1"/>
    <row r="16809" customFormat="1" hidden="1"/>
    <row r="16810" customFormat="1" hidden="1"/>
    <row r="16811" customFormat="1" hidden="1"/>
    <row r="16812" customFormat="1" hidden="1"/>
    <row r="16813" customFormat="1" hidden="1"/>
    <row r="16814" customFormat="1" hidden="1"/>
    <row r="16815" customFormat="1" hidden="1"/>
    <row r="16816" customFormat="1" hidden="1"/>
    <row r="16817" customFormat="1" hidden="1"/>
    <row r="16818" customFormat="1" hidden="1"/>
    <row r="16819" customFormat="1" hidden="1"/>
    <row r="16820" customFormat="1" hidden="1"/>
    <row r="16821" customFormat="1" hidden="1"/>
    <row r="16822" customFormat="1" hidden="1"/>
    <row r="16823" customFormat="1" hidden="1"/>
    <row r="16824" customFormat="1" hidden="1"/>
    <row r="16825" customFormat="1" hidden="1"/>
    <row r="16826" customFormat="1" hidden="1"/>
    <row r="16827" customFormat="1" hidden="1"/>
    <row r="16828" customFormat="1" hidden="1"/>
    <row r="16829" customFormat="1" hidden="1"/>
    <row r="16830" customFormat="1" hidden="1"/>
    <row r="16831" customFormat="1" hidden="1"/>
    <row r="16832" customFormat="1" hidden="1"/>
    <row r="16833" customFormat="1" hidden="1"/>
    <row r="16834" customFormat="1" hidden="1"/>
    <row r="16835" customFormat="1" hidden="1"/>
    <row r="16836" customFormat="1" hidden="1"/>
    <row r="16837" customFormat="1" hidden="1"/>
    <row r="16838" customFormat="1" hidden="1"/>
    <row r="16839" customFormat="1" hidden="1"/>
    <row r="16840" customFormat="1" hidden="1"/>
    <row r="16841" customFormat="1" hidden="1"/>
    <row r="16842" customFormat="1" hidden="1"/>
    <row r="16843" customFormat="1" hidden="1"/>
    <row r="16844" customFormat="1" hidden="1"/>
    <row r="16845" customFormat="1" hidden="1"/>
    <row r="16846" customFormat="1" hidden="1"/>
    <row r="16847" customFormat="1" hidden="1"/>
    <row r="16848" customFormat="1" hidden="1"/>
    <row r="16849" customFormat="1" hidden="1"/>
    <row r="16850" customFormat="1" hidden="1"/>
    <row r="16851" customFormat="1" hidden="1"/>
    <row r="16852" customFormat="1" hidden="1"/>
    <row r="16853" customFormat="1" hidden="1"/>
    <row r="16854" customFormat="1" hidden="1"/>
    <row r="16855" customFormat="1" hidden="1"/>
    <row r="16856" customFormat="1" hidden="1"/>
    <row r="16857" customFormat="1" hidden="1"/>
    <row r="16858" customFormat="1" hidden="1"/>
    <row r="16859" customFormat="1" hidden="1"/>
    <row r="16860" customFormat="1" hidden="1"/>
    <row r="16861" customFormat="1" hidden="1"/>
    <row r="16862" customFormat="1" hidden="1"/>
    <row r="16863" customFormat="1" hidden="1"/>
    <row r="16864" customFormat="1" hidden="1"/>
    <row r="16865" customFormat="1" hidden="1"/>
    <row r="16866" customFormat="1" hidden="1"/>
    <row r="16867" customFormat="1" hidden="1"/>
    <row r="16868" customFormat="1" hidden="1"/>
    <row r="16869" customFormat="1" hidden="1"/>
    <row r="16870" customFormat="1" hidden="1"/>
    <row r="16871" customFormat="1" hidden="1"/>
    <row r="16872" customFormat="1" hidden="1"/>
    <row r="16873" customFormat="1" hidden="1"/>
    <row r="16874" customFormat="1" hidden="1"/>
    <row r="16875" customFormat="1" hidden="1"/>
    <row r="16876" customFormat="1" hidden="1"/>
    <row r="16877" customFormat="1" hidden="1"/>
    <row r="16878" customFormat="1" hidden="1"/>
    <row r="16879" customFormat="1" hidden="1"/>
    <row r="16880" customFormat="1" hidden="1"/>
    <row r="16881" customFormat="1" hidden="1"/>
    <row r="16882" customFormat="1" hidden="1"/>
    <row r="16883" customFormat="1" hidden="1"/>
    <row r="16884" customFormat="1" hidden="1"/>
    <row r="16885" customFormat="1" hidden="1"/>
    <row r="16886" customFormat="1" hidden="1"/>
    <row r="16887" customFormat="1" hidden="1"/>
    <row r="16888" customFormat="1" hidden="1"/>
    <row r="16889" customFormat="1" hidden="1"/>
    <row r="16890" customFormat="1" hidden="1"/>
    <row r="16891" customFormat="1" hidden="1"/>
    <row r="16892" customFormat="1" hidden="1"/>
    <row r="16893" customFormat="1" hidden="1"/>
    <row r="16894" customFormat="1" hidden="1"/>
    <row r="16895" customFormat="1" hidden="1"/>
    <row r="16896" customFormat="1" hidden="1"/>
    <row r="16897" customFormat="1" hidden="1"/>
    <row r="16898" customFormat="1" hidden="1"/>
    <row r="16899" customFormat="1" hidden="1"/>
    <row r="16900" customFormat="1" hidden="1"/>
    <row r="16901" customFormat="1" hidden="1"/>
    <row r="16902" customFormat="1" hidden="1"/>
    <row r="16903" customFormat="1" hidden="1"/>
    <row r="16904" customFormat="1" hidden="1"/>
    <row r="16905" customFormat="1" hidden="1"/>
    <row r="16906" customFormat="1" hidden="1"/>
    <row r="16907" customFormat="1" hidden="1"/>
    <row r="16908" customFormat="1" hidden="1"/>
    <row r="16909" customFormat="1" hidden="1"/>
    <row r="16910" customFormat="1" hidden="1"/>
    <row r="16911" customFormat="1" hidden="1"/>
    <row r="16912" customFormat="1" hidden="1"/>
    <row r="16913" customFormat="1" hidden="1"/>
    <row r="16914" customFormat="1" hidden="1"/>
    <row r="16915" customFormat="1" hidden="1"/>
    <row r="16916" customFormat="1" hidden="1"/>
    <row r="16917" customFormat="1" hidden="1"/>
    <row r="16918" customFormat="1" hidden="1"/>
    <row r="16919" customFormat="1" hidden="1"/>
    <row r="16920" customFormat="1" hidden="1"/>
    <row r="16921" customFormat="1" hidden="1"/>
    <row r="16922" customFormat="1" hidden="1"/>
    <row r="16923" customFormat="1" hidden="1"/>
    <row r="16924" customFormat="1" hidden="1"/>
    <row r="16925" customFormat="1" hidden="1"/>
    <row r="16926" customFormat="1" hidden="1"/>
    <row r="16927" customFormat="1" hidden="1"/>
    <row r="16928" customFormat="1" hidden="1"/>
    <row r="16929" customFormat="1" hidden="1"/>
    <row r="16930" customFormat="1" hidden="1"/>
    <row r="16931" customFormat="1" hidden="1"/>
    <row r="16932" customFormat="1" hidden="1"/>
    <row r="16933" customFormat="1" hidden="1"/>
    <row r="16934" customFormat="1" hidden="1"/>
    <row r="16935" customFormat="1" hidden="1"/>
    <row r="16936" customFormat="1" hidden="1"/>
    <row r="16937" customFormat="1" hidden="1"/>
    <row r="16938" customFormat="1" hidden="1"/>
    <row r="16939" customFormat="1" hidden="1"/>
    <row r="16940" customFormat="1" hidden="1"/>
    <row r="16941" customFormat="1" hidden="1"/>
    <row r="16942" customFormat="1" hidden="1"/>
    <row r="16943" customFormat="1" hidden="1"/>
    <row r="16944" customFormat="1" hidden="1"/>
    <row r="16945" customFormat="1" hidden="1"/>
    <row r="16946" customFormat="1" hidden="1"/>
    <row r="16947" customFormat="1" hidden="1"/>
    <row r="16948" customFormat="1" hidden="1"/>
    <row r="16949" customFormat="1" hidden="1"/>
    <row r="16950" customFormat="1" hidden="1"/>
    <row r="16951" customFormat="1" hidden="1"/>
    <row r="16952" customFormat="1" hidden="1"/>
    <row r="16953" customFormat="1" hidden="1"/>
    <row r="16954" customFormat="1" hidden="1"/>
    <row r="16955" customFormat="1" hidden="1"/>
    <row r="16956" customFormat="1" hidden="1"/>
    <row r="16957" customFormat="1" hidden="1"/>
    <row r="16958" customFormat="1" hidden="1"/>
    <row r="16959" customFormat="1" hidden="1"/>
    <row r="16960" customFormat="1" hidden="1"/>
    <row r="16961" customFormat="1" hidden="1"/>
    <row r="16962" customFormat="1" hidden="1"/>
    <row r="16963" customFormat="1" hidden="1"/>
    <row r="16964" customFormat="1" hidden="1"/>
    <row r="16965" customFormat="1" hidden="1"/>
    <row r="16966" customFormat="1" hidden="1"/>
    <row r="16967" customFormat="1" hidden="1"/>
    <row r="16968" customFormat="1" hidden="1"/>
    <row r="16969" customFormat="1" hidden="1"/>
    <row r="16970" customFormat="1" hidden="1"/>
    <row r="16971" customFormat="1" hidden="1"/>
    <row r="16972" customFormat="1" hidden="1"/>
    <row r="16973" customFormat="1" hidden="1"/>
    <row r="16974" customFormat="1" hidden="1"/>
    <row r="16975" customFormat="1" hidden="1"/>
    <row r="16976" customFormat="1" hidden="1"/>
    <row r="16977" customFormat="1" hidden="1"/>
    <row r="16978" customFormat="1" hidden="1"/>
    <row r="16979" customFormat="1" hidden="1"/>
    <row r="16980" customFormat="1" hidden="1"/>
    <row r="16981" customFormat="1" hidden="1"/>
    <row r="16982" customFormat="1" hidden="1"/>
    <row r="16983" customFormat="1" hidden="1"/>
    <row r="16984" customFormat="1" hidden="1"/>
    <row r="16985" customFormat="1" hidden="1"/>
    <row r="16986" customFormat="1" hidden="1"/>
    <row r="16987" customFormat="1" hidden="1"/>
    <row r="16988" customFormat="1" hidden="1"/>
    <row r="16989" customFormat="1" hidden="1"/>
    <row r="16990" customFormat="1" hidden="1"/>
    <row r="16991" customFormat="1" hidden="1"/>
    <row r="16992" customFormat="1" hidden="1"/>
    <row r="16993" customFormat="1" hidden="1"/>
    <row r="16994" customFormat="1" hidden="1"/>
    <row r="16995" customFormat="1" hidden="1"/>
    <row r="16996" customFormat="1" hidden="1"/>
    <row r="16997" customFormat="1" hidden="1"/>
    <row r="16998" customFormat="1" hidden="1"/>
    <row r="16999" customFormat="1" hidden="1"/>
    <row r="17000" customFormat="1" hidden="1"/>
    <row r="17001" customFormat="1" hidden="1"/>
    <row r="17002" customFormat="1" hidden="1"/>
    <row r="17003" customFormat="1" hidden="1"/>
    <row r="17004" customFormat="1" hidden="1"/>
    <row r="17005" customFormat="1" hidden="1"/>
    <row r="17006" customFormat="1" hidden="1"/>
    <row r="17007" customFormat="1" hidden="1"/>
    <row r="17008" customFormat="1" hidden="1"/>
    <row r="17009" customFormat="1" hidden="1"/>
    <row r="17010" customFormat="1" hidden="1"/>
    <row r="17011" customFormat="1" hidden="1"/>
    <row r="17012" customFormat="1" hidden="1"/>
    <row r="17013" customFormat="1" hidden="1"/>
    <row r="17014" customFormat="1" hidden="1"/>
    <row r="17015" customFormat="1" hidden="1"/>
    <row r="17016" customFormat="1" hidden="1"/>
    <row r="17017" customFormat="1" hidden="1"/>
    <row r="17018" customFormat="1" hidden="1"/>
    <row r="17019" customFormat="1" hidden="1"/>
    <row r="17020" customFormat="1" hidden="1"/>
    <row r="17021" customFormat="1" hidden="1"/>
    <row r="17022" customFormat="1" hidden="1"/>
    <row r="17023" customFormat="1" hidden="1"/>
    <row r="17024" customFormat="1" hidden="1"/>
    <row r="17025" customFormat="1" hidden="1"/>
    <row r="17026" customFormat="1" hidden="1"/>
    <row r="17027" customFormat="1" hidden="1"/>
    <row r="17028" customFormat="1" hidden="1"/>
    <row r="17029" customFormat="1" hidden="1"/>
    <row r="17030" customFormat="1" hidden="1"/>
    <row r="17031" customFormat="1" hidden="1"/>
    <row r="17032" customFormat="1" hidden="1"/>
    <row r="17033" customFormat="1" hidden="1"/>
    <row r="17034" customFormat="1" hidden="1"/>
    <row r="17035" customFormat="1" hidden="1"/>
    <row r="17036" customFormat="1" hidden="1"/>
    <row r="17037" customFormat="1" hidden="1"/>
    <row r="17038" customFormat="1" hidden="1"/>
    <row r="17039" customFormat="1" hidden="1"/>
    <row r="17040" customFormat="1" hidden="1"/>
    <row r="17041" customFormat="1" hidden="1"/>
    <row r="17042" customFormat="1" hidden="1"/>
    <row r="17043" customFormat="1" hidden="1"/>
    <row r="17044" customFormat="1" hidden="1"/>
    <row r="17045" customFormat="1" hidden="1"/>
    <row r="17046" customFormat="1" hidden="1"/>
    <row r="17047" customFormat="1" hidden="1"/>
    <row r="17048" customFormat="1" hidden="1"/>
    <row r="17049" customFormat="1" hidden="1"/>
    <row r="17050" customFormat="1" hidden="1"/>
    <row r="17051" customFormat="1" hidden="1"/>
    <row r="17052" customFormat="1" hidden="1"/>
    <row r="17053" customFormat="1" hidden="1"/>
    <row r="17054" customFormat="1" hidden="1"/>
    <row r="17055" customFormat="1" hidden="1"/>
    <row r="17056" customFormat="1" hidden="1"/>
    <row r="17057" customFormat="1" hidden="1"/>
    <row r="17058" customFormat="1" hidden="1"/>
    <row r="17059" customFormat="1" hidden="1"/>
    <row r="17060" customFormat="1" hidden="1"/>
    <row r="17061" customFormat="1" hidden="1"/>
    <row r="17062" customFormat="1" hidden="1"/>
    <row r="17063" customFormat="1" hidden="1"/>
    <row r="17064" customFormat="1" hidden="1"/>
    <row r="17065" customFormat="1" hidden="1"/>
    <row r="17066" customFormat="1" hidden="1"/>
    <row r="17067" customFormat="1" hidden="1"/>
    <row r="17068" customFormat="1" hidden="1"/>
    <row r="17069" customFormat="1" hidden="1"/>
    <row r="17070" customFormat="1" hidden="1"/>
    <row r="17071" customFormat="1" hidden="1"/>
    <row r="17072" customFormat="1" hidden="1"/>
    <row r="17073" customFormat="1" hidden="1"/>
    <row r="17074" customFormat="1" hidden="1"/>
    <row r="17075" customFormat="1" hidden="1"/>
    <row r="17076" customFormat="1" hidden="1"/>
    <row r="17077" customFormat="1" hidden="1"/>
    <row r="17078" customFormat="1" hidden="1"/>
    <row r="17079" customFormat="1" hidden="1"/>
    <row r="17080" customFormat="1" hidden="1"/>
    <row r="17081" customFormat="1" hidden="1"/>
    <row r="17082" customFormat="1" hidden="1"/>
    <row r="17083" customFormat="1" hidden="1"/>
    <row r="17084" customFormat="1" hidden="1"/>
    <row r="17085" customFormat="1" hidden="1"/>
    <row r="17086" customFormat="1" hidden="1"/>
    <row r="17087" customFormat="1" hidden="1"/>
    <row r="17088" customFormat="1" hidden="1"/>
    <row r="17089" customFormat="1" hidden="1"/>
    <row r="17090" customFormat="1" hidden="1"/>
    <row r="17091" customFormat="1" hidden="1"/>
    <row r="17092" customFormat="1" hidden="1"/>
    <row r="17093" customFormat="1" hidden="1"/>
    <row r="17094" customFormat="1" hidden="1"/>
    <row r="17095" customFormat="1" hidden="1"/>
    <row r="17096" customFormat="1" hidden="1"/>
    <row r="17097" customFormat="1" hidden="1"/>
    <row r="17098" customFormat="1" hidden="1"/>
    <row r="17099" customFormat="1" hidden="1"/>
    <row r="17100" customFormat="1" hidden="1"/>
    <row r="17101" customFormat="1" hidden="1"/>
    <row r="17102" customFormat="1" hidden="1"/>
    <row r="17103" customFormat="1" hidden="1"/>
    <row r="17104" customFormat="1" hidden="1"/>
    <row r="17105" customFormat="1" hidden="1"/>
    <row r="17106" customFormat="1" hidden="1"/>
    <row r="17107" customFormat="1" hidden="1"/>
    <row r="17108" customFormat="1" hidden="1"/>
    <row r="17109" customFormat="1" hidden="1"/>
    <row r="17110" customFormat="1" hidden="1"/>
    <row r="17111" customFormat="1" hidden="1"/>
    <row r="17112" customFormat="1" hidden="1"/>
    <row r="17113" customFormat="1" hidden="1"/>
    <row r="17114" customFormat="1" hidden="1"/>
    <row r="17115" customFormat="1" hidden="1"/>
    <row r="17116" customFormat="1" hidden="1"/>
    <row r="17117" customFormat="1" hidden="1"/>
    <row r="17118" customFormat="1" hidden="1"/>
    <row r="17119" customFormat="1" hidden="1"/>
    <row r="17120" customFormat="1" hidden="1"/>
    <row r="17121" customFormat="1" hidden="1"/>
    <row r="17122" customFormat="1" hidden="1"/>
    <row r="17123" customFormat="1" hidden="1"/>
    <row r="17124" customFormat="1" hidden="1"/>
    <row r="17125" customFormat="1" hidden="1"/>
    <row r="17126" customFormat="1" hidden="1"/>
    <row r="17127" customFormat="1" hidden="1"/>
    <row r="17128" customFormat="1" hidden="1"/>
    <row r="17129" customFormat="1" hidden="1"/>
    <row r="17130" customFormat="1" hidden="1"/>
    <row r="17131" customFormat="1" hidden="1"/>
    <row r="17132" customFormat="1" hidden="1"/>
    <row r="17133" customFormat="1" hidden="1"/>
    <row r="17134" customFormat="1" hidden="1"/>
    <row r="17135" customFormat="1" hidden="1"/>
    <row r="17136" customFormat="1" hidden="1"/>
    <row r="17137" customFormat="1" hidden="1"/>
    <row r="17138" customFormat="1" hidden="1"/>
    <row r="17139" customFormat="1" hidden="1"/>
    <row r="17140" customFormat="1" hidden="1"/>
    <row r="17141" customFormat="1" hidden="1"/>
    <row r="17142" customFormat="1" hidden="1"/>
    <row r="17143" customFormat="1" hidden="1"/>
    <row r="17144" customFormat="1" hidden="1"/>
    <row r="17145" customFormat="1" hidden="1"/>
    <row r="17146" customFormat="1" hidden="1"/>
    <row r="17147" customFormat="1" hidden="1"/>
    <row r="17148" customFormat="1" hidden="1"/>
    <row r="17149" customFormat="1" hidden="1"/>
    <row r="17150" customFormat="1" hidden="1"/>
    <row r="17151" customFormat="1" hidden="1"/>
    <row r="17152" customFormat="1" hidden="1"/>
    <row r="17153" customFormat="1" hidden="1"/>
    <row r="17154" customFormat="1" hidden="1"/>
    <row r="17155" customFormat="1" hidden="1"/>
    <row r="17156" customFormat="1" hidden="1"/>
    <row r="17157" customFormat="1" hidden="1"/>
    <row r="17158" customFormat="1" hidden="1"/>
    <row r="17159" customFormat="1" hidden="1"/>
    <row r="17160" customFormat="1" hidden="1"/>
    <row r="17161" customFormat="1" hidden="1"/>
    <row r="17162" customFormat="1" hidden="1"/>
    <row r="17163" customFormat="1" hidden="1"/>
    <row r="17164" customFormat="1" hidden="1"/>
    <row r="17165" customFormat="1" hidden="1"/>
    <row r="17166" customFormat="1" hidden="1"/>
    <row r="17167" customFormat="1" hidden="1"/>
    <row r="17168" customFormat="1" hidden="1"/>
    <row r="17169" customFormat="1" hidden="1"/>
    <row r="17170" customFormat="1" hidden="1"/>
    <row r="17171" customFormat="1" hidden="1"/>
    <row r="17172" customFormat="1" hidden="1"/>
    <row r="17173" customFormat="1" hidden="1"/>
    <row r="17174" customFormat="1" hidden="1"/>
    <row r="17175" customFormat="1" hidden="1"/>
    <row r="17176" customFormat="1" hidden="1"/>
    <row r="17177" customFormat="1" hidden="1"/>
    <row r="17178" customFormat="1" hidden="1"/>
    <row r="17179" customFormat="1" hidden="1"/>
    <row r="17180" customFormat="1" hidden="1"/>
    <row r="17181" customFormat="1" hidden="1"/>
    <row r="17182" customFormat="1" hidden="1"/>
    <row r="17183" customFormat="1" hidden="1"/>
    <row r="17184" customFormat="1" hidden="1"/>
    <row r="17185" customFormat="1" hidden="1"/>
    <row r="17186" customFormat="1" hidden="1"/>
    <row r="17187" customFormat="1" hidden="1"/>
    <row r="17188" customFormat="1" hidden="1"/>
    <row r="17189" customFormat="1" hidden="1"/>
    <row r="17190" customFormat="1" hidden="1"/>
    <row r="17191" customFormat="1" hidden="1"/>
    <row r="17192" customFormat="1" hidden="1"/>
    <row r="17193" customFormat="1" hidden="1"/>
    <row r="17194" customFormat="1" hidden="1"/>
    <row r="17195" customFormat="1" hidden="1"/>
    <row r="17196" customFormat="1" hidden="1"/>
    <row r="17197" customFormat="1" hidden="1"/>
    <row r="17198" customFormat="1" hidden="1"/>
    <row r="17199" customFormat="1" hidden="1"/>
    <row r="17200" customFormat="1" hidden="1"/>
    <row r="17201" customFormat="1" hidden="1"/>
    <row r="17202" customFormat="1" hidden="1"/>
    <row r="17203" customFormat="1" hidden="1"/>
    <row r="17204" customFormat="1" hidden="1"/>
    <row r="17205" customFormat="1" hidden="1"/>
    <row r="17206" customFormat="1" hidden="1"/>
    <row r="17207" customFormat="1" hidden="1"/>
    <row r="17208" customFormat="1" hidden="1"/>
    <row r="17209" customFormat="1" hidden="1"/>
    <row r="17210" customFormat="1" hidden="1"/>
    <row r="17211" customFormat="1" hidden="1"/>
    <row r="17212" customFormat="1" hidden="1"/>
    <row r="17213" customFormat="1" hidden="1"/>
    <row r="17214" customFormat="1" hidden="1"/>
    <row r="17215" customFormat="1" hidden="1"/>
    <row r="17216" customFormat="1" hidden="1"/>
    <row r="17217" customFormat="1" hidden="1"/>
    <row r="17218" customFormat="1" hidden="1"/>
    <row r="17219" customFormat="1" hidden="1"/>
    <row r="17220" customFormat="1" hidden="1"/>
    <row r="17221" customFormat="1" hidden="1"/>
    <row r="17222" customFormat="1" hidden="1"/>
    <row r="17223" customFormat="1" hidden="1"/>
    <row r="17224" customFormat="1" hidden="1"/>
    <row r="17225" customFormat="1" hidden="1"/>
    <row r="17226" customFormat="1" hidden="1"/>
    <row r="17227" customFormat="1" hidden="1"/>
    <row r="17228" customFormat="1" hidden="1"/>
    <row r="17229" customFormat="1" hidden="1"/>
    <row r="17230" customFormat="1" hidden="1"/>
    <row r="17231" customFormat="1" hidden="1"/>
    <row r="17232" customFormat="1" hidden="1"/>
    <row r="17233" customFormat="1" hidden="1"/>
    <row r="17234" customFormat="1" hidden="1"/>
    <row r="17235" customFormat="1" hidden="1"/>
    <row r="17236" customFormat="1" hidden="1"/>
    <row r="17237" customFormat="1" hidden="1"/>
    <row r="17238" customFormat="1" hidden="1"/>
    <row r="17239" customFormat="1" hidden="1"/>
    <row r="17240" customFormat="1" hidden="1"/>
    <row r="17241" customFormat="1" hidden="1"/>
    <row r="17242" customFormat="1" hidden="1"/>
    <row r="17243" customFormat="1" hidden="1"/>
    <row r="17244" customFormat="1" hidden="1"/>
    <row r="17245" customFormat="1" hidden="1"/>
    <row r="17246" customFormat="1" hidden="1"/>
    <row r="17247" customFormat="1" hidden="1"/>
    <row r="17248" customFormat="1" hidden="1"/>
    <row r="17249" customFormat="1" hidden="1"/>
    <row r="17250" customFormat="1" hidden="1"/>
    <row r="17251" customFormat="1" hidden="1"/>
    <row r="17252" customFormat="1" hidden="1"/>
    <row r="17253" customFormat="1" hidden="1"/>
    <row r="17254" customFormat="1" hidden="1"/>
    <row r="17255" customFormat="1" hidden="1"/>
    <row r="17256" customFormat="1" hidden="1"/>
    <row r="17257" customFormat="1" hidden="1"/>
    <row r="17258" customFormat="1" hidden="1"/>
    <row r="17259" customFormat="1" hidden="1"/>
    <row r="17260" customFormat="1" hidden="1"/>
    <row r="17261" customFormat="1" hidden="1"/>
    <row r="17262" customFormat="1" hidden="1"/>
    <row r="17263" customFormat="1" hidden="1"/>
    <row r="17264" customFormat="1" hidden="1"/>
    <row r="17265" customFormat="1" hidden="1"/>
    <row r="17266" customFormat="1" hidden="1"/>
    <row r="17267" customFormat="1" hidden="1"/>
    <row r="17268" customFormat="1" hidden="1"/>
    <row r="17269" customFormat="1" hidden="1"/>
    <row r="17270" customFormat="1" hidden="1"/>
    <row r="17271" customFormat="1" hidden="1"/>
    <row r="17272" customFormat="1" hidden="1"/>
    <row r="17273" customFormat="1" hidden="1"/>
    <row r="17274" customFormat="1" hidden="1"/>
    <row r="17275" customFormat="1" hidden="1"/>
    <row r="17276" customFormat="1" hidden="1"/>
    <row r="17277" customFormat="1" hidden="1"/>
    <row r="17278" customFormat="1" hidden="1"/>
    <row r="17279" customFormat="1" hidden="1"/>
    <row r="17280" customFormat="1" hidden="1"/>
    <row r="17281" customFormat="1" hidden="1"/>
    <row r="17282" customFormat="1" hidden="1"/>
    <row r="17283" customFormat="1" hidden="1"/>
    <row r="17284" customFormat="1" hidden="1"/>
    <row r="17285" customFormat="1" hidden="1"/>
    <row r="17286" customFormat="1" hidden="1"/>
    <row r="17287" customFormat="1" hidden="1"/>
    <row r="17288" customFormat="1" hidden="1"/>
    <row r="17289" customFormat="1" hidden="1"/>
    <row r="17290" customFormat="1" hidden="1"/>
    <row r="17291" customFormat="1" hidden="1"/>
    <row r="17292" customFormat="1" hidden="1"/>
    <row r="17293" customFormat="1" hidden="1"/>
    <row r="17294" customFormat="1" hidden="1"/>
    <row r="17295" customFormat="1" hidden="1"/>
    <row r="17296" customFormat="1" hidden="1"/>
    <row r="17297" customFormat="1" hidden="1"/>
    <row r="17298" customFormat="1" hidden="1"/>
    <row r="17299" customFormat="1" hidden="1"/>
    <row r="17300" customFormat="1" hidden="1"/>
    <row r="17301" customFormat="1" hidden="1"/>
    <row r="17302" customFormat="1" hidden="1"/>
    <row r="17303" customFormat="1" hidden="1"/>
    <row r="17304" customFormat="1" hidden="1"/>
    <row r="17305" customFormat="1" hidden="1"/>
    <row r="17306" customFormat="1" hidden="1"/>
    <row r="17307" customFormat="1" hidden="1"/>
    <row r="17308" customFormat="1" hidden="1"/>
    <row r="17309" customFormat="1" hidden="1"/>
    <row r="17310" customFormat="1" hidden="1"/>
    <row r="17311" customFormat="1" hidden="1"/>
    <row r="17312" customFormat="1" hidden="1"/>
    <row r="17313" customFormat="1" hidden="1"/>
    <row r="17314" customFormat="1" hidden="1"/>
    <row r="17315" customFormat="1" hidden="1"/>
    <row r="17316" customFormat="1" hidden="1"/>
    <row r="17317" customFormat="1" hidden="1"/>
    <row r="17318" customFormat="1" hidden="1"/>
    <row r="17319" customFormat="1" hidden="1"/>
    <row r="17320" customFormat="1" hidden="1"/>
    <row r="17321" customFormat="1" hidden="1"/>
    <row r="17322" customFormat="1" hidden="1"/>
    <row r="17323" customFormat="1" hidden="1"/>
    <row r="17324" customFormat="1" hidden="1"/>
    <row r="17325" customFormat="1" hidden="1"/>
    <row r="17326" customFormat="1" hidden="1"/>
    <row r="17327" customFormat="1" hidden="1"/>
    <row r="17328" customFormat="1" hidden="1"/>
    <row r="17329" customFormat="1" hidden="1"/>
    <row r="17330" customFormat="1" hidden="1"/>
    <row r="17331" customFormat="1" hidden="1"/>
    <row r="17332" customFormat="1" hidden="1"/>
    <row r="17333" customFormat="1" hidden="1"/>
    <row r="17334" customFormat="1" hidden="1"/>
    <row r="17335" customFormat="1" hidden="1"/>
    <row r="17336" customFormat="1" hidden="1"/>
    <row r="17337" customFormat="1" hidden="1"/>
    <row r="17338" customFormat="1" hidden="1"/>
    <row r="17339" customFormat="1" hidden="1"/>
    <row r="17340" customFormat="1" hidden="1"/>
    <row r="17341" customFormat="1" hidden="1"/>
    <row r="17342" customFormat="1" hidden="1"/>
    <row r="17343" customFormat="1" hidden="1"/>
    <row r="17344" customFormat="1" hidden="1"/>
    <row r="17345" customFormat="1" hidden="1"/>
    <row r="17346" customFormat="1" hidden="1"/>
    <row r="17347" customFormat="1" hidden="1"/>
    <row r="17348" customFormat="1" hidden="1"/>
    <row r="17349" customFormat="1" hidden="1"/>
    <row r="17350" customFormat="1" hidden="1"/>
    <row r="17351" customFormat="1" hidden="1"/>
    <row r="17352" customFormat="1" hidden="1"/>
    <row r="17353" customFormat="1" hidden="1"/>
    <row r="17354" customFormat="1" hidden="1"/>
    <row r="17355" customFormat="1" hidden="1"/>
    <row r="17356" customFormat="1" hidden="1"/>
    <row r="17357" customFormat="1" hidden="1"/>
    <row r="17358" customFormat="1" hidden="1"/>
    <row r="17359" customFormat="1" hidden="1"/>
    <row r="17360" customFormat="1" hidden="1"/>
    <row r="17361" customFormat="1" hidden="1"/>
    <row r="17362" customFormat="1" hidden="1"/>
    <row r="17363" customFormat="1" hidden="1"/>
    <row r="17364" customFormat="1" hidden="1"/>
    <row r="17365" customFormat="1" hidden="1"/>
    <row r="17366" customFormat="1" hidden="1"/>
    <row r="17367" customFormat="1" hidden="1"/>
    <row r="17368" customFormat="1" hidden="1"/>
    <row r="17369" customFormat="1" hidden="1"/>
    <row r="17370" customFormat="1" hidden="1"/>
    <row r="17371" customFormat="1" hidden="1"/>
    <row r="17372" customFormat="1" hidden="1"/>
    <row r="17373" customFormat="1" hidden="1"/>
    <row r="17374" customFormat="1" hidden="1"/>
    <row r="17375" customFormat="1" hidden="1"/>
    <row r="17376" customFormat="1" hidden="1"/>
    <row r="17377" customFormat="1" hidden="1"/>
    <row r="17378" customFormat="1" hidden="1"/>
    <row r="17379" customFormat="1" hidden="1"/>
    <row r="17380" customFormat="1" hidden="1"/>
    <row r="17381" customFormat="1" hidden="1"/>
    <row r="17382" customFormat="1" hidden="1"/>
    <row r="17383" customFormat="1" hidden="1"/>
    <row r="17384" customFormat="1" hidden="1"/>
    <row r="17385" customFormat="1" hidden="1"/>
    <row r="17386" customFormat="1" hidden="1"/>
    <row r="17387" customFormat="1" hidden="1"/>
    <row r="17388" customFormat="1" hidden="1"/>
    <row r="17389" customFormat="1" hidden="1"/>
    <row r="17390" customFormat="1" hidden="1"/>
    <row r="17391" customFormat="1" hidden="1"/>
    <row r="17392" customFormat="1" hidden="1"/>
    <row r="17393" customFormat="1" hidden="1"/>
    <row r="17394" customFormat="1" hidden="1"/>
    <row r="17395" customFormat="1" hidden="1"/>
    <row r="17396" customFormat="1" hidden="1"/>
    <row r="17397" customFormat="1" hidden="1"/>
    <row r="17398" customFormat="1" hidden="1"/>
    <row r="17399" customFormat="1" hidden="1"/>
    <row r="17400" customFormat="1" hidden="1"/>
    <row r="17401" customFormat="1" hidden="1"/>
    <row r="17402" customFormat="1" hidden="1"/>
    <row r="17403" customFormat="1" hidden="1"/>
    <row r="17404" customFormat="1" hidden="1"/>
    <row r="17405" customFormat="1" hidden="1"/>
    <row r="17406" customFormat="1" hidden="1"/>
    <row r="17407" customFormat="1" hidden="1"/>
    <row r="17408" customFormat="1" hidden="1"/>
    <row r="17409" customFormat="1" hidden="1"/>
    <row r="17410" customFormat="1" hidden="1"/>
    <row r="17411" customFormat="1" hidden="1"/>
    <row r="17412" customFormat="1" hidden="1"/>
    <row r="17413" customFormat="1" hidden="1"/>
    <row r="17414" customFormat="1" hidden="1"/>
    <row r="17415" customFormat="1" hidden="1"/>
    <row r="17416" customFormat="1" hidden="1"/>
    <row r="17417" customFormat="1" hidden="1"/>
    <row r="17418" customFormat="1" hidden="1"/>
    <row r="17419" customFormat="1" hidden="1"/>
    <row r="17420" customFormat="1" hidden="1"/>
    <row r="17421" customFormat="1" hidden="1"/>
    <row r="17422" customFormat="1" hidden="1"/>
    <row r="17423" customFormat="1" hidden="1"/>
    <row r="17424" customFormat="1" hidden="1"/>
    <row r="17425" customFormat="1" hidden="1"/>
    <row r="17426" customFormat="1" hidden="1"/>
    <row r="17427" customFormat="1" hidden="1"/>
    <row r="17428" customFormat="1" hidden="1"/>
    <row r="17429" customFormat="1" hidden="1"/>
    <row r="17430" customFormat="1" hidden="1"/>
    <row r="17431" customFormat="1" hidden="1"/>
    <row r="17432" customFormat="1" hidden="1"/>
    <row r="17433" customFormat="1" hidden="1"/>
    <row r="17434" customFormat="1" hidden="1"/>
    <row r="17435" customFormat="1" hidden="1"/>
    <row r="17436" customFormat="1" hidden="1"/>
    <row r="17437" customFormat="1" hidden="1"/>
    <row r="17438" customFormat="1" hidden="1"/>
    <row r="17439" customFormat="1" hidden="1"/>
    <row r="17440" customFormat="1" hidden="1"/>
    <row r="17441" customFormat="1" hidden="1"/>
    <row r="17442" customFormat="1" hidden="1"/>
    <row r="17443" customFormat="1" hidden="1"/>
    <row r="17444" customFormat="1" hidden="1"/>
    <row r="17445" customFormat="1" hidden="1"/>
    <row r="17446" customFormat="1" hidden="1"/>
    <row r="17447" customFormat="1" hidden="1"/>
    <row r="17448" customFormat="1" hidden="1"/>
    <row r="17449" customFormat="1" hidden="1"/>
    <row r="17450" customFormat="1" hidden="1"/>
    <row r="17451" customFormat="1" hidden="1"/>
    <row r="17452" customFormat="1" hidden="1"/>
    <row r="17453" customFormat="1" hidden="1"/>
    <row r="17454" customFormat="1" hidden="1"/>
    <row r="17455" customFormat="1" hidden="1"/>
    <row r="17456" customFormat="1" hidden="1"/>
    <row r="17457" customFormat="1" hidden="1"/>
    <row r="17458" customFormat="1" hidden="1"/>
    <row r="17459" customFormat="1" hidden="1"/>
    <row r="17460" customFormat="1" hidden="1"/>
    <row r="17461" customFormat="1" hidden="1"/>
    <row r="17462" customFormat="1" hidden="1"/>
    <row r="17463" customFormat="1" hidden="1"/>
    <row r="17464" customFormat="1" hidden="1"/>
    <row r="17465" customFormat="1" hidden="1"/>
    <row r="17466" customFormat="1" hidden="1"/>
    <row r="17467" customFormat="1" hidden="1"/>
    <row r="17468" customFormat="1" hidden="1"/>
    <row r="17469" customFormat="1" hidden="1"/>
    <row r="17470" customFormat="1" hidden="1"/>
    <row r="17471" customFormat="1" hidden="1"/>
    <row r="17472" customFormat="1" hidden="1"/>
    <row r="17473" customFormat="1" hidden="1"/>
    <row r="17474" customFormat="1" hidden="1"/>
    <row r="17475" customFormat="1" hidden="1"/>
    <row r="17476" customFormat="1" hidden="1"/>
    <row r="17477" customFormat="1" hidden="1"/>
    <row r="17478" customFormat="1" hidden="1"/>
    <row r="17479" customFormat="1" hidden="1"/>
    <row r="17480" customFormat="1" hidden="1"/>
    <row r="17481" customFormat="1" hidden="1"/>
    <row r="17482" customFormat="1" hidden="1"/>
    <row r="17483" customFormat="1" hidden="1"/>
    <row r="17484" customFormat="1" hidden="1"/>
    <row r="17485" customFormat="1" hidden="1"/>
    <row r="17486" customFormat="1" hidden="1"/>
    <row r="17487" customFormat="1" hidden="1"/>
    <row r="17488" customFormat="1" hidden="1"/>
    <row r="17489" customFormat="1" hidden="1"/>
    <row r="17490" customFormat="1" hidden="1"/>
    <row r="17491" customFormat="1" hidden="1"/>
    <row r="17492" customFormat="1" hidden="1"/>
    <row r="17493" customFormat="1" hidden="1"/>
    <row r="17494" customFormat="1" hidden="1"/>
    <row r="17495" customFormat="1" hidden="1"/>
    <row r="17496" customFormat="1" hidden="1"/>
    <row r="17497" customFormat="1" hidden="1"/>
    <row r="17498" customFormat="1" hidden="1"/>
    <row r="17499" customFormat="1" hidden="1"/>
    <row r="17500" customFormat="1" hidden="1"/>
    <row r="17501" customFormat="1" hidden="1"/>
    <row r="17502" customFormat="1" hidden="1"/>
    <row r="17503" customFormat="1" hidden="1"/>
    <row r="17504" customFormat="1" hidden="1"/>
    <row r="17505" customFormat="1" hidden="1"/>
    <row r="17506" customFormat="1" hidden="1"/>
    <row r="17507" customFormat="1" hidden="1"/>
    <row r="17508" customFormat="1" hidden="1"/>
    <row r="17509" customFormat="1" hidden="1"/>
    <row r="17510" customFormat="1" hidden="1"/>
    <row r="17511" customFormat="1" hidden="1"/>
    <row r="17512" customFormat="1" hidden="1"/>
    <row r="17513" customFormat="1" hidden="1"/>
    <row r="17514" customFormat="1" hidden="1"/>
    <row r="17515" customFormat="1" hidden="1"/>
    <row r="17516" customFormat="1" hidden="1"/>
    <row r="17517" customFormat="1" hidden="1"/>
    <row r="17518" customFormat="1" hidden="1"/>
    <row r="17519" customFormat="1" hidden="1"/>
    <row r="17520" customFormat="1" hidden="1"/>
    <row r="17521" customFormat="1" hidden="1"/>
    <row r="17522" customFormat="1" hidden="1"/>
    <row r="17523" customFormat="1" hidden="1"/>
    <row r="17524" customFormat="1" hidden="1"/>
    <row r="17525" customFormat="1" hidden="1"/>
    <row r="17526" customFormat="1" hidden="1"/>
    <row r="17527" customFormat="1" hidden="1"/>
    <row r="17528" customFormat="1" hidden="1"/>
    <row r="17529" customFormat="1" hidden="1"/>
    <row r="17530" customFormat="1" hidden="1"/>
    <row r="17531" customFormat="1" hidden="1"/>
    <row r="17532" customFormat="1" hidden="1"/>
    <row r="17533" customFormat="1" hidden="1"/>
    <row r="17534" customFormat="1" hidden="1"/>
    <row r="17535" customFormat="1" hidden="1"/>
    <row r="17536" customFormat="1" hidden="1"/>
    <row r="17537" customFormat="1" hidden="1"/>
    <row r="17538" customFormat="1" hidden="1"/>
    <row r="17539" customFormat="1" hidden="1"/>
    <row r="17540" customFormat="1" hidden="1"/>
    <row r="17541" customFormat="1" hidden="1"/>
    <row r="17542" customFormat="1" hidden="1"/>
    <row r="17543" customFormat="1" hidden="1"/>
    <row r="17544" customFormat="1" hidden="1"/>
    <row r="17545" customFormat="1" hidden="1"/>
    <row r="17546" customFormat="1" hidden="1"/>
    <row r="17547" customFormat="1" hidden="1"/>
    <row r="17548" customFormat="1" hidden="1"/>
    <row r="17549" customFormat="1" hidden="1"/>
    <row r="17550" customFormat="1" hidden="1"/>
    <row r="17551" customFormat="1" hidden="1"/>
    <row r="17552" customFormat="1" hidden="1"/>
    <row r="17553" customFormat="1" hidden="1"/>
    <row r="17554" customFormat="1" hidden="1"/>
    <row r="17555" customFormat="1" hidden="1"/>
    <row r="17556" customFormat="1" hidden="1"/>
    <row r="17557" customFormat="1" hidden="1"/>
    <row r="17558" customFormat="1" hidden="1"/>
    <row r="17559" customFormat="1" hidden="1"/>
    <row r="17560" customFormat="1" hidden="1"/>
    <row r="17561" customFormat="1" hidden="1"/>
    <row r="17562" customFormat="1" hidden="1"/>
    <row r="17563" customFormat="1" hidden="1"/>
    <row r="17564" customFormat="1" hidden="1"/>
    <row r="17565" customFormat="1" hidden="1"/>
    <row r="17566" customFormat="1" hidden="1"/>
    <row r="17567" customFormat="1" hidden="1"/>
    <row r="17568" customFormat="1" hidden="1"/>
    <row r="17569" customFormat="1" hidden="1"/>
    <row r="17570" customFormat="1" hidden="1"/>
    <row r="17571" customFormat="1" hidden="1"/>
    <row r="17572" customFormat="1" hidden="1"/>
    <row r="17573" customFormat="1" hidden="1"/>
    <row r="17574" customFormat="1" hidden="1"/>
    <row r="17575" customFormat="1" hidden="1"/>
    <row r="17576" customFormat="1" hidden="1"/>
    <row r="17577" customFormat="1" hidden="1"/>
    <row r="17578" customFormat="1" hidden="1"/>
    <row r="17579" customFormat="1" hidden="1"/>
    <row r="17580" customFormat="1" hidden="1"/>
    <row r="17581" customFormat="1" hidden="1"/>
    <row r="17582" customFormat="1" hidden="1"/>
    <row r="17583" customFormat="1" hidden="1"/>
    <row r="17584" customFormat="1" hidden="1"/>
    <row r="17585" customFormat="1" hidden="1"/>
    <row r="17586" customFormat="1" hidden="1"/>
    <row r="17587" customFormat="1" hidden="1"/>
    <row r="17588" customFormat="1" hidden="1"/>
    <row r="17589" customFormat="1" hidden="1"/>
    <row r="17590" customFormat="1" hidden="1"/>
    <row r="17591" customFormat="1" hidden="1"/>
    <row r="17592" customFormat="1" hidden="1"/>
    <row r="17593" customFormat="1" hidden="1"/>
    <row r="17594" customFormat="1" hidden="1"/>
    <row r="17595" customFormat="1" hidden="1"/>
    <row r="17596" customFormat="1" hidden="1"/>
    <row r="17597" customFormat="1" hidden="1"/>
    <row r="17598" customFormat="1" hidden="1"/>
    <row r="17599" customFormat="1" hidden="1"/>
    <row r="17600" customFormat="1" hidden="1"/>
    <row r="17601" customFormat="1" hidden="1"/>
    <row r="17602" customFormat="1" hidden="1"/>
    <row r="17603" customFormat="1" hidden="1"/>
    <row r="17604" customFormat="1" hidden="1"/>
    <row r="17605" customFormat="1" hidden="1"/>
    <row r="17606" customFormat="1" hidden="1"/>
    <row r="17607" customFormat="1" hidden="1"/>
    <row r="17608" customFormat="1" hidden="1"/>
    <row r="17609" customFormat="1" hidden="1"/>
    <row r="17610" customFormat="1" hidden="1"/>
    <row r="17611" customFormat="1" hidden="1"/>
    <row r="17612" customFormat="1" hidden="1"/>
    <row r="17613" customFormat="1" hidden="1"/>
    <row r="17614" customFormat="1" hidden="1"/>
    <row r="17615" customFormat="1" hidden="1"/>
    <row r="17616" customFormat="1" hidden="1"/>
    <row r="17617" customFormat="1" hidden="1"/>
    <row r="17618" customFormat="1" hidden="1"/>
    <row r="17619" customFormat="1" hidden="1"/>
    <row r="17620" customFormat="1" hidden="1"/>
    <row r="17621" customFormat="1" hidden="1"/>
    <row r="17622" customFormat="1" hidden="1"/>
    <row r="17623" customFormat="1" hidden="1"/>
    <row r="17624" customFormat="1" hidden="1"/>
    <row r="17625" customFormat="1" hidden="1"/>
    <row r="17626" customFormat="1" hidden="1"/>
    <row r="17627" customFormat="1" hidden="1"/>
    <row r="17628" customFormat="1" hidden="1"/>
    <row r="17629" customFormat="1" hidden="1"/>
    <row r="17630" customFormat="1" hidden="1"/>
    <row r="17631" customFormat="1" hidden="1"/>
    <row r="17632" customFormat="1" hidden="1"/>
    <row r="17633" customFormat="1" hidden="1"/>
    <row r="17634" customFormat="1" hidden="1"/>
    <row r="17635" customFormat="1" hidden="1"/>
    <row r="17636" customFormat="1" hidden="1"/>
    <row r="17637" customFormat="1" hidden="1"/>
    <row r="17638" customFormat="1" hidden="1"/>
    <row r="17639" customFormat="1" hidden="1"/>
    <row r="17640" customFormat="1" hidden="1"/>
    <row r="17641" customFormat="1" hidden="1"/>
    <row r="17642" customFormat="1" hidden="1"/>
    <row r="17643" customFormat="1" hidden="1"/>
    <row r="17644" customFormat="1" hidden="1"/>
    <row r="17645" customFormat="1" hidden="1"/>
    <row r="17646" customFormat="1" hidden="1"/>
    <row r="17647" customFormat="1" hidden="1"/>
    <row r="17648" customFormat="1" hidden="1"/>
    <row r="17649" customFormat="1" hidden="1"/>
    <row r="17650" customFormat="1" hidden="1"/>
    <row r="17651" customFormat="1" hidden="1"/>
    <row r="17652" customFormat="1" hidden="1"/>
    <row r="17653" customFormat="1" hidden="1"/>
    <row r="17654" customFormat="1" hidden="1"/>
    <row r="17655" customFormat="1" hidden="1"/>
    <row r="17656" customFormat="1" hidden="1"/>
    <row r="17657" customFormat="1" hidden="1"/>
    <row r="17658" customFormat="1" hidden="1"/>
    <row r="17659" customFormat="1" hidden="1"/>
    <row r="17660" customFormat="1" hidden="1"/>
    <row r="17661" customFormat="1" hidden="1"/>
    <row r="17662" customFormat="1" hidden="1"/>
    <row r="17663" customFormat="1" hidden="1"/>
    <row r="17664" customFormat="1" hidden="1"/>
    <row r="17665" customFormat="1" hidden="1"/>
    <row r="17666" customFormat="1" hidden="1"/>
    <row r="17667" customFormat="1" hidden="1"/>
    <row r="17668" customFormat="1" hidden="1"/>
    <row r="17669" customFormat="1" hidden="1"/>
    <row r="17670" customFormat="1" hidden="1"/>
    <row r="17671" customFormat="1" hidden="1"/>
    <row r="17672" customFormat="1" hidden="1"/>
    <row r="17673" customFormat="1" hidden="1"/>
    <row r="17674" customFormat="1" hidden="1"/>
    <row r="17675" customFormat="1" hidden="1"/>
    <row r="17676" customFormat="1" hidden="1"/>
    <row r="17677" customFormat="1" hidden="1"/>
    <row r="17678" customFormat="1" hidden="1"/>
    <row r="17679" customFormat="1" hidden="1"/>
    <row r="17680" customFormat="1" hidden="1"/>
    <row r="17681" customFormat="1" hidden="1"/>
    <row r="17682" customFormat="1" hidden="1"/>
    <row r="17683" customFormat="1" hidden="1"/>
    <row r="17684" customFormat="1" hidden="1"/>
    <row r="17685" customFormat="1" hidden="1"/>
    <row r="17686" customFormat="1" hidden="1"/>
    <row r="17687" customFormat="1" hidden="1"/>
    <row r="17688" customFormat="1" hidden="1"/>
    <row r="17689" customFormat="1" hidden="1"/>
    <row r="17690" customFormat="1" hidden="1"/>
    <row r="17691" customFormat="1" hidden="1"/>
    <row r="17692" customFormat="1" hidden="1"/>
    <row r="17693" customFormat="1" hidden="1"/>
    <row r="17694" customFormat="1" hidden="1"/>
    <row r="17695" customFormat="1" hidden="1"/>
    <row r="17696" customFormat="1" hidden="1"/>
    <row r="17697" customFormat="1" hidden="1"/>
    <row r="17698" customFormat="1" hidden="1"/>
    <row r="17699" customFormat="1" hidden="1"/>
    <row r="17700" customFormat="1" hidden="1"/>
    <row r="17701" customFormat="1" hidden="1"/>
    <row r="17702" customFormat="1" hidden="1"/>
    <row r="17703" customFormat="1" hidden="1"/>
    <row r="17704" customFormat="1" hidden="1"/>
    <row r="17705" customFormat="1" hidden="1"/>
    <row r="17706" customFormat="1" hidden="1"/>
    <row r="17707" customFormat="1" hidden="1"/>
    <row r="17708" customFormat="1" hidden="1"/>
    <row r="17709" customFormat="1" hidden="1"/>
    <row r="17710" customFormat="1" hidden="1"/>
    <row r="17711" customFormat="1" hidden="1"/>
    <row r="17712" customFormat="1" hidden="1"/>
    <row r="17713" customFormat="1" hidden="1"/>
    <row r="17714" customFormat="1" hidden="1"/>
    <row r="17715" customFormat="1" hidden="1"/>
    <row r="17716" customFormat="1" hidden="1"/>
    <row r="17717" customFormat="1" hidden="1"/>
    <row r="17718" customFormat="1" hidden="1"/>
    <row r="17719" customFormat="1" hidden="1"/>
    <row r="17720" customFormat="1" hidden="1"/>
    <row r="17721" customFormat="1" hidden="1"/>
    <row r="17722" customFormat="1" hidden="1"/>
    <row r="17723" customFormat="1" hidden="1"/>
    <row r="17724" customFormat="1" hidden="1"/>
    <row r="17725" customFormat="1" hidden="1"/>
    <row r="17726" customFormat="1" hidden="1"/>
    <row r="17727" customFormat="1" hidden="1"/>
    <row r="17728" customFormat="1" hidden="1"/>
    <row r="17729" customFormat="1" hidden="1"/>
    <row r="17730" customFormat="1" hidden="1"/>
    <row r="17731" customFormat="1" hidden="1"/>
    <row r="17732" customFormat="1" hidden="1"/>
    <row r="17733" customFormat="1" hidden="1"/>
    <row r="17734" customFormat="1" hidden="1"/>
    <row r="17735" customFormat="1" hidden="1"/>
    <row r="17736" customFormat="1" hidden="1"/>
    <row r="17737" customFormat="1" hidden="1"/>
    <row r="17738" customFormat="1" hidden="1"/>
    <row r="17739" customFormat="1" hidden="1"/>
    <row r="17740" customFormat="1" hidden="1"/>
    <row r="17741" customFormat="1" hidden="1"/>
    <row r="17742" customFormat="1" hidden="1"/>
    <row r="17743" customFormat="1" hidden="1"/>
    <row r="17744" customFormat="1" hidden="1"/>
    <row r="17745" customFormat="1" hidden="1"/>
    <row r="17746" customFormat="1" hidden="1"/>
    <row r="17747" customFormat="1" hidden="1"/>
    <row r="17748" customFormat="1" hidden="1"/>
    <row r="17749" customFormat="1" hidden="1"/>
    <row r="17750" customFormat="1" hidden="1"/>
    <row r="17751" customFormat="1" hidden="1"/>
    <row r="17752" customFormat="1" hidden="1"/>
    <row r="17753" customFormat="1" hidden="1"/>
    <row r="17754" customFormat="1" hidden="1"/>
    <row r="17755" customFormat="1" hidden="1"/>
    <row r="17756" customFormat="1" hidden="1"/>
    <row r="17757" customFormat="1" hidden="1"/>
    <row r="17758" customFormat="1" hidden="1"/>
    <row r="17759" customFormat="1" hidden="1"/>
    <row r="17760" customFormat="1" hidden="1"/>
    <row r="17761" customFormat="1" hidden="1"/>
    <row r="17762" customFormat="1" hidden="1"/>
    <row r="17763" customFormat="1" hidden="1"/>
    <row r="17764" customFormat="1" hidden="1"/>
    <row r="17765" customFormat="1" hidden="1"/>
    <row r="17766" customFormat="1" hidden="1"/>
    <row r="17767" customFormat="1" hidden="1"/>
    <row r="17768" customFormat="1" hidden="1"/>
    <row r="17769" customFormat="1" hidden="1"/>
    <row r="17770" customFormat="1" hidden="1"/>
    <row r="17771" customFormat="1" hidden="1"/>
    <row r="17772" customFormat="1" hidden="1"/>
    <row r="17773" customFormat="1" hidden="1"/>
    <row r="17774" customFormat="1" hidden="1"/>
    <row r="17775" customFormat="1" hidden="1"/>
    <row r="17776" customFormat="1" hidden="1"/>
    <row r="17777" customFormat="1" hidden="1"/>
    <row r="17778" customFormat="1" hidden="1"/>
    <row r="17779" customFormat="1" hidden="1"/>
    <row r="17780" customFormat="1" hidden="1"/>
    <row r="17781" customFormat="1" hidden="1"/>
    <row r="17782" customFormat="1" hidden="1"/>
    <row r="17783" customFormat="1" hidden="1"/>
    <row r="17784" customFormat="1" hidden="1"/>
    <row r="17785" customFormat="1" hidden="1"/>
    <row r="17786" customFormat="1" hidden="1"/>
    <row r="17787" customFormat="1" hidden="1"/>
    <row r="17788" customFormat="1" hidden="1"/>
    <row r="17789" customFormat="1" hidden="1"/>
    <row r="17790" customFormat="1" hidden="1"/>
    <row r="17791" customFormat="1" hidden="1"/>
    <row r="17792" customFormat="1" hidden="1"/>
    <row r="17793" customFormat="1" hidden="1"/>
    <row r="17794" customFormat="1" hidden="1"/>
    <row r="17795" customFormat="1" hidden="1"/>
    <row r="17796" customFormat="1" hidden="1"/>
    <row r="17797" customFormat="1" hidden="1"/>
    <row r="17798" customFormat="1" hidden="1"/>
    <row r="17799" customFormat="1" hidden="1"/>
    <row r="17800" customFormat="1" hidden="1"/>
    <row r="17801" customFormat="1" hidden="1"/>
    <row r="17802" customFormat="1" hidden="1"/>
    <row r="17803" customFormat="1" hidden="1"/>
    <row r="17804" customFormat="1" hidden="1"/>
    <row r="17805" customFormat="1" hidden="1"/>
    <row r="17806" customFormat="1" hidden="1"/>
    <row r="17807" customFormat="1" hidden="1"/>
    <row r="17808" customFormat="1" hidden="1"/>
    <row r="17809" customFormat="1" hidden="1"/>
    <row r="17810" customFormat="1" hidden="1"/>
    <row r="17811" customFormat="1" hidden="1"/>
    <row r="17812" customFormat="1" hidden="1"/>
    <row r="17813" customFormat="1" hidden="1"/>
    <row r="17814" customFormat="1" hidden="1"/>
    <row r="17815" customFormat="1" hidden="1"/>
    <row r="17816" customFormat="1" hidden="1"/>
    <row r="17817" customFormat="1" hidden="1"/>
    <row r="17818" customFormat="1" hidden="1"/>
    <row r="17819" customFormat="1" hidden="1"/>
    <row r="17820" customFormat="1" hidden="1"/>
    <row r="17821" customFormat="1" hidden="1"/>
    <row r="17822" customFormat="1" hidden="1"/>
    <row r="17823" customFormat="1" hidden="1"/>
    <row r="17824" customFormat="1" hidden="1"/>
    <row r="17825" customFormat="1" hidden="1"/>
    <row r="17826" customFormat="1" hidden="1"/>
    <row r="17827" customFormat="1" hidden="1"/>
    <row r="17828" customFormat="1" hidden="1"/>
    <row r="17829" customFormat="1" hidden="1"/>
    <row r="17830" customFormat="1" hidden="1"/>
    <row r="17831" customFormat="1" hidden="1"/>
    <row r="17832" customFormat="1" hidden="1"/>
    <row r="17833" customFormat="1" hidden="1"/>
    <row r="17834" customFormat="1" hidden="1"/>
    <row r="17835" customFormat="1" hidden="1"/>
    <row r="17836" customFormat="1" hidden="1"/>
    <row r="17837" customFormat="1" hidden="1"/>
    <row r="17838" customFormat="1" hidden="1"/>
    <row r="17839" customFormat="1" hidden="1"/>
    <row r="17840" customFormat="1" hidden="1"/>
    <row r="17841" customFormat="1" hidden="1"/>
    <row r="17842" customFormat="1" hidden="1"/>
    <row r="17843" customFormat="1" hidden="1"/>
    <row r="17844" customFormat="1" hidden="1"/>
    <row r="17845" customFormat="1" hidden="1"/>
    <row r="17846" customFormat="1" hidden="1"/>
    <row r="17847" customFormat="1" hidden="1"/>
    <row r="17848" customFormat="1" hidden="1"/>
    <row r="17849" customFormat="1" hidden="1"/>
    <row r="17850" customFormat="1" hidden="1"/>
    <row r="17851" customFormat="1" hidden="1"/>
    <row r="17852" customFormat="1" hidden="1"/>
    <row r="17853" customFormat="1" hidden="1"/>
    <row r="17854" customFormat="1" hidden="1"/>
    <row r="17855" customFormat="1" hidden="1"/>
    <row r="17856" customFormat="1" hidden="1"/>
    <row r="17857" customFormat="1" hidden="1"/>
    <row r="17858" customFormat="1" hidden="1"/>
    <row r="17859" customFormat="1" hidden="1"/>
    <row r="17860" customFormat="1" hidden="1"/>
    <row r="17861" customFormat="1" hidden="1"/>
    <row r="17862" customFormat="1" hidden="1"/>
    <row r="17863" customFormat="1" hidden="1"/>
    <row r="17864" customFormat="1" hidden="1"/>
    <row r="17865" customFormat="1" hidden="1"/>
    <row r="17866" customFormat="1" hidden="1"/>
    <row r="17867" customFormat="1" hidden="1"/>
    <row r="17868" customFormat="1" hidden="1"/>
    <row r="17869" customFormat="1" hidden="1"/>
    <row r="17870" customFormat="1" hidden="1"/>
    <row r="17871" customFormat="1" hidden="1"/>
    <row r="17872" customFormat="1" hidden="1"/>
    <row r="17873" customFormat="1" hidden="1"/>
    <row r="17874" customFormat="1" hidden="1"/>
    <row r="17875" customFormat="1" hidden="1"/>
    <row r="17876" customFormat="1" hidden="1"/>
    <row r="17877" customFormat="1" hidden="1"/>
    <row r="17878" customFormat="1" hidden="1"/>
    <row r="17879" customFormat="1" hidden="1"/>
    <row r="17880" customFormat="1" hidden="1"/>
    <row r="17881" customFormat="1" hidden="1"/>
    <row r="17882" customFormat="1" hidden="1"/>
    <row r="17883" customFormat="1" hidden="1"/>
    <row r="17884" customFormat="1" hidden="1"/>
    <row r="17885" customFormat="1" hidden="1"/>
    <row r="17886" customFormat="1" hidden="1"/>
    <row r="17887" customFormat="1" hidden="1"/>
    <row r="17888" customFormat="1" hidden="1"/>
    <row r="17889" customFormat="1" hidden="1"/>
    <row r="17890" customFormat="1" hidden="1"/>
    <row r="17891" customFormat="1" hidden="1"/>
    <row r="17892" customFormat="1" hidden="1"/>
    <row r="17893" customFormat="1" hidden="1"/>
    <row r="17894" customFormat="1" hidden="1"/>
    <row r="17895" customFormat="1" hidden="1"/>
    <row r="17896" customFormat="1" hidden="1"/>
    <row r="17897" customFormat="1" hidden="1"/>
    <row r="17898" customFormat="1" hidden="1"/>
    <row r="17899" customFormat="1" hidden="1"/>
    <row r="17900" customFormat="1" hidden="1"/>
    <row r="17901" customFormat="1" hidden="1"/>
    <row r="17902" customFormat="1" hidden="1"/>
    <row r="17903" customFormat="1" hidden="1"/>
    <row r="17904" customFormat="1" hidden="1"/>
    <row r="17905" customFormat="1" hidden="1"/>
    <row r="17906" customFormat="1" hidden="1"/>
    <row r="17907" customFormat="1" hidden="1"/>
    <row r="17908" customFormat="1" hidden="1"/>
    <row r="17909" customFormat="1" hidden="1"/>
    <row r="17910" customFormat="1" hidden="1"/>
    <row r="17911" customFormat="1" hidden="1"/>
    <row r="17912" customFormat="1" hidden="1"/>
    <row r="17913" customFormat="1" hidden="1"/>
    <row r="17914" customFormat="1" hidden="1"/>
    <row r="17915" customFormat="1" hidden="1"/>
    <row r="17916" customFormat="1" hidden="1"/>
    <row r="17917" customFormat="1" hidden="1"/>
    <row r="17918" customFormat="1" hidden="1"/>
    <row r="17919" customFormat="1" hidden="1"/>
    <row r="17920" customFormat="1" hidden="1"/>
    <row r="17921" customFormat="1" hidden="1"/>
    <row r="17922" customFormat="1" hidden="1"/>
    <row r="17923" customFormat="1" hidden="1"/>
    <row r="17924" customFormat="1" hidden="1"/>
    <row r="17925" customFormat="1" hidden="1"/>
    <row r="17926" customFormat="1" hidden="1"/>
    <row r="17927" customFormat="1" hidden="1"/>
    <row r="17928" customFormat="1" hidden="1"/>
    <row r="17929" customFormat="1" hidden="1"/>
    <row r="17930" customFormat="1" hidden="1"/>
    <row r="17931" customFormat="1" hidden="1"/>
    <row r="17932" customFormat="1" hidden="1"/>
    <row r="17933" customFormat="1" hidden="1"/>
    <row r="17934" customFormat="1" hidden="1"/>
    <row r="17935" customFormat="1" hidden="1"/>
    <row r="17936" customFormat="1" hidden="1"/>
    <row r="17937" customFormat="1" hidden="1"/>
    <row r="17938" customFormat="1" hidden="1"/>
    <row r="17939" customFormat="1" hidden="1"/>
    <row r="17940" customFormat="1" hidden="1"/>
    <row r="17941" customFormat="1" hidden="1"/>
    <row r="17942" customFormat="1" hidden="1"/>
    <row r="17943" customFormat="1" hidden="1"/>
    <row r="17944" customFormat="1" hidden="1"/>
    <row r="17945" customFormat="1" hidden="1"/>
    <row r="17946" customFormat="1" hidden="1"/>
    <row r="17947" customFormat="1" hidden="1"/>
    <row r="17948" customFormat="1" hidden="1"/>
    <row r="17949" customFormat="1" hidden="1"/>
    <row r="17950" customFormat="1" hidden="1"/>
    <row r="17951" customFormat="1" hidden="1"/>
    <row r="17952" customFormat="1" hidden="1"/>
    <row r="17953" customFormat="1" hidden="1"/>
    <row r="17954" customFormat="1" hidden="1"/>
    <row r="17955" customFormat="1" hidden="1"/>
    <row r="17956" customFormat="1" hidden="1"/>
    <row r="17957" customFormat="1" hidden="1"/>
    <row r="17958" customFormat="1" hidden="1"/>
    <row r="17959" customFormat="1" hidden="1"/>
    <row r="17960" customFormat="1" hidden="1"/>
    <row r="17961" customFormat="1" hidden="1"/>
    <row r="17962" customFormat="1" hidden="1"/>
    <row r="17963" customFormat="1" hidden="1"/>
    <row r="17964" customFormat="1" hidden="1"/>
    <row r="17965" customFormat="1" hidden="1"/>
    <row r="17966" customFormat="1" hidden="1"/>
    <row r="17967" customFormat="1" hidden="1"/>
    <row r="17968" customFormat="1" hidden="1"/>
    <row r="17969" customFormat="1" hidden="1"/>
    <row r="17970" customFormat="1" hidden="1"/>
    <row r="17971" customFormat="1" hidden="1"/>
    <row r="17972" customFormat="1" hidden="1"/>
    <row r="17973" customFormat="1" hidden="1"/>
    <row r="17974" customFormat="1" hidden="1"/>
    <row r="17975" customFormat="1" hidden="1"/>
    <row r="17976" customFormat="1" hidden="1"/>
    <row r="17977" customFormat="1" hidden="1"/>
    <row r="17978" customFormat="1" hidden="1"/>
    <row r="17979" customFormat="1" hidden="1"/>
    <row r="17980" customFormat="1" hidden="1"/>
    <row r="17981" customFormat="1" hidden="1"/>
    <row r="17982" customFormat="1" hidden="1"/>
    <row r="17983" customFormat="1" hidden="1"/>
    <row r="17984" customFormat="1" hidden="1"/>
    <row r="17985" customFormat="1" hidden="1"/>
    <row r="17986" customFormat="1" hidden="1"/>
    <row r="17987" customFormat="1" hidden="1"/>
    <row r="17988" customFormat="1" hidden="1"/>
    <row r="17989" customFormat="1" hidden="1"/>
    <row r="17990" customFormat="1" hidden="1"/>
    <row r="17991" customFormat="1" hidden="1"/>
    <row r="17992" customFormat="1" hidden="1"/>
    <row r="17993" customFormat="1" hidden="1"/>
    <row r="17994" customFormat="1" hidden="1"/>
    <row r="17995" customFormat="1" hidden="1"/>
    <row r="17996" customFormat="1" hidden="1"/>
    <row r="17997" customFormat="1" hidden="1"/>
    <row r="17998" customFormat="1" hidden="1"/>
    <row r="17999" customFormat="1" hidden="1"/>
    <row r="18000" customFormat="1" hidden="1"/>
    <row r="18001" customFormat="1" hidden="1"/>
    <row r="18002" customFormat="1" hidden="1"/>
    <row r="18003" customFormat="1" hidden="1"/>
    <row r="18004" customFormat="1" hidden="1"/>
    <row r="18005" customFormat="1" hidden="1"/>
    <row r="18006" customFormat="1" hidden="1"/>
    <row r="18007" customFormat="1" hidden="1"/>
    <row r="18008" customFormat="1" hidden="1"/>
    <row r="18009" customFormat="1" hidden="1"/>
    <row r="18010" customFormat="1" hidden="1"/>
    <row r="18011" customFormat="1" hidden="1"/>
    <row r="18012" customFormat="1" hidden="1"/>
    <row r="18013" customFormat="1" hidden="1"/>
    <row r="18014" customFormat="1" hidden="1"/>
    <row r="18015" customFormat="1" hidden="1"/>
    <row r="18016" customFormat="1" hidden="1"/>
    <row r="18017" customFormat="1" hidden="1"/>
    <row r="18018" customFormat="1" hidden="1"/>
    <row r="18019" customFormat="1" hidden="1"/>
    <row r="18020" customFormat="1" hidden="1"/>
    <row r="18021" customFormat="1" hidden="1"/>
    <row r="18022" customFormat="1" hidden="1"/>
    <row r="18023" customFormat="1" hidden="1"/>
    <row r="18024" customFormat="1" hidden="1"/>
    <row r="18025" customFormat="1" hidden="1"/>
    <row r="18026" customFormat="1" hidden="1"/>
    <row r="18027" customFormat="1" hidden="1"/>
    <row r="18028" customFormat="1" hidden="1"/>
    <row r="18029" customFormat="1" hidden="1"/>
    <row r="18030" customFormat="1" hidden="1"/>
    <row r="18031" customFormat="1" hidden="1"/>
    <row r="18032" customFormat="1" hidden="1"/>
    <row r="18033" customFormat="1" hidden="1"/>
    <row r="18034" customFormat="1" hidden="1"/>
    <row r="18035" customFormat="1" hidden="1"/>
    <row r="18036" customFormat="1" hidden="1"/>
    <row r="18037" customFormat="1" hidden="1"/>
    <row r="18038" customFormat="1" hidden="1"/>
    <row r="18039" customFormat="1" hidden="1"/>
    <row r="18040" customFormat="1" hidden="1"/>
    <row r="18041" customFormat="1" hidden="1"/>
    <row r="18042" customFormat="1" hidden="1"/>
    <row r="18043" customFormat="1" hidden="1"/>
    <row r="18044" customFormat="1" hidden="1"/>
    <row r="18045" customFormat="1" hidden="1"/>
    <row r="18046" customFormat="1" hidden="1"/>
    <row r="18047" customFormat="1" hidden="1"/>
    <row r="18048" customFormat="1" hidden="1"/>
    <row r="18049" customFormat="1" hidden="1"/>
    <row r="18050" customFormat="1" hidden="1"/>
    <row r="18051" customFormat="1" hidden="1"/>
    <row r="18052" customFormat="1" hidden="1"/>
    <row r="18053" customFormat="1" hidden="1"/>
    <row r="18054" customFormat="1" hidden="1"/>
    <row r="18055" customFormat="1" hidden="1"/>
    <row r="18056" customFormat="1" hidden="1"/>
    <row r="18057" customFormat="1" hidden="1"/>
    <row r="18058" customFormat="1" hidden="1"/>
    <row r="18059" customFormat="1" hidden="1"/>
    <row r="18060" customFormat="1" hidden="1"/>
    <row r="18061" customFormat="1" hidden="1"/>
    <row r="18062" customFormat="1" hidden="1"/>
    <row r="18063" customFormat="1" hidden="1"/>
    <row r="18064" customFormat="1" hidden="1"/>
    <row r="18065" customFormat="1" hidden="1"/>
    <row r="18066" customFormat="1" hidden="1"/>
    <row r="18067" customFormat="1" hidden="1"/>
    <row r="18068" customFormat="1" hidden="1"/>
    <row r="18069" customFormat="1" hidden="1"/>
    <row r="18070" customFormat="1" hidden="1"/>
    <row r="18071" customFormat="1" hidden="1"/>
    <row r="18072" customFormat="1" hidden="1"/>
    <row r="18073" customFormat="1" hidden="1"/>
    <row r="18074" customFormat="1" hidden="1"/>
    <row r="18075" customFormat="1" hidden="1"/>
    <row r="18076" customFormat="1" hidden="1"/>
    <row r="18077" customFormat="1" hidden="1"/>
    <row r="18078" customFormat="1" hidden="1"/>
    <row r="18079" customFormat="1" hidden="1"/>
    <row r="18080" customFormat="1" hidden="1"/>
    <row r="18081" customFormat="1" hidden="1"/>
    <row r="18082" customFormat="1" hidden="1"/>
    <row r="18083" customFormat="1" hidden="1"/>
    <row r="18084" customFormat="1" hidden="1"/>
    <row r="18085" customFormat="1" hidden="1"/>
    <row r="18086" customFormat="1" hidden="1"/>
    <row r="18087" customFormat="1" hidden="1"/>
    <row r="18088" customFormat="1" hidden="1"/>
    <row r="18089" customFormat="1" hidden="1"/>
    <row r="18090" customFormat="1" hidden="1"/>
    <row r="18091" customFormat="1" hidden="1"/>
    <row r="18092" customFormat="1" hidden="1"/>
    <row r="18093" customFormat="1" hidden="1"/>
    <row r="18094" customFormat="1" hidden="1"/>
    <row r="18095" customFormat="1" hidden="1"/>
    <row r="18096" customFormat="1" hidden="1"/>
    <row r="18097" customFormat="1" hidden="1"/>
    <row r="18098" customFormat="1" hidden="1"/>
    <row r="18099" customFormat="1" hidden="1"/>
    <row r="18100" customFormat="1" hidden="1"/>
    <row r="18101" customFormat="1" hidden="1"/>
    <row r="18102" customFormat="1" hidden="1"/>
    <row r="18103" customFormat="1" hidden="1"/>
    <row r="18104" customFormat="1" hidden="1"/>
    <row r="18105" customFormat="1" hidden="1"/>
    <row r="18106" customFormat="1" hidden="1"/>
    <row r="18107" customFormat="1" hidden="1"/>
    <row r="18108" customFormat="1" hidden="1"/>
    <row r="18109" customFormat="1" hidden="1"/>
    <row r="18110" customFormat="1" hidden="1"/>
    <row r="18111" customFormat="1" hidden="1"/>
    <row r="18112" customFormat="1" hidden="1"/>
    <row r="18113" customFormat="1" hidden="1"/>
    <row r="18114" customFormat="1" hidden="1"/>
    <row r="18115" customFormat="1" hidden="1"/>
    <row r="18116" customFormat="1" hidden="1"/>
    <row r="18117" customFormat="1" hidden="1"/>
    <row r="18118" customFormat="1" hidden="1"/>
    <row r="18119" customFormat="1" hidden="1"/>
    <row r="18120" customFormat="1" hidden="1"/>
    <row r="18121" customFormat="1" hidden="1"/>
    <row r="18122" customFormat="1" hidden="1"/>
    <row r="18123" customFormat="1" hidden="1"/>
    <row r="18124" customFormat="1" hidden="1"/>
    <row r="18125" customFormat="1" hidden="1"/>
    <row r="18126" customFormat="1" hidden="1"/>
    <row r="18127" customFormat="1" hidden="1"/>
    <row r="18128" customFormat="1" hidden="1"/>
    <row r="18129" customFormat="1" hidden="1"/>
    <row r="18130" customFormat="1" hidden="1"/>
    <row r="18131" customFormat="1" hidden="1"/>
    <row r="18132" customFormat="1" hidden="1"/>
    <row r="18133" customFormat="1" hidden="1"/>
    <row r="18134" customFormat="1" hidden="1"/>
    <row r="18135" customFormat="1" hidden="1"/>
    <row r="18136" customFormat="1" hidden="1"/>
    <row r="18137" customFormat="1" hidden="1"/>
    <row r="18138" customFormat="1" hidden="1"/>
    <row r="18139" customFormat="1" hidden="1"/>
    <row r="18140" customFormat="1" hidden="1"/>
    <row r="18141" customFormat="1" hidden="1"/>
    <row r="18142" customFormat="1" hidden="1"/>
    <row r="18143" customFormat="1" hidden="1"/>
    <row r="18144" customFormat="1" hidden="1"/>
    <row r="18145" customFormat="1" hidden="1"/>
    <row r="18146" customFormat="1" hidden="1"/>
    <row r="18147" customFormat="1" hidden="1"/>
    <row r="18148" customFormat="1" hidden="1"/>
    <row r="18149" customFormat="1" hidden="1"/>
    <row r="18150" customFormat="1" hidden="1"/>
    <row r="18151" customFormat="1" hidden="1"/>
    <row r="18152" customFormat="1" hidden="1"/>
    <row r="18153" customFormat="1" hidden="1"/>
    <row r="18154" customFormat="1" hidden="1"/>
    <row r="18155" customFormat="1" hidden="1"/>
    <row r="18156" customFormat="1" hidden="1"/>
    <row r="18157" customFormat="1" hidden="1"/>
    <row r="18158" customFormat="1" hidden="1"/>
    <row r="18159" customFormat="1" hidden="1"/>
    <row r="18160" customFormat="1" hidden="1"/>
    <row r="18161" customFormat="1" hidden="1"/>
    <row r="18162" customFormat="1" hidden="1"/>
    <row r="18163" customFormat="1" hidden="1"/>
    <row r="18164" customFormat="1" hidden="1"/>
    <row r="18165" customFormat="1" hidden="1"/>
    <row r="18166" customFormat="1" hidden="1"/>
    <row r="18167" customFormat="1" hidden="1"/>
    <row r="18168" customFormat="1" hidden="1"/>
    <row r="18169" customFormat="1" hidden="1"/>
    <row r="18170" customFormat="1" hidden="1"/>
    <row r="18171" customFormat="1" hidden="1"/>
    <row r="18172" customFormat="1" hidden="1"/>
    <row r="18173" customFormat="1" hidden="1"/>
    <row r="18174" customFormat="1" hidden="1"/>
    <row r="18175" customFormat="1" hidden="1"/>
    <row r="18176" customFormat="1" hidden="1"/>
    <row r="18177" customFormat="1" hidden="1"/>
    <row r="18178" customFormat="1" hidden="1"/>
    <row r="18179" customFormat="1" hidden="1"/>
    <row r="18180" customFormat="1" hidden="1"/>
    <row r="18181" customFormat="1" hidden="1"/>
    <row r="18182" customFormat="1" hidden="1"/>
    <row r="18183" customFormat="1" hidden="1"/>
    <row r="18184" customFormat="1" hidden="1"/>
    <row r="18185" customFormat="1" hidden="1"/>
    <row r="18186" customFormat="1" hidden="1"/>
    <row r="18187" customFormat="1" hidden="1"/>
    <row r="18188" customFormat="1" hidden="1"/>
    <row r="18189" customFormat="1" hidden="1"/>
    <row r="18190" customFormat="1" hidden="1"/>
    <row r="18191" customFormat="1" hidden="1"/>
    <row r="18192" customFormat="1" hidden="1"/>
    <row r="18193" customFormat="1" hidden="1"/>
    <row r="18194" customFormat="1" hidden="1"/>
    <row r="18195" customFormat="1" hidden="1"/>
    <row r="18196" customFormat="1" hidden="1"/>
    <row r="18197" customFormat="1" hidden="1"/>
    <row r="18198" customFormat="1" hidden="1"/>
    <row r="18199" customFormat="1" hidden="1"/>
    <row r="18200" customFormat="1" hidden="1"/>
    <row r="18201" customFormat="1" hidden="1"/>
    <row r="18202" customFormat="1" hidden="1"/>
    <row r="18203" customFormat="1" hidden="1"/>
    <row r="18204" customFormat="1" hidden="1"/>
    <row r="18205" customFormat="1" hidden="1"/>
    <row r="18206" customFormat="1" hidden="1"/>
    <row r="18207" customFormat="1" hidden="1"/>
    <row r="18208" customFormat="1" hidden="1"/>
    <row r="18209" customFormat="1" hidden="1"/>
    <row r="18210" customFormat="1" hidden="1"/>
    <row r="18211" customFormat="1" hidden="1"/>
    <row r="18212" customFormat="1" hidden="1"/>
    <row r="18213" customFormat="1" hidden="1"/>
    <row r="18214" customFormat="1" hidden="1"/>
    <row r="18215" customFormat="1" hidden="1"/>
    <row r="18216" customFormat="1" hidden="1"/>
    <row r="18217" customFormat="1" hidden="1"/>
    <row r="18218" customFormat="1" hidden="1"/>
    <row r="18219" customFormat="1" hidden="1"/>
    <row r="18220" customFormat="1" hidden="1"/>
    <row r="18221" customFormat="1" hidden="1"/>
    <row r="18222" customFormat="1" hidden="1"/>
    <row r="18223" customFormat="1" hidden="1"/>
    <row r="18224" customFormat="1" hidden="1"/>
    <row r="18225" customFormat="1" hidden="1"/>
    <row r="18226" customFormat="1" hidden="1"/>
    <row r="18227" customFormat="1" hidden="1"/>
    <row r="18228" customFormat="1" hidden="1"/>
    <row r="18229" customFormat="1" hidden="1"/>
    <row r="18230" customFormat="1" hidden="1"/>
    <row r="18231" customFormat="1" hidden="1"/>
    <row r="18232" customFormat="1" hidden="1"/>
    <row r="18233" customFormat="1" hidden="1"/>
    <row r="18234" customFormat="1" hidden="1"/>
    <row r="18235" customFormat="1" hidden="1"/>
    <row r="18236" customFormat="1" hidden="1"/>
    <row r="18237" customFormat="1" hidden="1"/>
    <row r="18238" customFormat="1" hidden="1"/>
    <row r="18239" customFormat="1" hidden="1"/>
    <row r="18240" customFormat="1" hidden="1"/>
    <row r="18241" customFormat="1" hidden="1"/>
    <row r="18242" customFormat="1" hidden="1"/>
    <row r="18243" customFormat="1" hidden="1"/>
    <row r="18244" customFormat="1" hidden="1"/>
    <row r="18245" customFormat="1" hidden="1"/>
    <row r="18246" customFormat="1" hidden="1"/>
    <row r="18247" customFormat="1" hidden="1"/>
    <row r="18248" customFormat="1" hidden="1"/>
    <row r="18249" customFormat="1" hidden="1"/>
    <row r="18250" customFormat="1" hidden="1"/>
    <row r="18251" customFormat="1" hidden="1"/>
    <row r="18252" customFormat="1" hidden="1"/>
    <row r="18253" customFormat="1" hidden="1"/>
    <row r="18254" customFormat="1" hidden="1"/>
    <row r="18255" customFormat="1" hidden="1"/>
    <row r="18256" customFormat="1" hidden="1"/>
    <row r="18257" customFormat="1" hidden="1"/>
    <row r="18258" customFormat="1" hidden="1"/>
    <row r="18259" customFormat="1" hidden="1"/>
    <row r="18260" customFormat="1" hidden="1"/>
    <row r="18261" customFormat="1" hidden="1"/>
    <row r="18262" customFormat="1" hidden="1"/>
    <row r="18263" customFormat="1" hidden="1"/>
    <row r="18264" customFormat="1" hidden="1"/>
    <row r="18265" customFormat="1" hidden="1"/>
    <row r="18266" customFormat="1" hidden="1"/>
    <row r="18267" customFormat="1" hidden="1"/>
    <row r="18268" customFormat="1" hidden="1"/>
    <row r="18269" customFormat="1" hidden="1"/>
    <row r="18270" customFormat="1" hidden="1"/>
    <row r="18271" customFormat="1" hidden="1"/>
    <row r="18272" customFormat="1" hidden="1"/>
    <row r="18273" customFormat="1" hidden="1"/>
    <row r="18274" customFormat="1" hidden="1"/>
    <row r="18275" customFormat="1" hidden="1"/>
    <row r="18276" customFormat="1" hidden="1"/>
    <row r="18277" customFormat="1" hidden="1"/>
    <row r="18278" customFormat="1" hidden="1"/>
    <row r="18279" customFormat="1" hidden="1"/>
    <row r="18280" customFormat="1" hidden="1"/>
    <row r="18281" customFormat="1" hidden="1"/>
    <row r="18282" customFormat="1" hidden="1"/>
    <row r="18283" customFormat="1" hidden="1"/>
    <row r="18284" customFormat="1" hidden="1"/>
    <row r="18285" customFormat="1" hidden="1"/>
    <row r="18286" customFormat="1" hidden="1"/>
    <row r="18287" customFormat="1" hidden="1"/>
    <row r="18288" customFormat="1" hidden="1"/>
    <row r="18289" customFormat="1" hidden="1"/>
    <row r="18290" customFormat="1" hidden="1"/>
    <row r="18291" customFormat="1" hidden="1"/>
    <row r="18292" customFormat="1" hidden="1"/>
    <row r="18293" customFormat="1" hidden="1"/>
    <row r="18294" customFormat="1" hidden="1"/>
    <row r="18295" customFormat="1" hidden="1"/>
    <row r="18296" customFormat="1" hidden="1"/>
    <row r="18297" customFormat="1" hidden="1"/>
    <row r="18298" customFormat="1" hidden="1"/>
    <row r="18299" customFormat="1" hidden="1"/>
    <row r="18300" customFormat="1" hidden="1"/>
    <row r="18301" customFormat="1" hidden="1"/>
    <row r="18302" customFormat="1" hidden="1"/>
    <row r="18303" customFormat="1" hidden="1"/>
    <row r="18304" customFormat="1" hidden="1"/>
    <row r="18305" customFormat="1" hidden="1"/>
    <row r="18306" customFormat="1" hidden="1"/>
    <row r="18307" customFormat="1" hidden="1"/>
    <row r="18308" customFormat="1" hidden="1"/>
    <row r="18309" customFormat="1" hidden="1"/>
    <row r="18310" customFormat="1" hidden="1"/>
    <row r="18311" customFormat="1" hidden="1"/>
    <row r="18312" customFormat="1" hidden="1"/>
    <row r="18313" customFormat="1" hidden="1"/>
    <row r="18314" customFormat="1" hidden="1"/>
    <row r="18315" customFormat="1" hidden="1"/>
    <row r="18316" customFormat="1" hidden="1"/>
    <row r="18317" customFormat="1" hidden="1"/>
    <row r="18318" customFormat="1" hidden="1"/>
    <row r="18319" customFormat="1" hidden="1"/>
    <row r="18320" customFormat="1" hidden="1"/>
    <row r="18321" customFormat="1" hidden="1"/>
    <row r="18322" customFormat="1" hidden="1"/>
    <row r="18323" customFormat="1" hidden="1"/>
    <row r="18324" customFormat="1" hidden="1"/>
    <row r="18325" customFormat="1" hidden="1"/>
    <row r="18326" customFormat="1" hidden="1"/>
    <row r="18327" customFormat="1" hidden="1"/>
    <row r="18328" customFormat="1" hidden="1"/>
    <row r="18329" customFormat="1" hidden="1"/>
    <row r="18330" customFormat="1" hidden="1"/>
    <row r="18331" customFormat="1" hidden="1"/>
    <row r="18332" customFormat="1" hidden="1"/>
    <row r="18333" customFormat="1" hidden="1"/>
    <row r="18334" customFormat="1" hidden="1"/>
    <row r="18335" customFormat="1" hidden="1"/>
    <row r="18336" customFormat="1" hidden="1"/>
    <row r="18337" customFormat="1" hidden="1"/>
    <row r="18338" customFormat="1" hidden="1"/>
    <row r="18339" customFormat="1" hidden="1"/>
    <row r="18340" customFormat="1" hidden="1"/>
    <row r="18341" customFormat="1" hidden="1"/>
    <row r="18342" customFormat="1" hidden="1"/>
    <row r="18343" customFormat="1" hidden="1"/>
    <row r="18344" customFormat="1" hidden="1"/>
    <row r="18345" customFormat="1" hidden="1"/>
    <row r="18346" customFormat="1" hidden="1"/>
    <row r="18347" customFormat="1" hidden="1"/>
    <row r="18348" customFormat="1" hidden="1"/>
    <row r="18349" customFormat="1" hidden="1"/>
    <row r="18350" customFormat="1" hidden="1"/>
    <row r="18351" customFormat="1" hidden="1"/>
    <row r="18352" customFormat="1" hidden="1"/>
    <row r="18353" customFormat="1" hidden="1"/>
    <row r="18354" customFormat="1" hidden="1"/>
    <row r="18355" customFormat="1" hidden="1"/>
    <row r="18356" customFormat="1" hidden="1"/>
    <row r="18357" customFormat="1" hidden="1"/>
    <row r="18358" customFormat="1" hidden="1"/>
    <row r="18359" customFormat="1" hidden="1"/>
    <row r="18360" customFormat="1" hidden="1"/>
    <row r="18361" customFormat="1" hidden="1"/>
    <row r="18362" customFormat="1" hidden="1"/>
    <row r="18363" customFormat="1" hidden="1"/>
    <row r="18364" customFormat="1" hidden="1"/>
    <row r="18365" customFormat="1" hidden="1"/>
    <row r="18366" customFormat="1" hidden="1"/>
    <row r="18367" customFormat="1" hidden="1"/>
    <row r="18368" customFormat="1" hidden="1"/>
    <row r="18369" customFormat="1" hidden="1"/>
    <row r="18370" customFormat="1" hidden="1"/>
    <row r="18371" customFormat="1" hidden="1"/>
    <row r="18372" customFormat="1" hidden="1"/>
    <row r="18373" customFormat="1" hidden="1"/>
    <row r="18374" customFormat="1" hidden="1"/>
    <row r="18375" customFormat="1" hidden="1"/>
    <row r="18376" customFormat="1" hidden="1"/>
    <row r="18377" customFormat="1" hidden="1"/>
    <row r="18378" customFormat="1" hidden="1"/>
    <row r="18379" customFormat="1" hidden="1"/>
    <row r="18380" customFormat="1" hidden="1"/>
    <row r="18381" customFormat="1" hidden="1"/>
    <row r="18382" customFormat="1" hidden="1"/>
    <row r="18383" customFormat="1" hidden="1"/>
    <row r="18384" customFormat="1" hidden="1"/>
    <row r="18385" customFormat="1" hidden="1"/>
    <row r="18386" customFormat="1" hidden="1"/>
    <row r="18387" customFormat="1" hidden="1"/>
    <row r="18388" customFormat="1" hidden="1"/>
    <row r="18389" customFormat="1" hidden="1"/>
    <row r="18390" customFormat="1" hidden="1"/>
    <row r="18391" customFormat="1" hidden="1"/>
    <row r="18392" customFormat="1" hidden="1"/>
    <row r="18393" customFormat="1" hidden="1"/>
    <row r="18394" customFormat="1" hidden="1"/>
    <row r="18395" customFormat="1" hidden="1"/>
    <row r="18396" customFormat="1" hidden="1"/>
    <row r="18397" customFormat="1" hidden="1"/>
    <row r="18398" customFormat="1" hidden="1"/>
    <row r="18399" customFormat="1" hidden="1"/>
    <row r="18400" customFormat="1" hidden="1"/>
    <row r="18401" customFormat="1" hidden="1"/>
    <row r="18402" customFormat="1" hidden="1"/>
    <row r="18403" customFormat="1" hidden="1"/>
    <row r="18404" customFormat="1" hidden="1"/>
    <row r="18405" customFormat="1" hidden="1"/>
    <row r="18406" customFormat="1" hidden="1"/>
    <row r="18407" customFormat="1" hidden="1"/>
    <row r="18408" customFormat="1" hidden="1"/>
    <row r="18409" customFormat="1" hidden="1"/>
    <row r="18410" customFormat="1" hidden="1"/>
    <row r="18411" customFormat="1" hidden="1"/>
    <row r="18412" customFormat="1" hidden="1"/>
    <row r="18413" customFormat="1" hidden="1"/>
    <row r="18414" customFormat="1" hidden="1"/>
    <row r="18415" customFormat="1" hidden="1"/>
    <row r="18416" customFormat="1" hidden="1"/>
    <row r="18417" customFormat="1" hidden="1"/>
    <row r="18418" customFormat="1" hidden="1"/>
    <row r="18419" customFormat="1" hidden="1"/>
    <row r="18420" customFormat="1" hidden="1"/>
    <row r="18421" customFormat="1" hidden="1"/>
    <row r="18422" customFormat="1" hidden="1"/>
    <row r="18423" customFormat="1" hidden="1"/>
    <row r="18424" customFormat="1" hidden="1"/>
    <row r="18425" customFormat="1" hidden="1"/>
    <row r="18426" customFormat="1" hidden="1"/>
    <row r="18427" customFormat="1" hidden="1"/>
    <row r="18428" customFormat="1" hidden="1"/>
    <row r="18429" customFormat="1" hidden="1"/>
    <row r="18430" customFormat="1" hidden="1"/>
    <row r="18431" customFormat="1" hidden="1"/>
    <row r="18432" customFormat="1" hidden="1"/>
    <row r="18433" customFormat="1" hidden="1"/>
    <row r="18434" customFormat="1" hidden="1"/>
    <row r="18435" customFormat="1" hidden="1"/>
    <row r="18436" customFormat="1" hidden="1"/>
    <row r="18437" customFormat="1" hidden="1"/>
    <row r="18438" customFormat="1" hidden="1"/>
    <row r="18439" customFormat="1" hidden="1"/>
    <row r="18440" customFormat="1" hidden="1"/>
    <row r="18441" customFormat="1" hidden="1"/>
    <row r="18442" customFormat="1" hidden="1"/>
    <row r="18443" customFormat="1" hidden="1"/>
    <row r="18444" customFormat="1" hidden="1"/>
    <row r="18445" customFormat="1" hidden="1"/>
    <row r="18446" customFormat="1" hidden="1"/>
    <row r="18447" customFormat="1" hidden="1"/>
    <row r="18448" customFormat="1" hidden="1"/>
    <row r="18449" customFormat="1" hidden="1"/>
    <row r="18450" customFormat="1" hidden="1"/>
    <row r="18451" customFormat="1" hidden="1"/>
    <row r="18452" customFormat="1" hidden="1"/>
    <row r="18453" customFormat="1" hidden="1"/>
    <row r="18454" customFormat="1" hidden="1"/>
    <row r="18455" customFormat="1" hidden="1"/>
    <row r="18456" customFormat="1" hidden="1"/>
    <row r="18457" customFormat="1" hidden="1"/>
    <row r="18458" customFormat="1" hidden="1"/>
    <row r="18459" customFormat="1" hidden="1"/>
    <row r="18460" customFormat="1" hidden="1"/>
    <row r="18461" customFormat="1" hidden="1"/>
    <row r="18462" customFormat="1" hidden="1"/>
    <row r="18463" customFormat="1" hidden="1"/>
    <row r="18464" customFormat="1" hidden="1"/>
    <row r="18465" customFormat="1" hidden="1"/>
    <row r="18466" customFormat="1" hidden="1"/>
    <row r="18467" customFormat="1" hidden="1"/>
    <row r="18468" customFormat="1" hidden="1"/>
    <row r="18469" customFormat="1" hidden="1"/>
    <row r="18470" customFormat="1" hidden="1"/>
    <row r="18471" customFormat="1" hidden="1"/>
    <row r="18472" customFormat="1" hidden="1"/>
    <row r="18473" customFormat="1" hidden="1"/>
    <row r="18474" customFormat="1" hidden="1"/>
    <row r="18475" customFormat="1" hidden="1"/>
    <row r="18476" customFormat="1" hidden="1"/>
    <row r="18477" customFormat="1" hidden="1"/>
    <row r="18478" customFormat="1" hidden="1"/>
    <row r="18479" customFormat="1" hidden="1"/>
    <row r="18480" customFormat="1" hidden="1"/>
    <row r="18481" customFormat="1" hidden="1"/>
    <row r="18482" customFormat="1" hidden="1"/>
    <row r="18483" customFormat="1" hidden="1"/>
    <row r="18484" customFormat="1" hidden="1"/>
    <row r="18485" customFormat="1" hidden="1"/>
    <row r="18486" customFormat="1" hidden="1"/>
    <row r="18487" customFormat="1" hidden="1"/>
    <row r="18488" customFormat="1" hidden="1"/>
    <row r="18489" customFormat="1" hidden="1"/>
    <row r="18490" customFormat="1" hidden="1"/>
    <row r="18491" customFormat="1" hidden="1"/>
    <row r="18492" customFormat="1" hidden="1"/>
    <row r="18493" customFormat="1" hidden="1"/>
    <row r="18494" customFormat="1" hidden="1"/>
    <row r="18495" customFormat="1" hidden="1"/>
    <row r="18496" customFormat="1" hidden="1"/>
    <row r="18497" customFormat="1" hidden="1"/>
    <row r="18498" customFormat="1" hidden="1"/>
    <row r="18499" customFormat="1" hidden="1"/>
    <row r="18500" customFormat="1" hidden="1"/>
    <row r="18501" customFormat="1" hidden="1"/>
    <row r="18502" customFormat="1" hidden="1"/>
    <row r="18503" customFormat="1" hidden="1"/>
    <row r="18504" customFormat="1" hidden="1"/>
    <row r="18505" customFormat="1" hidden="1"/>
    <row r="18506" customFormat="1" hidden="1"/>
    <row r="18507" customFormat="1" hidden="1"/>
    <row r="18508" customFormat="1" hidden="1"/>
    <row r="18509" customFormat="1" hidden="1"/>
    <row r="18510" customFormat="1" hidden="1"/>
    <row r="18511" customFormat="1" hidden="1"/>
    <row r="18512" customFormat="1" hidden="1"/>
    <row r="18513" customFormat="1" hidden="1"/>
    <row r="18514" customFormat="1" hidden="1"/>
    <row r="18515" customFormat="1" hidden="1"/>
    <row r="18516" customFormat="1" hidden="1"/>
    <row r="18517" customFormat="1" hidden="1"/>
    <row r="18518" customFormat="1" hidden="1"/>
    <row r="18519" customFormat="1" hidden="1"/>
    <row r="18520" customFormat="1" hidden="1"/>
    <row r="18521" customFormat="1" hidden="1"/>
    <row r="18522" customFormat="1" hidden="1"/>
    <row r="18523" customFormat="1" hidden="1"/>
    <row r="18524" customFormat="1" hidden="1"/>
    <row r="18525" customFormat="1" hidden="1"/>
    <row r="18526" customFormat="1" hidden="1"/>
    <row r="18527" customFormat="1" hidden="1"/>
    <row r="18528" customFormat="1" hidden="1"/>
    <row r="18529" customFormat="1" hidden="1"/>
    <row r="18530" customFormat="1" hidden="1"/>
    <row r="18531" customFormat="1" hidden="1"/>
    <row r="18532" customFormat="1" hidden="1"/>
    <row r="18533" customFormat="1" hidden="1"/>
    <row r="18534" customFormat="1" hidden="1"/>
    <row r="18535" customFormat="1" hidden="1"/>
    <row r="18536" customFormat="1" hidden="1"/>
    <row r="18537" customFormat="1" hidden="1"/>
    <row r="18538" customFormat="1" hidden="1"/>
    <row r="18539" customFormat="1" hidden="1"/>
    <row r="18540" customFormat="1" hidden="1"/>
    <row r="18541" customFormat="1" hidden="1"/>
    <row r="18542" customFormat="1" hidden="1"/>
    <row r="18543" customFormat="1" hidden="1"/>
    <row r="18544" customFormat="1" hidden="1"/>
    <row r="18545" customFormat="1" hidden="1"/>
    <row r="18546" customFormat="1" hidden="1"/>
    <row r="18547" customFormat="1" hidden="1"/>
    <row r="18548" customFormat="1" hidden="1"/>
    <row r="18549" customFormat="1" hidden="1"/>
    <row r="18550" customFormat="1" hidden="1"/>
    <row r="18551" customFormat="1" hidden="1"/>
    <row r="18552" customFormat="1" hidden="1"/>
    <row r="18553" customFormat="1" hidden="1"/>
    <row r="18554" customFormat="1" hidden="1"/>
    <row r="18555" customFormat="1" hidden="1"/>
    <row r="18556" customFormat="1" hidden="1"/>
    <row r="18557" customFormat="1" hidden="1"/>
    <row r="18558" customFormat="1" hidden="1"/>
    <row r="18559" customFormat="1" hidden="1"/>
    <row r="18560" customFormat="1" hidden="1"/>
    <row r="18561" customFormat="1" hidden="1"/>
    <row r="18562" customFormat="1" hidden="1"/>
    <row r="18563" customFormat="1" hidden="1"/>
    <row r="18564" customFormat="1" hidden="1"/>
    <row r="18565" customFormat="1" hidden="1"/>
    <row r="18566" customFormat="1" hidden="1"/>
    <row r="18567" customFormat="1" hidden="1"/>
    <row r="18568" customFormat="1" hidden="1"/>
    <row r="18569" customFormat="1" hidden="1"/>
    <row r="18570" customFormat="1" hidden="1"/>
    <row r="18571" customFormat="1" hidden="1"/>
    <row r="18572" customFormat="1" hidden="1"/>
    <row r="18573" customFormat="1" hidden="1"/>
    <row r="18574" customFormat="1" hidden="1"/>
    <row r="18575" customFormat="1" hidden="1"/>
    <row r="18576" customFormat="1" hidden="1"/>
    <row r="18577" customFormat="1" hidden="1"/>
    <row r="18578" customFormat="1" hidden="1"/>
    <row r="18579" customFormat="1" hidden="1"/>
    <row r="18580" customFormat="1" hidden="1"/>
    <row r="18581" customFormat="1" hidden="1"/>
    <row r="18582" customFormat="1" hidden="1"/>
    <row r="18583" customFormat="1" hidden="1"/>
    <row r="18584" customFormat="1" hidden="1"/>
    <row r="18585" customFormat="1" hidden="1"/>
    <row r="18586" customFormat="1" hidden="1"/>
    <row r="18587" customFormat="1" hidden="1"/>
    <row r="18588" customFormat="1" hidden="1"/>
    <row r="18589" customFormat="1" hidden="1"/>
    <row r="18590" customFormat="1" hidden="1"/>
    <row r="18591" customFormat="1" hidden="1"/>
    <row r="18592" customFormat="1" hidden="1"/>
    <row r="18593" customFormat="1" hidden="1"/>
    <row r="18594" customFormat="1" hidden="1"/>
    <row r="18595" customFormat="1" hidden="1"/>
    <row r="18596" customFormat="1" hidden="1"/>
    <row r="18597" customFormat="1" hidden="1"/>
    <row r="18598" customFormat="1" hidden="1"/>
    <row r="18599" customFormat="1" hidden="1"/>
    <row r="18600" customFormat="1" hidden="1"/>
    <row r="18601" customFormat="1" hidden="1"/>
    <row r="18602" customFormat="1" hidden="1"/>
    <row r="18603" customFormat="1" hidden="1"/>
    <row r="18604" customFormat="1" hidden="1"/>
    <row r="18605" customFormat="1" hidden="1"/>
    <row r="18606" customFormat="1" hidden="1"/>
    <row r="18607" customFormat="1" hidden="1"/>
    <row r="18608" customFormat="1" hidden="1"/>
    <row r="18609" customFormat="1" hidden="1"/>
    <row r="18610" customFormat="1" hidden="1"/>
    <row r="18611" customFormat="1" hidden="1"/>
    <row r="18612" customFormat="1" hidden="1"/>
    <row r="18613" customFormat="1" hidden="1"/>
    <row r="18614" customFormat="1" hidden="1"/>
    <row r="18615" customFormat="1" hidden="1"/>
    <row r="18616" customFormat="1" hidden="1"/>
    <row r="18617" customFormat="1" hidden="1"/>
    <row r="18618" customFormat="1" hidden="1"/>
    <row r="18619" customFormat="1" hidden="1"/>
    <row r="18620" customFormat="1" hidden="1"/>
    <row r="18621" customFormat="1" hidden="1"/>
    <row r="18622" customFormat="1" hidden="1"/>
    <row r="18623" customFormat="1" hidden="1"/>
    <row r="18624" customFormat="1" hidden="1"/>
    <row r="18625" customFormat="1" hidden="1"/>
    <row r="18626" customFormat="1" hidden="1"/>
    <row r="18627" customFormat="1" hidden="1"/>
    <row r="18628" customFormat="1" hidden="1"/>
    <row r="18629" customFormat="1" hidden="1"/>
    <row r="18630" customFormat="1" hidden="1"/>
    <row r="18631" customFormat="1" hidden="1"/>
    <row r="18632" customFormat="1" hidden="1"/>
    <row r="18633" customFormat="1" hidden="1"/>
    <row r="18634" customFormat="1" hidden="1"/>
    <row r="18635" customFormat="1" hidden="1"/>
    <row r="18636" customFormat="1" hidden="1"/>
    <row r="18637" customFormat="1" hidden="1"/>
    <row r="18638" customFormat="1" hidden="1"/>
    <row r="18639" customFormat="1" hidden="1"/>
    <row r="18640" customFormat="1" hidden="1"/>
    <row r="18641" customFormat="1" hidden="1"/>
    <row r="18642" customFormat="1" hidden="1"/>
    <row r="18643" customFormat="1" hidden="1"/>
    <row r="18644" customFormat="1" hidden="1"/>
    <row r="18645" customFormat="1" hidden="1"/>
    <row r="18646" customFormat="1" hidden="1"/>
    <row r="18647" customFormat="1" hidden="1"/>
    <row r="18648" customFormat="1" hidden="1"/>
    <row r="18649" customFormat="1" hidden="1"/>
    <row r="18650" customFormat="1" hidden="1"/>
    <row r="18651" customFormat="1" hidden="1"/>
    <row r="18652" customFormat="1" hidden="1"/>
    <row r="18653" customFormat="1" hidden="1"/>
    <row r="18654" customFormat="1" hidden="1"/>
    <row r="18655" customFormat="1" hidden="1"/>
    <row r="18656" customFormat="1" hidden="1"/>
    <row r="18657" customFormat="1" hidden="1"/>
    <row r="18658" customFormat="1" hidden="1"/>
    <row r="18659" customFormat="1" hidden="1"/>
    <row r="18660" customFormat="1" hidden="1"/>
    <row r="18661" customFormat="1" hidden="1"/>
    <row r="18662" customFormat="1" hidden="1"/>
    <row r="18663" customFormat="1" hidden="1"/>
    <row r="18664" customFormat="1" hidden="1"/>
    <row r="18665" customFormat="1" hidden="1"/>
    <row r="18666" customFormat="1" hidden="1"/>
    <row r="18667" customFormat="1" hidden="1"/>
    <row r="18668" customFormat="1" hidden="1"/>
    <row r="18669" customFormat="1" hidden="1"/>
    <row r="18670" customFormat="1" hidden="1"/>
    <row r="18671" customFormat="1" hidden="1"/>
    <row r="18672" customFormat="1" hidden="1"/>
    <row r="18673" customFormat="1" hidden="1"/>
    <row r="18674" customFormat="1" hidden="1"/>
    <row r="18675" customFormat="1" hidden="1"/>
    <row r="18676" customFormat="1" hidden="1"/>
    <row r="18677" customFormat="1" hidden="1"/>
    <row r="18678" customFormat="1" hidden="1"/>
    <row r="18679" customFormat="1" hidden="1"/>
    <row r="18680" customFormat="1" hidden="1"/>
    <row r="18681" customFormat="1" hidden="1"/>
    <row r="18682" customFormat="1" hidden="1"/>
    <row r="18683" customFormat="1" hidden="1"/>
    <row r="18684" customFormat="1" hidden="1"/>
    <row r="18685" customFormat="1" hidden="1"/>
    <row r="18686" customFormat="1" hidden="1"/>
    <row r="18687" customFormat="1" hidden="1"/>
    <row r="18688" customFormat="1" hidden="1"/>
    <row r="18689" customFormat="1" hidden="1"/>
    <row r="18690" customFormat="1" hidden="1"/>
    <row r="18691" customFormat="1" hidden="1"/>
    <row r="18692" customFormat="1" hidden="1"/>
    <row r="18693" customFormat="1" hidden="1"/>
    <row r="18694" customFormat="1" hidden="1"/>
    <row r="18695" customFormat="1" hidden="1"/>
    <row r="18696" customFormat="1" hidden="1"/>
    <row r="18697" customFormat="1" hidden="1"/>
    <row r="18698" customFormat="1" hidden="1"/>
    <row r="18699" customFormat="1" hidden="1"/>
    <row r="18700" customFormat="1" hidden="1"/>
    <row r="18701" customFormat="1" hidden="1"/>
    <row r="18702" customFormat="1" hidden="1"/>
    <row r="18703" customFormat="1" hidden="1"/>
    <row r="18704" customFormat="1" hidden="1"/>
    <row r="18705" customFormat="1" hidden="1"/>
    <row r="18706" customFormat="1" hidden="1"/>
    <row r="18707" customFormat="1" hidden="1"/>
    <row r="18708" customFormat="1" hidden="1"/>
    <row r="18709" customFormat="1" hidden="1"/>
    <row r="18710" customFormat="1" hidden="1"/>
    <row r="18711" customFormat="1" hidden="1"/>
    <row r="18712" customFormat="1" hidden="1"/>
    <row r="18713" customFormat="1" hidden="1"/>
    <row r="18714" customFormat="1" hidden="1"/>
    <row r="18715" customFormat="1" hidden="1"/>
    <row r="18716" customFormat="1" hidden="1"/>
    <row r="18717" customFormat="1" hidden="1"/>
    <row r="18718" customFormat="1" hidden="1"/>
    <row r="18719" customFormat="1" hidden="1"/>
    <row r="18720" customFormat="1" hidden="1"/>
    <row r="18721" customFormat="1" hidden="1"/>
    <row r="18722" customFormat="1" hidden="1"/>
    <row r="18723" customFormat="1" hidden="1"/>
    <row r="18724" customFormat="1" hidden="1"/>
    <row r="18725" customFormat="1" hidden="1"/>
    <row r="18726" customFormat="1" hidden="1"/>
    <row r="18727" customFormat="1" hidden="1"/>
    <row r="18728" customFormat="1" hidden="1"/>
    <row r="18729" customFormat="1" hidden="1"/>
    <row r="18730" customFormat="1" hidden="1"/>
    <row r="18731" customFormat="1" hidden="1"/>
    <row r="18732" customFormat="1" hidden="1"/>
    <row r="18733" customFormat="1" hidden="1"/>
    <row r="18734" customFormat="1" hidden="1"/>
    <row r="18735" customFormat="1" hidden="1"/>
    <row r="18736" customFormat="1" hidden="1"/>
    <row r="18737" customFormat="1" hidden="1"/>
    <row r="18738" customFormat="1" hidden="1"/>
    <row r="18739" customFormat="1" hidden="1"/>
    <row r="18740" customFormat="1" hidden="1"/>
    <row r="18741" customFormat="1" hidden="1"/>
    <row r="18742" customFormat="1" hidden="1"/>
    <row r="18743" customFormat="1" hidden="1"/>
    <row r="18744" customFormat="1" hidden="1"/>
    <row r="18745" customFormat="1" hidden="1"/>
    <row r="18746" customFormat="1" hidden="1"/>
    <row r="18747" customFormat="1" hidden="1"/>
    <row r="18748" customFormat="1" hidden="1"/>
    <row r="18749" customFormat="1" hidden="1"/>
    <row r="18750" customFormat="1" hidden="1"/>
    <row r="18751" customFormat="1" hidden="1"/>
    <row r="18752" customFormat="1" hidden="1"/>
    <row r="18753" customFormat="1" hidden="1"/>
    <row r="18754" customFormat="1" hidden="1"/>
    <row r="18755" customFormat="1" hidden="1"/>
    <row r="18756" customFormat="1" hidden="1"/>
    <row r="18757" customFormat="1" hidden="1"/>
    <row r="18758" customFormat="1" hidden="1"/>
    <row r="18759" customFormat="1" hidden="1"/>
    <row r="18760" customFormat="1" hidden="1"/>
    <row r="18761" customFormat="1" hidden="1"/>
    <row r="18762" customFormat="1" hidden="1"/>
    <row r="18763" customFormat="1" hidden="1"/>
    <row r="18764" customFormat="1" hidden="1"/>
    <row r="18765" customFormat="1" hidden="1"/>
    <row r="18766" customFormat="1" hidden="1"/>
    <row r="18767" customFormat="1" hidden="1"/>
    <row r="18768" customFormat="1" hidden="1"/>
    <row r="18769" customFormat="1" hidden="1"/>
    <row r="18770" customFormat="1" hidden="1"/>
    <row r="18771" customFormat="1" hidden="1"/>
    <row r="18772" customFormat="1" hidden="1"/>
    <row r="18773" customFormat="1" hidden="1"/>
    <row r="18774" customFormat="1" hidden="1"/>
    <row r="18775" customFormat="1" hidden="1"/>
    <row r="18776" customFormat="1" hidden="1"/>
    <row r="18777" customFormat="1" hidden="1"/>
    <row r="18778" customFormat="1" hidden="1"/>
    <row r="18779" customFormat="1" hidden="1"/>
    <row r="18780" customFormat="1" hidden="1"/>
    <row r="18781" customFormat="1" hidden="1"/>
    <row r="18782" customFormat="1" hidden="1"/>
    <row r="18783" customFormat="1" hidden="1"/>
    <row r="18784" customFormat="1" hidden="1"/>
    <row r="18785" customFormat="1" hidden="1"/>
    <row r="18786" customFormat="1" hidden="1"/>
    <row r="18787" customFormat="1" hidden="1"/>
    <row r="18788" customFormat="1" hidden="1"/>
    <row r="18789" customFormat="1" hidden="1"/>
    <row r="18790" customFormat="1" hidden="1"/>
    <row r="18791" customFormat="1" hidden="1"/>
    <row r="18792" customFormat="1" hidden="1"/>
    <row r="18793" customFormat="1" hidden="1"/>
    <row r="18794" customFormat="1" hidden="1"/>
    <row r="18795" customFormat="1" hidden="1"/>
    <row r="18796" customFormat="1" hidden="1"/>
    <row r="18797" customFormat="1" hidden="1"/>
    <row r="18798" customFormat="1" hidden="1"/>
    <row r="18799" customFormat="1" hidden="1"/>
    <row r="18800" customFormat="1" hidden="1"/>
    <row r="18801" customFormat="1" hidden="1"/>
    <row r="18802" customFormat="1" hidden="1"/>
    <row r="18803" customFormat="1" hidden="1"/>
    <row r="18804" customFormat="1" hidden="1"/>
    <row r="18805" customFormat="1" hidden="1"/>
    <row r="18806" customFormat="1" hidden="1"/>
    <row r="18807" customFormat="1" hidden="1"/>
    <row r="18808" customFormat="1" hidden="1"/>
    <row r="18809" customFormat="1" hidden="1"/>
    <row r="18810" customFormat="1" hidden="1"/>
    <row r="18811" customFormat="1" hidden="1"/>
    <row r="18812" customFormat="1" hidden="1"/>
    <row r="18813" customFormat="1" hidden="1"/>
    <row r="18814" customFormat="1" hidden="1"/>
    <row r="18815" customFormat="1" hidden="1"/>
    <row r="18816" customFormat="1" hidden="1"/>
    <row r="18817" customFormat="1" hidden="1"/>
    <row r="18818" customFormat="1" hidden="1"/>
    <row r="18819" customFormat="1" hidden="1"/>
    <row r="18820" customFormat="1" hidden="1"/>
    <row r="18821" customFormat="1" hidden="1"/>
    <row r="18822" customFormat="1" hidden="1"/>
    <row r="18823" customFormat="1" hidden="1"/>
    <row r="18824" customFormat="1" hidden="1"/>
    <row r="18825" customFormat="1" hidden="1"/>
    <row r="18826" customFormat="1" hidden="1"/>
    <row r="18827" customFormat="1" hidden="1"/>
    <row r="18828" customFormat="1" hidden="1"/>
    <row r="18829" customFormat="1" hidden="1"/>
    <row r="18830" customFormat="1" hidden="1"/>
    <row r="18831" customFormat="1" hidden="1"/>
    <row r="18832" customFormat="1" hidden="1"/>
    <row r="18833" customFormat="1" hidden="1"/>
    <row r="18834" customFormat="1" hidden="1"/>
    <row r="18835" customFormat="1" hidden="1"/>
    <row r="18836" customFormat="1" hidden="1"/>
    <row r="18837" customFormat="1" hidden="1"/>
    <row r="18838" customFormat="1" hidden="1"/>
    <row r="18839" customFormat="1" hidden="1"/>
    <row r="18840" customFormat="1" hidden="1"/>
    <row r="18841" customFormat="1" hidden="1"/>
    <row r="18842" customFormat="1" hidden="1"/>
    <row r="18843" customFormat="1" hidden="1"/>
    <row r="18844" customFormat="1" hidden="1"/>
    <row r="18845" customFormat="1" hidden="1"/>
    <row r="18846" customFormat="1" hidden="1"/>
    <row r="18847" customFormat="1" hidden="1"/>
    <row r="18848" customFormat="1" hidden="1"/>
    <row r="18849" customFormat="1" hidden="1"/>
    <row r="18850" customFormat="1" hidden="1"/>
    <row r="18851" customFormat="1" hidden="1"/>
    <row r="18852" customFormat="1" hidden="1"/>
    <row r="18853" customFormat="1" hidden="1"/>
    <row r="18854" customFormat="1" hidden="1"/>
    <row r="18855" customFormat="1" hidden="1"/>
    <row r="18856" customFormat="1" hidden="1"/>
    <row r="18857" customFormat="1" hidden="1"/>
    <row r="18858" customFormat="1" hidden="1"/>
    <row r="18859" customFormat="1" hidden="1"/>
    <row r="18860" customFormat="1" hidden="1"/>
    <row r="18861" customFormat="1" hidden="1"/>
    <row r="18862" customFormat="1" hidden="1"/>
    <row r="18863" customFormat="1" hidden="1"/>
    <row r="18864" customFormat="1" hidden="1"/>
    <row r="18865" customFormat="1" hidden="1"/>
    <row r="18866" customFormat="1" hidden="1"/>
    <row r="18867" customFormat="1" hidden="1"/>
    <row r="18868" customFormat="1" hidden="1"/>
    <row r="18869" customFormat="1" hidden="1"/>
    <row r="18870" customFormat="1" hidden="1"/>
    <row r="18871" customFormat="1" hidden="1"/>
    <row r="18872" customFormat="1" hidden="1"/>
    <row r="18873" customFormat="1" hidden="1"/>
    <row r="18874" customFormat="1" hidden="1"/>
    <row r="18875" customFormat="1" hidden="1"/>
    <row r="18876" customFormat="1" hidden="1"/>
    <row r="18877" customFormat="1" hidden="1"/>
    <row r="18878" customFormat="1" hidden="1"/>
    <row r="18879" customFormat="1" hidden="1"/>
    <row r="18880" customFormat="1" hidden="1"/>
    <row r="18881" customFormat="1" hidden="1"/>
    <row r="18882" customFormat="1" hidden="1"/>
    <row r="18883" customFormat="1" hidden="1"/>
    <row r="18884" customFormat="1" hidden="1"/>
    <row r="18885" customFormat="1" hidden="1"/>
    <row r="18886" customFormat="1" hidden="1"/>
    <row r="18887" customFormat="1" hidden="1"/>
    <row r="18888" customFormat="1" hidden="1"/>
    <row r="18889" customFormat="1" hidden="1"/>
    <row r="18890" customFormat="1" hidden="1"/>
    <row r="18891" customFormat="1" hidden="1"/>
    <row r="18892" customFormat="1" hidden="1"/>
    <row r="18893" customFormat="1" hidden="1"/>
    <row r="18894" customFormat="1" hidden="1"/>
    <row r="18895" customFormat="1" hidden="1"/>
    <row r="18896" customFormat="1" hidden="1"/>
    <row r="18897" customFormat="1" hidden="1"/>
    <row r="18898" customFormat="1" hidden="1"/>
    <row r="18899" customFormat="1" hidden="1"/>
    <row r="18900" customFormat="1" hidden="1"/>
    <row r="18901" customFormat="1" hidden="1"/>
    <row r="18902" customFormat="1" hidden="1"/>
    <row r="18903" customFormat="1" hidden="1"/>
    <row r="18904" customFormat="1" hidden="1"/>
    <row r="18905" customFormat="1" hidden="1"/>
    <row r="18906" customFormat="1" hidden="1"/>
    <row r="18907" customFormat="1" hidden="1"/>
    <row r="18908" customFormat="1" hidden="1"/>
    <row r="18909" customFormat="1" hidden="1"/>
    <row r="18910" customFormat="1" hidden="1"/>
    <row r="18911" customFormat="1" hidden="1"/>
    <row r="18912" customFormat="1" hidden="1"/>
    <row r="18913" customFormat="1" hidden="1"/>
    <row r="18914" customFormat="1" hidden="1"/>
    <row r="18915" customFormat="1" hidden="1"/>
    <row r="18916" customFormat="1" hidden="1"/>
    <row r="18917" customFormat="1" hidden="1"/>
    <row r="18918" customFormat="1" hidden="1"/>
    <row r="18919" customFormat="1" hidden="1"/>
    <row r="18920" customFormat="1" hidden="1"/>
    <row r="18921" customFormat="1" hidden="1"/>
    <row r="18922" customFormat="1" hidden="1"/>
    <row r="18923" customFormat="1" hidden="1"/>
    <row r="18924" customFormat="1" hidden="1"/>
    <row r="18925" customFormat="1" hidden="1"/>
    <row r="18926" customFormat="1" hidden="1"/>
    <row r="18927" customFormat="1" hidden="1"/>
    <row r="18928" customFormat="1" hidden="1"/>
    <row r="18929" customFormat="1" hidden="1"/>
    <row r="18930" customFormat="1" hidden="1"/>
    <row r="18931" customFormat="1" hidden="1"/>
    <row r="18932" customFormat="1" hidden="1"/>
    <row r="18933" customFormat="1" hidden="1"/>
    <row r="18934" customFormat="1" hidden="1"/>
    <row r="18935" customFormat="1" hidden="1"/>
    <row r="18936" customFormat="1" hidden="1"/>
    <row r="18937" customFormat="1" hidden="1"/>
    <row r="18938" customFormat="1" hidden="1"/>
    <row r="18939" customFormat="1" hidden="1"/>
    <row r="18940" customFormat="1" hidden="1"/>
    <row r="18941" customFormat="1" hidden="1"/>
    <row r="18942" customFormat="1" hidden="1"/>
    <row r="18943" customFormat="1" hidden="1"/>
    <row r="18944" customFormat="1" hidden="1"/>
    <row r="18945" customFormat="1" hidden="1"/>
    <row r="18946" customFormat="1" hidden="1"/>
    <row r="18947" customFormat="1" hidden="1"/>
    <row r="18948" customFormat="1" hidden="1"/>
    <row r="18949" customFormat="1" hidden="1"/>
    <row r="18950" customFormat="1" hidden="1"/>
    <row r="18951" customFormat="1" hidden="1"/>
    <row r="18952" customFormat="1" hidden="1"/>
    <row r="18953" customFormat="1" hidden="1"/>
    <row r="18954" customFormat="1" hidden="1"/>
    <row r="18955" customFormat="1" hidden="1"/>
    <row r="18956" customFormat="1" hidden="1"/>
    <row r="18957" customFormat="1" hidden="1"/>
    <row r="18958" customFormat="1" hidden="1"/>
    <row r="18959" customFormat="1" hidden="1"/>
    <row r="18960" customFormat="1" hidden="1"/>
    <row r="18961" customFormat="1" hidden="1"/>
    <row r="18962" customFormat="1" hidden="1"/>
    <row r="18963" customFormat="1" hidden="1"/>
    <row r="18964" customFormat="1" hidden="1"/>
    <row r="18965" customFormat="1" hidden="1"/>
    <row r="18966" customFormat="1" hidden="1"/>
    <row r="18967" customFormat="1" hidden="1"/>
    <row r="18968" customFormat="1" hidden="1"/>
    <row r="18969" customFormat="1" hidden="1"/>
    <row r="18970" customFormat="1" hidden="1"/>
    <row r="18971" customFormat="1" hidden="1"/>
    <row r="18972" customFormat="1" hidden="1"/>
    <row r="18973" customFormat="1" hidden="1"/>
    <row r="18974" customFormat="1" hidden="1"/>
    <row r="18975" customFormat="1" hidden="1"/>
    <row r="18976" customFormat="1" hidden="1"/>
    <row r="18977" customFormat="1" hidden="1"/>
    <row r="18978" customFormat="1" hidden="1"/>
    <row r="18979" customFormat="1" hidden="1"/>
    <row r="18980" customFormat="1" hidden="1"/>
    <row r="18981" customFormat="1" hidden="1"/>
    <row r="18982" customFormat="1" hidden="1"/>
    <row r="18983" customFormat="1" hidden="1"/>
    <row r="18984" customFormat="1" hidden="1"/>
    <row r="18985" customFormat="1" hidden="1"/>
    <row r="18986" customFormat="1" hidden="1"/>
    <row r="18987" customFormat="1" hidden="1"/>
    <row r="18988" customFormat="1" hidden="1"/>
    <row r="18989" customFormat="1" hidden="1"/>
    <row r="18990" customFormat="1" hidden="1"/>
    <row r="18991" customFormat="1" hidden="1"/>
    <row r="18992" customFormat="1" hidden="1"/>
    <row r="18993" customFormat="1" hidden="1"/>
    <row r="18994" customFormat="1" hidden="1"/>
    <row r="18995" customFormat="1" hidden="1"/>
    <row r="18996" customFormat="1" hidden="1"/>
    <row r="18997" customFormat="1" hidden="1"/>
    <row r="18998" customFormat="1" hidden="1"/>
    <row r="18999" customFormat="1" hidden="1"/>
    <row r="19000" customFormat="1" hidden="1"/>
    <row r="19001" customFormat="1" hidden="1"/>
    <row r="19002" customFormat="1" hidden="1"/>
    <row r="19003" customFormat="1" hidden="1"/>
    <row r="19004" customFormat="1" hidden="1"/>
    <row r="19005" customFormat="1" hidden="1"/>
    <row r="19006" customFormat="1" hidden="1"/>
    <row r="19007" customFormat="1" hidden="1"/>
    <row r="19008" customFormat="1" hidden="1"/>
    <row r="19009" customFormat="1" hidden="1"/>
    <row r="19010" customFormat="1" hidden="1"/>
    <row r="19011" customFormat="1" hidden="1"/>
    <row r="19012" customFormat="1" hidden="1"/>
    <row r="19013" customFormat="1" hidden="1"/>
    <row r="19014" customFormat="1" hidden="1"/>
    <row r="19015" customFormat="1" hidden="1"/>
    <row r="19016" customFormat="1" hidden="1"/>
    <row r="19017" customFormat="1" hidden="1"/>
    <row r="19018" customFormat="1" hidden="1"/>
    <row r="19019" customFormat="1" hidden="1"/>
    <row r="19020" customFormat="1" hidden="1"/>
    <row r="19021" customFormat="1" hidden="1"/>
    <row r="19022" customFormat="1" hidden="1"/>
    <row r="19023" customFormat="1" hidden="1"/>
    <row r="19024" customFormat="1" hidden="1"/>
    <row r="19025" customFormat="1" hidden="1"/>
    <row r="19026" customFormat="1" hidden="1"/>
    <row r="19027" customFormat="1" hidden="1"/>
    <row r="19028" customFormat="1" hidden="1"/>
    <row r="19029" customFormat="1" hidden="1"/>
    <row r="19030" customFormat="1" hidden="1"/>
    <row r="19031" customFormat="1" hidden="1"/>
    <row r="19032" customFormat="1" hidden="1"/>
    <row r="19033" customFormat="1" hidden="1"/>
    <row r="19034" customFormat="1" hidden="1"/>
    <row r="19035" customFormat="1" hidden="1"/>
    <row r="19036" customFormat="1" hidden="1"/>
    <row r="19037" customFormat="1" hidden="1"/>
    <row r="19038" customFormat="1" hidden="1"/>
    <row r="19039" customFormat="1" hidden="1"/>
    <row r="19040" customFormat="1" hidden="1"/>
    <row r="19041" customFormat="1" hidden="1"/>
    <row r="19042" customFormat="1" hidden="1"/>
    <row r="19043" customFormat="1" hidden="1"/>
    <row r="19044" customFormat="1" hidden="1"/>
    <row r="19045" customFormat="1" hidden="1"/>
    <row r="19046" customFormat="1" hidden="1"/>
    <row r="19047" customFormat="1" hidden="1"/>
    <row r="19048" customFormat="1" hidden="1"/>
    <row r="19049" customFormat="1" hidden="1"/>
    <row r="19050" customFormat="1" hidden="1"/>
    <row r="19051" customFormat="1" hidden="1"/>
    <row r="19052" customFormat="1" hidden="1"/>
    <row r="19053" customFormat="1" hidden="1"/>
    <row r="19054" customFormat="1" hidden="1"/>
    <row r="19055" customFormat="1" hidden="1"/>
    <row r="19056" customFormat="1" hidden="1"/>
    <row r="19057" customFormat="1" hidden="1"/>
    <row r="19058" customFormat="1" hidden="1"/>
    <row r="19059" customFormat="1" hidden="1"/>
    <row r="19060" customFormat="1" hidden="1"/>
    <row r="19061" customFormat="1" hidden="1"/>
    <row r="19062" customFormat="1" hidden="1"/>
    <row r="19063" customFormat="1" hidden="1"/>
    <row r="19064" customFormat="1" hidden="1"/>
    <row r="19065" customFormat="1" hidden="1"/>
    <row r="19066" customFormat="1" hidden="1"/>
    <row r="19067" customFormat="1" hidden="1"/>
    <row r="19068" customFormat="1" hidden="1"/>
    <row r="19069" customFormat="1" hidden="1"/>
    <row r="19070" customFormat="1" hidden="1"/>
    <row r="19071" customFormat="1" hidden="1"/>
    <row r="19072" customFormat="1" hidden="1"/>
    <row r="19073" customFormat="1" hidden="1"/>
    <row r="19074" customFormat="1" hidden="1"/>
    <row r="19075" customFormat="1" hidden="1"/>
    <row r="19076" customFormat="1" hidden="1"/>
    <row r="19077" customFormat="1" hidden="1"/>
    <row r="19078" customFormat="1" hidden="1"/>
    <row r="19079" customFormat="1" hidden="1"/>
    <row r="19080" customFormat="1" hidden="1"/>
    <row r="19081" customFormat="1" hidden="1"/>
    <row r="19082" customFormat="1" hidden="1"/>
    <row r="19083" customFormat="1" hidden="1"/>
    <row r="19084" customFormat="1" hidden="1"/>
    <row r="19085" customFormat="1" hidden="1"/>
    <row r="19086" customFormat="1" hidden="1"/>
    <row r="19087" customFormat="1" hidden="1"/>
    <row r="19088" customFormat="1" hidden="1"/>
    <row r="19089" customFormat="1" hidden="1"/>
    <row r="19090" customFormat="1" hidden="1"/>
    <row r="19091" customFormat="1" hidden="1"/>
    <row r="19092" customFormat="1" hidden="1"/>
    <row r="19093" customFormat="1" hidden="1"/>
    <row r="19094" customFormat="1" hidden="1"/>
    <row r="19095" customFormat="1" hidden="1"/>
    <row r="19096" customFormat="1" hidden="1"/>
    <row r="19097" customFormat="1" hidden="1"/>
    <row r="19098" customFormat="1" hidden="1"/>
    <row r="19099" customFormat="1" hidden="1"/>
    <row r="19100" customFormat="1" hidden="1"/>
    <row r="19101" customFormat="1" hidden="1"/>
    <row r="19102" customFormat="1" hidden="1"/>
    <row r="19103" customFormat="1" hidden="1"/>
    <row r="19104" customFormat="1" hidden="1"/>
    <row r="19105" customFormat="1" hidden="1"/>
    <row r="19106" customFormat="1" hidden="1"/>
    <row r="19107" customFormat="1" hidden="1"/>
    <row r="19108" customFormat="1" hidden="1"/>
    <row r="19109" customFormat="1" hidden="1"/>
    <row r="19110" customFormat="1" hidden="1"/>
    <row r="19111" customFormat="1" hidden="1"/>
    <row r="19112" customFormat="1" hidden="1"/>
    <row r="19113" customFormat="1" hidden="1"/>
    <row r="19114" customFormat="1" hidden="1"/>
    <row r="19115" customFormat="1" hidden="1"/>
    <row r="19116" customFormat="1" hidden="1"/>
    <row r="19117" customFormat="1" hidden="1"/>
    <row r="19118" customFormat="1" hidden="1"/>
    <row r="19119" customFormat="1" hidden="1"/>
    <row r="19120" customFormat="1" hidden="1"/>
    <row r="19121" customFormat="1" hidden="1"/>
    <row r="19122" customFormat="1" hidden="1"/>
    <row r="19123" customFormat="1" hidden="1"/>
    <row r="19124" customFormat="1" hidden="1"/>
    <row r="19125" customFormat="1" hidden="1"/>
    <row r="19126" customFormat="1" hidden="1"/>
    <row r="19127" customFormat="1" hidden="1"/>
    <row r="19128" customFormat="1" hidden="1"/>
    <row r="19129" customFormat="1" hidden="1"/>
    <row r="19130" customFormat="1" hidden="1"/>
    <row r="19131" customFormat="1" hidden="1"/>
    <row r="19132" customFormat="1" hidden="1"/>
    <row r="19133" customFormat="1" hidden="1"/>
    <row r="19134" customFormat="1" hidden="1"/>
    <row r="19135" customFormat="1" hidden="1"/>
    <row r="19136" customFormat="1" hidden="1"/>
    <row r="19137" customFormat="1" hidden="1"/>
    <row r="19138" customFormat="1" hidden="1"/>
    <row r="19139" customFormat="1" hidden="1"/>
    <row r="19140" customFormat="1" hidden="1"/>
    <row r="19141" customFormat="1" hidden="1"/>
    <row r="19142" customFormat="1" hidden="1"/>
    <row r="19143" customFormat="1" hidden="1"/>
    <row r="19144" customFormat="1" hidden="1"/>
    <row r="19145" customFormat="1" hidden="1"/>
    <row r="19146" customFormat="1" hidden="1"/>
    <row r="19147" customFormat="1" hidden="1"/>
    <row r="19148" customFormat="1" hidden="1"/>
    <row r="19149" customFormat="1" hidden="1"/>
    <row r="19150" customFormat="1" hidden="1"/>
    <row r="19151" customFormat="1" hidden="1"/>
    <row r="19152" customFormat="1" hidden="1"/>
    <row r="19153" customFormat="1" hidden="1"/>
    <row r="19154" customFormat="1" hidden="1"/>
    <row r="19155" customFormat="1" hidden="1"/>
    <row r="19156" customFormat="1" hidden="1"/>
    <row r="19157" customFormat="1" hidden="1"/>
    <row r="19158" customFormat="1" hidden="1"/>
    <row r="19159" customFormat="1" hidden="1"/>
    <row r="19160" customFormat="1" hidden="1"/>
    <row r="19161" customFormat="1" hidden="1"/>
    <row r="19162" customFormat="1" hidden="1"/>
    <row r="19163" customFormat="1" hidden="1"/>
    <row r="19164" customFormat="1" hidden="1"/>
    <row r="19165" customFormat="1" hidden="1"/>
    <row r="19166" customFormat="1" hidden="1"/>
    <row r="19167" customFormat="1" hidden="1"/>
    <row r="19168" customFormat="1" hidden="1"/>
    <row r="19169" customFormat="1" hidden="1"/>
    <row r="19170" customFormat="1" hidden="1"/>
    <row r="19171" customFormat="1" hidden="1"/>
    <row r="19172" customFormat="1" hidden="1"/>
    <row r="19173" customFormat="1" hidden="1"/>
    <row r="19174" customFormat="1" hidden="1"/>
    <row r="19175" customFormat="1" hidden="1"/>
    <row r="19176" customFormat="1" hidden="1"/>
    <row r="19177" customFormat="1" hidden="1"/>
    <row r="19178" customFormat="1" hidden="1"/>
    <row r="19179" customFormat="1" hidden="1"/>
    <row r="19180" customFormat="1" hidden="1"/>
    <row r="19181" customFormat="1" hidden="1"/>
    <row r="19182" customFormat="1" hidden="1"/>
    <row r="19183" customFormat="1" hidden="1"/>
    <row r="19184" customFormat="1" hidden="1"/>
    <row r="19185" customFormat="1" hidden="1"/>
    <row r="19186" customFormat="1" hidden="1"/>
    <row r="19187" customFormat="1" hidden="1"/>
    <row r="19188" customFormat="1" hidden="1"/>
    <row r="19189" customFormat="1" hidden="1"/>
    <row r="19190" customFormat="1" hidden="1"/>
    <row r="19191" customFormat="1" hidden="1"/>
    <row r="19192" customFormat="1" hidden="1"/>
    <row r="19193" customFormat="1" hidden="1"/>
    <row r="19194" customFormat="1" hidden="1"/>
    <row r="19195" customFormat="1" hidden="1"/>
    <row r="19196" customFormat="1" hidden="1"/>
    <row r="19197" customFormat="1" hidden="1"/>
    <row r="19198" customFormat="1" hidden="1"/>
    <row r="19199" customFormat="1" hidden="1"/>
    <row r="19200" customFormat="1" hidden="1"/>
    <row r="19201" customFormat="1" hidden="1"/>
    <row r="19202" customFormat="1" hidden="1"/>
    <row r="19203" customFormat="1" hidden="1"/>
    <row r="19204" customFormat="1" hidden="1"/>
    <row r="19205" customFormat="1" hidden="1"/>
    <row r="19206" customFormat="1" hidden="1"/>
    <row r="19207" customFormat="1" hidden="1"/>
    <row r="19208" customFormat="1" hidden="1"/>
    <row r="19209" customFormat="1" hidden="1"/>
    <row r="19210" customFormat="1" hidden="1"/>
    <row r="19211" customFormat="1" hidden="1"/>
    <row r="19212" customFormat="1" hidden="1"/>
    <row r="19213" customFormat="1" hidden="1"/>
    <row r="19214" customFormat="1" hidden="1"/>
    <row r="19215" customFormat="1" hidden="1"/>
    <row r="19216" customFormat="1" hidden="1"/>
    <row r="19217" customFormat="1" hidden="1"/>
    <row r="19218" customFormat="1" hidden="1"/>
    <row r="19219" customFormat="1" hidden="1"/>
    <row r="19220" customFormat="1" hidden="1"/>
    <row r="19221" customFormat="1" hidden="1"/>
    <row r="19222" customFormat="1" hidden="1"/>
    <row r="19223" customFormat="1" hidden="1"/>
    <row r="19224" customFormat="1" hidden="1"/>
    <row r="19225" customFormat="1" hidden="1"/>
    <row r="19226" customFormat="1" hidden="1"/>
    <row r="19227" customFormat="1" hidden="1"/>
    <row r="19228" customFormat="1" hidden="1"/>
    <row r="19229" customFormat="1" hidden="1"/>
    <row r="19230" customFormat="1" hidden="1"/>
    <row r="19231" customFormat="1" hidden="1"/>
    <row r="19232" customFormat="1" hidden="1"/>
    <row r="19233" customFormat="1" hidden="1"/>
    <row r="19234" customFormat="1" hidden="1"/>
    <row r="19235" customFormat="1" hidden="1"/>
    <row r="19236" customFormat="1" hidden="1"/>
    <row r="19237" customFormat="1" hidden="1"/>
    <row r="19238" customFormat="1" hidden="1"/>
    <row r="19239" customFormat="1" hidden="1"/>
    <row r="19240" customFormat="1" hidden="1"/>
    <row r="19241" customFormat="1" hidden="1"/>
    <row r="19242" customFormat="1" hidden="1"/>
    <row r="19243" customFormat="1" hidden="1"/>
    <row r="19244" customFormat="1" hidden="1"/>
    <row r="19245" customFormat="1" hidden="1"/>
    <row r="19246" customFormat="1" hidden="1"/>
    <row r="19247" customFormat="1" hidden="1"/>
    <row r="19248" customFormat="1" hidden="1"/>
    <row r="19249" customFormat="1" hidden="1"/>
    <row r="19250" customFormat="1" hidden="1"/>
    <row r="19251" customFormat="1" hidden="1"/>
    <row r="19252" customFormat="1" hidden="1"/>
    <row r="19253" customFormat="1" hidden="1"/>
    <row r="19254" customFormat="1" hidden="1"/>
    <row r="19255" customFormat="1" hidden="1"/>
    <row r="19256" customFormat="1" hidden="1"/>
    <row r="19257" customFormat="1" hidden="1"/>
    <row r="19258" customFormat="1" hidden="1"/>
    <row r="19259" customFormat="1" hidden="1"/>
    <row r="19260" customFormat="1" hidden="1"/>
    <row r="19261" customFormat="1" hidden="1"/>
    <row r="19262" customFormat="1" hidden="1"/>
    <row r="19263" customFormat="1" hidden="1"/>
    <row r="19264" customFormat="1" hidden="1"/>
    <row r="19265" customFormat="1" hidden="1"/>
    <row r="19266" customFormat="1" hidden="1"/>
    <row r="19267" customFormat="1" hidden="1"/>
    <row r="19268" customFormat="1" hidden="1"/>
    <row r="19269" customFormat="1" hidden="1"/>
    <row r="19270" customFormat="1" hidden="1"/>
    <row r="19271" customFormat="1" hidden="1"/>
    <row r="19272" customFormat="1" hidden="1"/>
    <row r="19273" customFormat="1" hidden="1"/>
    <row r="19274" customFormat="1" hidden="1"/>
    <row r="19275" customFormat="1" hidden="1"/>
    <row r="19276" customFormat="1" hidden="1"/>
    <row r="19277" customFormat="1" hidden="1"/>
    <row r="19278" customFormat="1" hidden="1"/>
    <row r="19279" customFormat="1" hidden="1"/>
    <row r="19280" customFormat="1" hidden="1"/>
    <row r="19281" customFormat="1" hidden="1"/>
    <row r="19282" customFormat="1" hidden="1"/>
    <row r="19283" customFormat="1" hidden="1"/>
    <row r="19284" customFormat="1" hidden="1"/>
    <row r="19285" customFormat="1" hidden="1"/>
    <row r="19286" customFormat="1" hidden="1"/>
    <row r="19287" customFormat="1" hidden="1"/>
    <row r="19288" customFormat="1" hidden="1"/>
    <row r="19289" customFormat="1" hidden="1"/>
    <row r="19290" customFormat="1" hidden="1"/>
    <row r="19291" customFormat="1" hidden="1"/>
    <row r="19292" customFormat="1" hidden="1"/>
    <row r="19293" customFormat="1" hidden="1"/>
    <row r="19294" customFormat="1" hidden="1"/>
    <row r="19295" customFormat="1" hidden="1"/>
    <row r="19296" customFormat="1" hidden="1"/>
    <row r="19297" customFormat="1" hidden="1"/>
    <row r="19298" customFormat="1" hidden="1"/>
    <row r="19299" customFormat="1" hidden="1"/>
    <row r="19300" customFormat="1" hidden="1"/>
    <row r="19301" customFormat="1" hidden="1"/>
    <row r="19302" customFormat="1" hidden="1"/>
    <row r="19303" customFormat="1" hidden="1"/>
    <row r="19304" customFormat="1" hidden="1"/>
    <row r="19305" customFormat="1" hidden="1"/>
    <row r="19306" customFormat="1" hidden="1"/>
    <row r="19307" customFormat="1" hidden="1"/>
    <row r="19308" customFormat="1" hidden="1"/>
    <row r="19309" customFormat="1" hidden="1"/>
    <row r="19310" customFormat="1" hidden="1"/>
    <row r="19311" customFormat="1" hidden="1"/>
    <row r="19312" customFormat="1" hidden="1"/>
    <row r="19313" customFormat="1" hidden="1"/>
    <row r="19314" customFormat="1" hidden="1"/>
    <row r="19315" customFormat="1" hidden="1"/>
    <row r="19316" customFormat="1" hidden="1"/>
    <row r="19317" customFormat="1" hidden="1"/>
    <row r="19318" customFormat="1" hidden="1"/>
    <row r="19319" customFormat="1" hidden="1"/>
    <row r="19320" customFormat="1" hidden="1"/>
    <row r="19321" customFormat="1" hidden="1"/>
    <row r="19322" customFormat="1" hidden="1"/>
    <row r="19323" customFormat="1" hidden="1"/>
    <row r="19324" customFormat="1" hidden="1"/>
    <row r="19325" customFormat="1" hidden="1"/>
    <row r="19326" customFormat="1" hidden="1"/>
    <row r="19327" customFormat="1" hidden="1"/>
    <row r="19328" customFormat="1" hidden="1"/>
    <row r="19329" customFormat="1" hidden="1"/>
    <row r="19330" customFormat="1" hidden="1"/>
    <row r="19331" customFormat="1" hidden="1"/>
    <row r="19332" customFormat="1" hidden="1"/>
    <row r="19333" customFormat="1" hidden="1"/>
    <row r="19334" customFormat="1" hidden="1"/>
    <row r="19335" customFormat="1" hidden="1"/>
    <row r="19336" customFormat="1" hidden="1"/>
    <row r="19337" customFormat="1" hidden="1"/>
    <row r="19338" customFormat="1" hidden="1"/>
    <row r="19339" customFormat="1" hidden="1"/>
    <row r="19340" customFormat="1" hidden="1"/>
    <row r="19341" customFormat="1" hidden="1"/>
    <row r="19342" customFormat="1" hidden="1"/>
    <row r="19343" customFormat="1" hidden="1"/>
    <row r="19344" customFormat="1" hidden="1"/>
    <row r="19345" customFormat="1" hidden="1"/>
    <row r="19346" customFormat="1" hidden="1"/>
    <row r="19347" customFormat="1" hidden="1"/>
    <row r="19348" customFormat="1" hidden="1"/>
    <row r="19349" customFormat="1" hidden="1"/>
    <row r="19350" customFormat="1" hidden="1"/>
    <row r="19351" customFormat="1" hidden="1"/>
    <row r="19352" customFormat="1" hidden="1"/>
    <row r="19353" customFormat="1" hidden="1"/>
    <row r="19354" customFormat="1" hidden="1"/>
    <row r="19355" customFormat="1" hidden="1"/>
    <row r="19356" customFormat="1" hidden="1"/>
    <row r="19357" customFormat="1" hidden="1"/>
    <row r="19358" customFormat="1" hidden="1"/>
    <row r="19359" customFormat="1" hidden="1"/>
    <row r="19360" customFormat="1" hidden="1"/>
    <row r="19361" customFormat="1" hidden="1"/>
    <row r="19362" customFormat="1" hidden="1"/>
    <row r="19363" customFormat="1" hidden="1"/>
    <row r="19364" customFormat="1" hidden="1"/>
    <row r="19365" customFormat="1" hidden="1"/>
    <row r="19366" customFormat="1" hidden="1"/>
    <row r="19367" customFormat="1" hidden="1"/>
    <row r="19368" customFormat="1" hidden="1"/>
    <row r="19369" customFormat="1" hidden="1"/>
    <row r="19370" customFormat="1" hidden="1"/>
    <row r="19371" customFormat="1" hidden="1"/>
    <row r="19372" customFormat="1" hidden="1"/>
    <row r="19373" customFormat="1" hidden="1"/>
    <row r="19374" customFormat="1" hidden="1"/>
    <row r="19375" customFormat="1" hidden="1"/>
    <row r="19376" customFormat="1" hidden="1"/>
    <row r="19377" customFormat="1" hidden="1"/>
    <row r="19378" customFormat="1" hidden="1"/>
    <row r="19379" customFormat="1" hidden="1"/>
    <row r="19380" customFormat="1" hidden="1"/>
    <row r="19381" customFormat="1" hidden="1"/>
    <row r="19382" customFormat="1" hidden="1"/>
    <row r="19383" customFormat="1" hidden="1"/>
    <row r="19384" customFormat="1" hidden="1"/>
    <row r="19385" customFormat="1" hidden="1"/>
    <row r="19386" customFormat="1" hidden="1"/>
    <row r="19387" customFormat="1" hidden="1"/>
    <row r="19388" customFormat="1" hidden="1"/>
    <row r="19389" customFormat="1" hidden="1"/>
    <row r="19390" customFormat="1" hidden="1"/>
    <row r="19391" customFormat="1" hidden="1"/>
    <row r="19392" customFormat="1" hidden="1"/>
    <row r="19393" customFormat="1" hidden="1"/>
    <row r="19394" customFormat="1" hidden="1"/>
    <row r="19395" customFormat="1" hidden="1"/>
    <row r="19396" customFormat="1" hidden="1"/>
    <row r="19397" customFormat="1" hidden="1"/>
    <row r="19398" customFormat="1" hidden="1"/>
    <row r="19399" customFormat="1" hidden="1"/>
    <row r="19400" customFormat="1" hidden="1"/>
    <row r="19401" customFormat="1" hidden="1"/>
    <row r="19402" customFormat="1" hidden="1"/>
    <row r="19403" customFormat="1" hidden="1"/>
    <row r="19404" customFormat="1" hidden="1"/>
    <row r="19405" customFormat="1" hidden="1"/>
    <row r="19406" customFormat="1" hidden="1"/>
    <row r="19407" customFormat="1" hidden="1"/>
    <row r="19408" customFormat="1" hidden="1"/>
    <row r="19409" customFormat="1" hidden="1"/>
    <row r="19410" customFormat="1" hidden="1"/>
    <row r="19411" customFormat="1" hidden="1"/>
    <row r="19412" customFormat="1" hidden="1"/>
    <row r="19413" customFormat="1" hidden="1"/>
    <row r="19414" customFormat="1" hidden="1"/>
    <row r="19415" customFormat="1" hidden="1"/>
    <row r="19416" customFormat="1" hidden="1"/>
    <row r="19417" customFormat="1" hidden="1"/>
    <row r="19418" customFormat="1" hidden="1"/>
    <row r="19419" customFormat="1" hidden="1"/>
    <row r="19420" customFormat="1" hidden="1"/>
    <row r="19421" customFormat="1" hidden="1"/>
    <row r="19422" customFormat="1" hidden="1"/>
    <row r="19423" customFormat="1" hidden="1"/>
    <row r="19424" customFormat="1" hidden="1"/>
    <row r="19425" customFormat="1" hidden="1"/>
    <row r="19426" customFormat="1" hidden="1"/>
    <row r="19427" customFormat="1" hidden="1"/>
    <row r="19428" customFormat="1" hidden="1"/>
    <row r="19429" customFormat="1" hidden="1"/>
    <row r="19430" customFormat="1" hidden="1"/>
    <row r="19431" customFormat="1" hidden="1"/>
    <row r="19432" customFormat="1" hidden="1"/>
    <row r="19433" customFormat="1" hidden="1"/>
    <row r="19434" customFormat="1" hidden="1"/>
    <row r="19435" customFormat="1" hidden="1"/>
    <row r="19436" customFormat="1" hidden="1"/>
    <row r="19437" customFormat="1" hidden="1"/>
    <row r="19438" customFormat="1" hidden="1"/>
    <row r="19439" customFormat="1" hidden="1"/>
    <row r="19440" customFormat="1" hidden="1"/>
    <row r="19441" customFormat="1" hidden="1"/>
    <row r="19442" customFormat="1" hidden="1"/>
    <row r="19443" customFormat="1" hidden="1"/>
    <row r="19444" customFormat="1" hidden="1"/>
    <row r="19445" customFormat="1" hidden="1"/>
    <row r="19446" customFormat="1" hidden="1"/>
    <row r="19447" customFormat="1" hidden="1"/>
    <row r="19448" customFormat="1" hidden="1"/>
    <row r="19449" customFormat="1" hidden="1"/>
    <row r="19450" customFormat="1" hidden="1"/>
    <row r="19451" customFormat="1" hidden="1"/>
    <row r="19452" customFormat="1" hidden="1"/>
    <row r="19453" customFormat="1" hidden="1"/>
    <row r="19454" customFormat="1" hidden="1"/>
    <row r="19455" customFormat="1" hidden="1"/>
    <row r="19456" customFormat="1" hidden="1"/>
    <row r="19457" customFormat="1" hidden="1"/>
    <row r="19458" customFormat="1" hidden="1"/>
    <row r="19459" customFormat="1" hidden="1"/>
    <row r="19460" customFormat="1" hidden="1"/>
    <row r="19461" customFormat="1" hidden="1"/>
    <row r="19462" customFormat="1" hidden="1"/>
    <row r="19463" customFormat="1" hidden="1"/>
    <row r="19464" customFormat="1" hidden="1"/>
    <row r="19465" customFormat="1" hidden="1"/>
    <row r="19466" customFormat="1" hidden="1"/>
    <row r="19467" customFormat="1" hidden="1"/>
    <row r="19468" customFormat="1" hidden="1"/>
    <row r="19469" customFormat="1" hidden="1"/>
    <row r="19470" customFormat="1" hidden="1"/>
    <row r="19471" customFormat="1" hidden="1"/>
    <row r="19472" customFormat="1" hidden="1"/>
    <row r="19473" customFormat="1" hidden="1"/>
    <row r="19474" customFormat="1" hidden="1"/>
    <row r="19475" customFormat="1" hidden="1"/>
    <row r="19476" customFormat="1" hidden="1"/>
    <row r="19477" customFormat="1" hidden="1"/>
    <row r="19478" customFormat="1" hidden="1"/>
    <row r="19479" customFormat="1" hidden="1"/>
    <row r="19480" customFormat="1" hidden="1"/>
    <row r="19481" customFormat="1" hidden="1"/>
    <row r="19482" customFormat="1" hidden="1"/>
    <row r="19483" customFormat="1" hidden="1"/>
    <row r="19484" customFormat="1" hidden="1"/>
    <row r="19485" customFormat="1" hidden="1"/>
    <row r="19486" customFormat="1" hidden="1"/>
    <row r="19487" customFormat="1" hidden="1"/>
    <row r="19488" customFormat="1" hidden="1"/>
    <row r="19489" customFormat="1" hidden="1"/>
    <row r="19490" customFormat="1" hidden="1"/>
    <row r="19491" customFormat="1" hidden="1"/>
    <row r="19492" customFormat="1" hidden="1"/>
    <row r="19493" customFormat="1" hidden="1"/>
    <row r="19494" customFormat="1" hidden="1"/>
    <row r="19495" customFormat="1" hidden="1"/>
    <row r="19496" customFormat="1" hidden="1"/>
    <row r="19497" customFormat="1" hidden="1"/>
    <row r="19498" customFormat="1" hidden="1"/>
    <row r="19499" customFormat="1" hidden="1"/>
    <row r="19500" customFormat="1" hidden="1"/>
    <row r="19501" customFormat="1" hidden="1"/>
    <row r="19502" customFormat="1" hidden="1"/>
    <row r="19503" customFormat="1" hidden="1"/>
    <row r="19504" customFormat="1" hidden="1"/>
    <row r="19505" customFormat="1" hidden="1"/>
    <row r="19506" customFormat="1" hidden="1"/>
    <row r="19507" customFormat="1" hidden="1"/>
    <row r="19508" customFormat="1" hidden="1"/>
    <row r="19509" customFormat="1" hidden="1"/>
    <row r="19510" customFormat="1" hidden="1"/>
    <row r="19511" customFormat="1" hidden="1"/>
    <row r="19512" customFormat="1" hidden="1"/>
    <row r="19513" customFormat="1" hidden="1"/>
    <row r="19514" customFormat="1" hidden="1"/>
    <row r="19515" customFormat="1" hidden="1"/>
    <row r="19516" customFormat="1" hidden="1"/>
    <row r="19517" customFormat="1" hidden="1"/>
    <row r="19518" customFormat="1" hidden="1"/>
    <row r="19519" customFormat="1" hidden="1"/>
    <row r="19520" customFormat="1" hidden="1"/>
    <row r="19521" customFormat="1" hidden="1"/>
    <row r="19522" customFormat="1" hidden="1"/>
    <row r="19523" customFormat="1" hidden="1"/>
    <row r="19524" customFormat="1" hidden="1"/>
    <row r="19525" customFormat="1" hidden="1"/>
    <row r="19526" customFormat="1" hidden="1"/>
    <row r="19527" customFormat="1" hidden="1"/>
    <row r="19528" customFormat="1" hidden="1"/>
    <row r="19529" customFormat="1" hidden="1"/>
    <row r="19530" customFormat="1" hidden="1"/>
    <row r="19531" customFormat="1" hidden="1"/>
    <row r="19532" customFormat="1" hidden="1"/>
    <row r="19533" customFormat="1" hidden="1"/>
    <row r="19534" customFormat="1" hidden="1"/>
    <row r="19535" customFormat="1" hidden="1"/>
    <row r="19536" customFormat="1" hidden="1"/>
    <row r="19537" customFormat="1" hidden="1"/>
    <row r="19538" customFormat="1" hidden="1"/>
    <row r="19539" customFormat="1" hidden="1"/>
    <row r="19540" customFormat="1" hidden="1"/>
    <row r="19541" customFormat="1" hidden="1"/>
    <row r="19542" customFormat="1" hidden="1"/>
    <row r="19543" customFormat="1" hidden="1"/>
    <row r="19544" customFormat="1" hidden="1"/>
    <row r="19545" customFormat="1" hidden="1"/>
    <row r="19546" customFormat="1" hidden="1"/>
    <row r="19547" customFormat="1" hidden="1"/>
    <row r="19548" customFormat="1" hidden="1"/>
    <row r="19549" customFormat="1" hidden="1"/>
    <row r="19550" customFormat="1" hidden="1"/>
    <row r="19551" customFormat="1" hidden="1"/>
    <row r="19552" customFormat="1" hidden="1"/>
    <row r="19553" customFormat="1" hidden="1"/>
    <row r="19554" customFormat="1" hidden="1"/>
    <row r="19555" customFormat="1" hidden="1"/>
    <row r="19556" customFormat="1" hidden="1"/>
    <row r="19557" customFormat="1" hidden="1"/>
    <row r="19558" customFormat="1" hidden="1"/>
    <row r="19559" customFormat="1" hidden="1"/>
    <row r="19560" customFormat="1" hidden="1"/>
    <row r="19561" customFormat="1" hidden="1"/>
    <row r="19562" customFormat="1" hidden="1"/>
    <row r="19563" customFormat="1" hidden="1"/>
    <row r="19564" customFormat="1" hidden="1"/>
    <row r="19565" customFormat="1" hidden="1"/>
    <row r="19566" customFormat="1" hidden="1"/>
    <row r="19567" customFormat="1" hidden="1"/>
    <row r="19568" customFormat="1" hidden="1"/>
    <row r="19569" customFormat="1" hidden="1"/>
    <row r="19570" customFormat="1" hidden="1"/>
    <row r="19571" customFormat="1" hidden="1"/>
    <row r="19572" customFormat="1" hidden="1"/>
    <row r="19573" customFormat="1" hidden="1"/>
    <row r="19574" customFormat="1" hidden="1"/>
    <row r="19575" customFormat="1" hidden="1"/>
    <row r="19576" customFormat="1" hidden="1"/>
    <row r="19577" customFormat="1" hidden="1"/>
    <row r="19578" customFormat="1" hidden="1"/>
    <row r="19579" customFormat="1" hidden="1"/>
    <row r="19580" customFormat="1" hidden="1"/>
    <row r="19581" customFormat="1" hidden="1"/>
    <row r="19582" customFormat="1" hidden="1"/>
    <row r="19583" customFormat="1" hidden="1"/>
    <row r="19584" customFormat="1" hidden="1"/>
    <row r="19585" customFormat="1" hidden="1"/>
    <row r="19586" customFormat="1" hidden="1"/>
    <row r="19587" customFormat="1" hidden="1"/>
    <row r="19588" customFormat="1" hidden="1"/>
    <row r="19589" customFormat="1" hidden="1"/>
    <row r="19590" customFormat="1" hidden="1"/>
    <row r="19591" customFormat="1" hidden="1"/>
    <row r="19592" customFormat="1" hidden="1"/>
    <row r="19593" customFormat="1" hidden="1"/>
    <row r="19594" customFormat="1" hidden="1"/>
    <row r="19595" customFormat="1" hidden="1"/>
    <row r="19596" customFormat="1" hidden="1"/>
    <row r="19597" customFormat="1" hidden="1"/>
    <row r="19598" customFormat="1" hidden="1"/>
    <row r="19599" customFormat="1" hidden="1"/>
    <row r="19600" customFormat="1" hidden="1"/>
    <row r="19601" customFormat="1" hidden="1"/>
    <row r="19602" customFormat="1" hidden="1"/>
    <row r="19603" customFormat="1" hidden="1"/>
    <row r="19604" customFormat="1" hidden="1"/>
    <row r="19605" customFormat="1" hidden="1"/>
    <row r="19606" customFormat="1" hidden="1"/>
    <row r="19607" customFormat="1" hidden="1"/>
    <row r="19608" customFormat="1" hidden="1"/>
    <row r="19609" customFormat="1" hidden="1"/>
    <row r="19610" customFormat="1" hidden="1"/>
    <row r="19611" customFormat="1" hidden="1"/>
    <row r="19612" customFormat="1" hidden="1"/>
    <row r="19613" customFormat="1" hidden="1"/>
    <row r="19614" customFormat="1" hidden="1"/>
    <row r="19615" customFormat="1" hidden="1"/>
    <row r="19616" customFormat="1" hidden="1"/>
    <row r="19617" customFormat="1" hidden="1"/>
    <row r="19618" customFormat="1" hidden="1"/>
    <row r="19619" customFormat="1" hidden="1"/>
    <row r="19620" customFormat="1" hidden="1"/>
    <row r="19621" customFormat="1" hidden="1"/>
    <row r="19622" customFormat="1" hidden="1"/>
    <row r="19623" customFormat="1" hidden="1"/>
    <row r="19624" customFormat="1" hidden="1"/>
    <row r="19625" customFormat="1" hidden="1"/>
    <row r="19626" customFormat="1" hidden="1"/>
    <row r="19627" customFormat="1" hidden="1"/>
    <row r="19628" customFormat="1" hidden="1"/>
    <row r="19629" customFormat="1" hidden="1"/>
    <row r="19630" customFormat="1" hidden="1"/>
    <row r="19631" customFormat="1" hidden="1"/>
    <row r="19632" customFormat="1" hidden="1"/>
    <row r="19633" customFormat="1" hidden="1"/>
    <row r="19634" customFormat="1" hidden="1"/>
    <row r="19635" customFormat="1" hidden="1"/>
    <row r="19636" customFormat="1" hidden="1"/>
    <row r="19637" customFormat="1" hidden="1"/>
    <row r="19638" customFormat="1" hidden="1"/>
    <row r="19639" customFormat="1" hidden="1"/>
    <row r="19640" customFormat="1" hidden="1"/>
    <row r="19641" customFormat="1" hidden="1"/>
    <row r="19642" customFormat="1" hidden="1"/>
    <row r="19643" customFormat="1" hidden="1"/>
    <row r="19644" customFormat="1" hidden="1"/>
    <row r="19645" customFormat="1" hidden="1"/>
    <row r="19646" customFormat="1" hidden="1"/>
    <row r="19647" customFormat="1" hidden="1"/>
    <row r="19648" customFormat="1" hidden="1"/>
    <row r="19649" customFormat="1" hidden="1"/>
    <row r="19650" customFormat="1" hidden="1"/>
    <row r="19651" customFormat="1" hidden="1"/>
    <row r="19652" customFormat="1" hidden="1"/>
    <row r="19653" customFormat="1" hidden="1"/>
    <row r="19654" customFormat="1" hidden="1"/>
    <row r="19655" customFormat="1" hidden="1"/>
    <row r="19656" customFormat="1" hidden="1"/>
    <row r="19657" customFormat="1" hidden="1"/>
    <row r="19658" customFormat="1" hidden="1"/>
    <row r="19659" customFormat="1" hidden="1"/>
    <row r="19660" customFormat="1" hidden="1"/>
    <row r="19661" customFormat="1" hidden="1"/>
    <row r="19662" customFormat="1" hidden="1"/>
    <row r="19663" customFormat="1" hidden="1"/>
    <row r="19664" customFormat="1" hidden="1"/>
    <row r="19665" customFormat="1" hidden="1"/>
    <row r="19666" customFormat="1" hidden="1"/>
    <row r="19667" customFormat="1" hidden="1"/>
    <row r="19668" customFormat="1" hidden="1"/>
    <row r="19669" customFormat="1" hidden="1"/>
    <row r="19670" customFormat="1" hidden="1"/>
    <row r="19671" customFormat="1" hidden="1"/>
    <row r="19672" customFormat="1" hidden="1"/>
    <row r="19673" customFormat="1" hidden="1"/>
    <row r="19674" customFormat="1" hidden="1"/>
    <row r="19675" customFormat="1" hidden="1"/>
    <row r="19676" customFormat="1" hidden="1"/>
    <row r="19677" customFormat="1" hidden="1"/>
    <row r="19678" customFormat="1" hidden="1"/>
    <row r="19679" customFormat="1" hidden="1"/>
    <row r="19680" customFormat="1" hidden="1"/>
    <row r="19681" customFormat="1" hidden="1"/>
    <row r="19682" customFormat="1" hidden="1"/>
    <row r="19683" customFormat="1" hidden="1"/>
    <row r="19684" customFormat="1" hidden="1"/>
    <row r="19685" customFormat="1" hidden="1"/>
    <row r="19686" customFormat="1" hidden="1"/>
    <row r="19687" customFormat="1" hidden="1"/>
    <row r="19688" customFormat="1" hidden="1"/>
    <row r="19689" customFormat="1" hidden="1"/>
    <row r="19690" customFormat="1" hidden="1"/>
    <row r="19691" customFormat="1" hidden="1"/>
    <row r="19692" customFormat="1" hidden="1"/>
    <row r="19693" customFormat="1" hidden="1"/>
    <row r="19694" customFormat="1" hidden="1"/>
    <row r="19695" customFormat="1" hidden="1"/>
    <row r="19696" customFormat="1" hidden="1"/>
    <row r="19697" customFormat="1" hidden="1"/>
    <row r="19698" customFormat="1" hidden="1"/>
    <row r="19699" customFormat="1" hidden="1"/>
    <row r="19700" customFormat="1" hidden="1"/>
    <row r="19701" customFormat="1" hidden="1"/>
    <row r="19702" customFormat="1" hidden="1"/>
    <row r="19703" customFormat="1" hidden="1"/>
    <row r="19704" customFormat="1" hidden="1"/>
    <row r="19705" customFormat="1" hidden="1"/>
    <row r="19706" customFormat="1" hidden="1"/>
    <row r="19707" customFormat="1" hidden="1"/>
    <row r="19708" customFormat="1" hidden="1"/>
    <row r="19709" customFormat="1" hidden="1"/>
    <row r="19710" customFormat="1" hidden="1"/>
    <row r="19711" customFormat="1" hidden="1"/>
    <row r="19712" customFormat="1" hidden="1"/>
    <row r="19713" customFormat="1" hidden="1"/>
    <row r="19714" customFormat="1" hidden="1"/>
    <row r="19715" customFormat="1" hidden="1"/>
    <row r="19716" customFormat="1" hidden="1"/>
    <row r="19717" customFormat="1" hidden="1"/>
    <row r="19718" customFormat="1" hidden="1"/>
    <row r="19719" customFormat="1" hidden="1"/>
    <row r="19720" customFormat="1" hidden="1"/>
    <row r="19721" customFormat="1" hidden="1"/>
    <row r="19722" customFormat="1" hidden="1"/>
    <row r="19723" customFormat="1" hidden="1"/>
    <row r="19724" customFormat="1" hidden="1"/>
    <row r="19725" customFormat="1" hidden="1"/>
    <row r="19726" customFormat="1" hidden="1"/>
    <row r="19727" customFormat="1" hidden="1"/>
    <row r="19728" customFormat="1" hidden="1"/>
    <row r="19729" customFormat="1" hidden="1"/>
    <row r="19730" customFormat="1" hidden="1"/>
    <row r="19731" customFormat="1" hidden="1"/>
    <row r="19732" customFormat="1" hidden="1"/>
    <row r="19733" customFormat="1" hidden="1"/>
    <row r="19734" customFormat="1" hidden="1"/>
    <row r="19735" customFormat="1" hidden="1"/>
    <row r="19736" customFormat="1" hidden="1"/>
    <row r="19737" customFormat="1" hidden="1"/>
    <row r="19738" customFormat="1" hidden="1"/>
    <row r="19739" customFormat="1" hidden="1"/>
    <row r="19740" customFormat="1" hidden="1"/>
    <row r="19741" customFormat="1" hidden="1"/>
    <row r="19742" customFormat="1" hidden="1"/>
    <row r="19743" customFormat="1" hidden="1"/>
    <row r="19744" customFormat="1" hidden="1"/>
    <row r="19745" customFormat="1" hidden="1"/>
    <row r="19746" customFormat="1" hidden="1"/>
    <row r="19747" customFormat="1" hidden="1"/>
    <row r="19748" customFormat="1" hidden="1"/>
    <row r="19749" customFormat="1" hidden="1"/>
    <row r="19750" customFormat="1" hidden="1"/>
    <row r="19751" customFormat="1" hidden="1"/>
    <row r="19752" customFormat="1" hidden="1"/>
    <row r="19753" customFormat="1" hidden="1"/>
    <row r="19754" customFormat="1" hidden="1"/>
    <row r="19755" customFormat="1" hidden="1"/>
    <row r="19756" customFormat="1" hidden="1"/>
    <row r="19757" customFormat="1" hidden="1"/>
    <row r="19758" customFormat="1" hidden="1"/>
    <row r="19759" customFormat="1" hidden="1"/>
    <row r="19760" customFormat="1" hidden="1"/>
    <row r="19761" customFormat="1" hidden="1"/>
    <row r="19762" customFormat="1" hidden="1"/>
    <row r="19763" customFormat="1" hidden="1"/>
    <row r="19764" customFormat="1" hidden="1"/>
    <row r="19765" customFormat="1" hidden="1"/>
    <row r="19766" customFormat="1" hidden="1"/>
    <row r="19767" customFormat="1" hidden="1"/>
    <row r="19768" customFormat="1" hidden="1"/>
    <row r="19769" customFormat="1" hidden="1"/>
    <row r="19770" customFormat="1" hidden="1"/>
    <row r="19771" customFormat="1" hidden="1"/>
    <row r="19772" customFormat="1" hidden="1"/>
    <row r="19773" customFormat="1" hidden="1"/>
    <row r="19774" customFormat="1" hidden="1"/>
    <row r="19775" customFormat="1" hidden="1"/>
    <row r="19776" customFormat="1" hidden="1"/>
    <row r="19777" customFormat="1" hidden="1"/>
    <row r="19778" customFormat="1" hidden="1"/>
    <row r="19779" customFormat="1" hidden="1"/>
    <row r="19780" customFormat="1" hidden="1"/>
    <row r="19781" customFormat="1" hidden="1"/>
    <row r="19782" customFormat="1" hidden="1"/>
    <row r="19783" customFormat="1" hidden="1"/>
    <row r="19784" customFormat="1" hidden="1"/>
    <row r="19785" customFormat="1" hidden="1"/>
    <row r="19786" customFormat="1" hidden="1"/>
    <row r="19787" customFormat="1" hidden="1"/>
    <row r="19788" customFormat="1" hidden="1"/>
    <row r="19789" customFormat="1" hidden="1"/>
    <row r="19790" customFormat="1" hidden="1"/>
    <row r="19791" customFormat="1" hidden="1"/>
    <row r="19792" customFormat="1" hidden="1"/>
    <row r="19793" customFormat="1" hidden="1"/>
    <row r="19794" customFormat="1" hidden="1"/>
    <row r="19795" customFormat="1" hidden="1"/>
    <row r="19796" customFormat="1" hidden="1"/>
    <row r="19797" customFormat="1" hidden="1"/>
    <row r="19798" customFormat="1" hidden="1"/>
    <row r="19799" customFormat="1" hidden="1"/>
    <row r="19800" customFormat="1" hidden="1"/>
    <row r="19801" customFormat="1" hidden="1"/>
    <row r="19802" customFormat="1" hidden="1"/>
    <row r="19803" customFormat="1" hidden="1"/>
    <row r="19804" customFormat="1" hidden="1"/>
    <row r="19805" customFormat="1" hidden="1"/>
    <row r="19806" customFormat="1" hidden="1"/>
    <row r="19807" customFormat="1" hidden="1"/>
    <row r="19808" customFormat="1" hidden="1"/>
    <row r="19809" customFormat="1" hidden="1"/>
    <row r="19810" customFormat="1" hidden="1"/>
    <row r="19811" customFormat="1" hidden="1"/>
    <row r="19812" customFormat="1" hidden="1"/>
    <row r="19813" customFormat="1" hidden="1"/>
    <row r="19814" customFormat="1" hidden="1"/>
    <row r="19815" customFormat="1" hidden="1"/>
    <row r="19816" customFormat="1" hidden="1"/>
    <row r="19817" customFormat="1" hidden="1"/>
    <row r="19818" customFormat="1" hidden="1"/>
    <row r="19819" customFormat="1" hidden="1"/>
    <row r="19820" customFormat="1" hidden="1"/>
    <row r="19821" customFormat="1" hidden="1"/>
    <row r="19822" customFormat="1" hidden="1"/>
    <row r="19823" customFormat="1" hidden="1"/>
    <row r="19824" customFormat="1" hidden="1"/>
    <row r="19825" customFormat="1" hidden="1"/>
    <row r="19826" customFormat="1" hidden="1"/>
    <row r="19827" customFormat="1" hidden="1"/>
    <row r="19828" customFormat="1" hidden="1"/>
    <row r="19829" customFormat="1" hidden="1"/>
    <row r="19830" customFormat="1" hidden="1"/>
    <row r="19831" customFormat="1" hidden="1"/>
    <row r="19832" customFormat="1" hidden="1"/>
    <row r="19833" customFormat="1" hidden="1"/>
    <row r="19834" customFormat="1" hidden="1"/>
    <row r="19835" customFormat="1" hidden="1"/>
    <row r="19836" customFormat="1" hidden="1"/>
    <row r="19837" customFormat="1" hidden="1"/>
    <row r="19838" customFormat="1" hidden="1"/>
    <row r="19839" customFormat="1" hidden="1"/>
    <row r="19840" customFormat="1" hidden="1"/>
    <row r="19841" customFormat="1" hidden="1"/>
    <row r="19842" customFormat="1" hidden="1"/>
    <row r="19843" customFormat="1" hidden="1"/>
    <row r="19844" customFormat="1" hidden="1"/>
    <row r="19845" customFormat="1" hidden="1"/>
    <row r="19846" customFormat="1" hidden="1"/>
    <row r="19847" customFormat="1" hidden="1"/>
    <row r="19848" customFormat="1" hidden="1"/>
    <row r="19849" customFormat="1" hidden="1"/>
    <row r="19850" customFormat="1" hidden="1"/>
    <row r="19851" customFormat="1" hidden="1"/>
    <row r="19852" customFormat="1" hidden="1"/>
    <row r="19853" customFormat="1" hidden="1"/>
    <row r="19854" customFormat="1" hidden="1"/>
    <row r="19855" customFormat="1" hidden="1"/>
    <row r="19856" customFormat="1" hidden="1"/>
    <row r="19857" customFormat="1" hidden="1"/>
    <row r="19858" customFormat="1" hidden="1"/>
    <row r="19859" customFormat="1" hidden="1"/>
    <row r="19860" customFormat="1" hidden="1"/>
    <row r="19861" customFormat="1" hidden="1"/>
    <row r="19862" customFormat="1" hidden="1"/>
    <row r="19863" customFormat="1" hidden="1"/>
    <row r="19864" customFormat="1" hidden="1"/>
    <row r="19865" customFormat="1" hidden="1"/>
    <row r="19866" customFormat="1" hidden="1"/>
    <row r="19867" customFormat="1" hidden="1"/>
    <row r="19868" customFormat="1" hidden="1"/>
    <row r="19869" customFormat="1" hidden="1"/>
    <row r="19870" customFormat="1" hidden="1"/>
    <row r="19871" customFormat="1" hidden="1"/>
    <row r="19872" customFormat="1" hidden="1"/>
    <row r="19873" customFormat="1" hidden="1"/>
    <row r="19874" customFormat="1" hidden="1"/>
    <row r="19875" customFormat="1" hidden="1"/>
    <row r="19876" customFormat="1" hidden="1"/>
    <row r="19877" customFormat="1" hidden="1"/>
    <row r="19878" customFormat="1" hidden="1"/>
    <row r="19879" customFormat="1" hidden="1"/>
    <row r="19880" customFormat="1" hidden="1"/>
    <row r="19881" customFormat="1" hidden="1"/>
    <row r="19882" customFormat="1" hidden="1"/>
    <row r="19883" customFormat="1" hidden="1"/>
    <row r="19884" customFormat="1" hidden="1"/>
    <row r="19885" customFormat="1" hidden="1"/>
    <row r="19886" customFormat="1" hidden="1"/>
    <row r="19887" customFormat="1" hidden="1"/>
    <row r="19888" customFormat="1" hidden="1"/>
    <row r="19889" customFormat="1" hidden="1"/>
    <row r="19890" customFormat="1" hidden="1"/>
    <row r="19891" customFormat="1" hidden="1"/>
    <row r="19892" customFormat="1" hidden="1"/>
    <row r="19893" customFormat="1" hidden="1"/>
    <row r="19894" customFormat="1" hidden="1"/>
    <row r="19895" customFormat="1" hidden="1"/>
    <row r="19896" customFormat="1" hidden="1"/>
    <row r="19897" customFormat="1" hidden="1"/>
    <row r="19898" customFormat="1" hidden="1"/>
    <row r="19899" customFormat="1" hidden="1"/>
    <row r="19900" customFormat="1" hidden="1"/>
    <row r="19901" customFormat="1" hidden="1"/>
    <row r="19902" customFormat="1" hidden="1"/>
    <row r="19903" customFormat="1" hidden="1"/>
    <row r="19904" customFormat="1" hidden="1"/>
    <row r="19905" customFormat="1" hidden="1"/>
    <row r="19906" customFormat="1" hidden="1"/>
    <row r="19907" customFormat="1" hidden="1"/>
    <row r="19908" customFormat="1" hidden="1"/>
    <row r="19909" customFormat="1" hidden="1"/>
    <row r="19910" customFormat="1" hidden="1"/>
    <row r="19911" customFormat="1" hidden="1"/>
    <row r="19912" customFormat="1" hidden="1"/>
    <row r="19913" customFormat="1" hidden="1"/>
    <row r="19914" customFormat="1" hidden="1"/>
    <row r="19915" customFormat="1" hidden="1"/>
    <row r="19916" customFormat="1" hidden="1"/>
    <row r="19917" customFormat="1" hidden="1"/>
    <row r="19918" customFormat="1" hidden="1"/>
    <row r="19919" customFormat="1" hidden="1"/>
    <row r="19920" customFormat="1" hidden="1"/>
    <row r="19921" customFormat="1" hidden="1"/>
    <row r="19922" customFormat="1" hidden="1"/>
    <row r="19923" customFormat="1" hidden="1"/>
    <row r="19924" customFormat="1" hidden="1"/>
    <row r="19925" customFormat="1" hidden="1"/>
    <row r="19926" customFormat="1" hidden="1"/>
    <row r="19927" customFormat="1" hidden="1"/>
    <row r="19928" customFormat="1" hidden="1"/>
    <row r="19929" customFormat="1" hidden="1"/>
    <row r="19930" customFormat="1" hidden="1"/>
    <row r="19931" customFormat="1" hidden="1"/>
    <row r="19932" customFormat="1" hidden="1"/>
    <row r="19933" customFormat="1" hidden="1"/>
    <row r="19934" customFormat="1" hidden="1"/>
    <row r="19935" customFormat="1" hidden="1"/>
    <row r="19936" customFormat="1" hidden="1"/>
    <row r="19937" customFormat="1" hidden="1"/>
    <row r="19938" customFormat="1" hidden="1"/>
    <row r="19939" customFormat="1" hidden="1"/>
    <row r="19940" customFormat="1" hidden="1"/>
    <row r="19941" customFormat="1" hidden="1"/>
    <row r="19942" customFormat="1" hidden="1"/>
    <row r="19943" customFormat="1" hidden="1"/>
    <row r="19944" customFormat="1" hidden="1"/>
    <row r="19945" customFormat="1" hidden="1"/>
    <row r="19946" customFormat="1" hidden="1"/>
    <row r="19947" customFormat="1" hidden="1"/>
    <row r="19948" customFormat="1" hidden="1"/>
    <row r="19949" customFormat="1" hidden="1"/>
    <row r="19950" customFormat="1" hidden="1"/>
    <row r="19951" customFormat="1" hidden="1"/>
    <row r="19952" customFormat="1" hidden="1"/>
    <row r="19953" customFormat="1" hidden="1"/>
    <row r="19954" customFormat="1" hidden="1"/>
    <row r="19955" customFormat="1" hidden="1"/>
    <row r="19956" customFormat="1" hidden="1"/>
    <row r="19957" customFormat="1" hidden="1"/>
    <row r="19958" customFormat="1" hidden="1"/>
    <row r="19959" customFormat="1" hidden="1"/>
    <row r="19960" customFormat="1" hidden="1"/>
    <row r="19961" customFormat="1" hidden="1"/>
    <row r="19962" customFormat="1" hidden="1"/>
    <row r="19963" customFormat="1" hidden="1"/>
    <row r="19964" customFormat="1" hidden="1"/>
    <row r="19965" customFormat="1" hidden="1"/>
    <row r="19966" customFormat="1" hidden="1"/>
    <row r="19967" customFormat="1" hidden="1"/>
    <row r="19968" customFormat="1" hidden="1"/>
    <row r="19969" customFormat="1" hidden="1"/>
    <row r="19970" customFormat="1" hidden="1"/>
    <row r="19971" customFormat="1" hidden="1"/>
    <row r="19972" customFormat="1" hidden="1"/>
    <row r="19973" customFormat="1" hidden="1"/>
    <row r="19974" customFormat="1" hidden="1"/>
    <row r="19975" customFormat="1" hidden="1"/>
    <row r="19976" customFormat="1" hidden="1"/>
    <row r="19977" customFormat="1" hidden="1"/>
    <row r="19978" customFormat="1" hidden="1"/>
    <row r="19979" customFormat="1" hidden="1"/>
    <row r="19980" customFormat="1" hidden="1"/>
    <row r="19981" customFormat="1" hidden="1"/>
    <row r="19982" customFormat="1" hidden="1"/>
    <row r="19983" customFormat="1" hidden="1"/>
    <row r="19984" customFormat="1" hidden="1"/>
    <row r="19985" customFormat="1" hidden="1"/>
    <row r="19986" customFormat="1" hidden="1"/>
    <row r="19987" customFormat="1" hidden="1"/>
    <row r="19988" customFormat="1" hidden="1"/>
    <row r="19989" customFormat="1" hidden="1"/>
    <row r="19990" customFormat="1" hidden="1"/>
    <row r="19991" customFormat="1" hidden="1"/>
    <row r="19992" customFormat="1" hidden="1"/>
    <row r="19993" customFormat="1" hidden="1"/>
    <row r="19994" customFormat="1" hidden="1"/>
    <row r="19995" customFormat="1" hidden="1"/>
    <row r="19996" customFormat="1" hidden="1"/>
    <row r="19997" customFormat="1" hidden="1"/>
    <row r="19998" customFormat="1" hidden="1"/>
    <row r="19999" customFormat="1" hidden="1"/>
    <row r="20000" customFormat="1" hidden="1"/>
    <row r="20001" customFormat="1" hidden="1"/>
    <row r="20002" customFormat="1" hidden="1"/>
    <row r="20003" customFormat="1" hidden="1"/>
    <row r="20004" customFormat="1" hidden="1"/>
    <row r="20005" customFormat="1" hidden="1"/>
    <row r="20006" customFormat="1" hidden="1"/>
    <row r="20007" customFormat="1" hidden="1"/>
    <row r="20008" customFormat="1" hidden="1"/>
    <row r="20009" customFormat="1" hidden="1"/>
    <row r="20010" customFormat="1" hidden="1"/>
    <row r="20011" customFormat="1" hidden="1"/>
    <row r="20012" customFormat="1" hidden="1"/>
    <row r="20013" customFormat="1" hidden="1"/>
    <row r="20014" customFormat="1" hidden="1"/>
    <row r="20015" customFormat="1" hidden="1"/>
    <row r="20016" customFormat="1" hidden="1"/>
    <row r="20017" customFormat="1" hidden="1"/>
    <row r="20018" customFormat="1" hidden="1"/>
    <row r="20019" customFormat="1" hidden="1"/>
    <row r="20020" customFormat="1" hidden="1"/>
    <row r="20021" customFormat="1" hidden="1"/>
    <row r="20022" customFormat="1" hidden="1"/>
    <row r="20023" customFormat="1" hidden="1"/>
    <row r="20024" customFormat="1" hidden="1"/>
    <row r="20025" customFormat="1" hidden="1"/>
    <row r="20026" customFormat="1" hidden="1"/>
    <row r="20027" customFormat="1" hidden="1"/>
    <row r="20028" customFormat="1" hidden="1"/>
    <row r="20029" customFormat="1" hidden="1"/>
    <row r="20030" customFormat="1" hidden="1"/>
    <row r="20031" customFormat="1" hidden="1"/>
    <row r="20032" customFormat="1" hidden="1"/>
    <row r="20033" customFormat="1" hidden="1"/>
    <row r="20034" customFormat="1" hidden="1"/>
    <row r="20035" customFormat="1" hidden="1"/>
    <row r="20036" customFormat="1" hidden="1"/>
    <row r="20037" customFormat="1" hidden="1"/>
    <row r="20038" customFormat="1" hidden="1"/>
    <row r="20039" customFormat="1" hidden="1"/>
    <row r="20040" customFormat="1" hidden="1"/>
    <row r="20041" customFormat="1" hidden="1"/>
    <row r="20042" customFormat="1" hidden="1"/>
    <row r="20043" customFormat="1" hidden="1"/>
    <row r="20044" customFormat="1" hidden="1"/>
    <row r="20045" customFormat="1" hidden="1"/>
    <row r="20046" customFormat="1" hidden="1"/>
    <row r="20047" customFormat="1" hidden="1"/>
    <row r="20048" customFormat="1" hidden="1"/>
    <row r="20049" customFormat="1" hidden="1"/>
    <row r="20050" customFormat="1" hidden="1"/>
    <row r="20051" customFormat="1" hidden="1"/>
    <row r="20052" customFormat="1" hidden="1"/>
    <row r="20053" customFormat="1" hidden="1"/>
    <row r="20054" customFormat="1" hidden="1"/>
    <row r="20055" customFormat="1" hidden="1"/>
    <row r="20056" customFormat="1" hidden="1"/>
    <row r="20057" customFormat="1" hidden="1"/>
    <row r="20058" customFormat="1" hidden="1"/>
    <row r="20059" customFormat="1" hidden="1"/>
    <row r="20060" customFormat="1" hidden="1"/>
    <row r="20061" customFormat="1" hidden="1"/>
    <row r="20062" customFormat="1" hidden="1"/>
    <row r="20063" customFormat="1" hidden="1"/>
    <row r="20064" customFormat="1" hidden="1"/>
    <row r="20065" customFormat="1" hidden="1"/>
    <row r="20066" customFormat="1" hidden="1"/>
    <row r="20067" customFormat="1" hidden="1"/>
    <row r="20068" customFormat="1" hidden="1"/>
    <row r="20069" customFormat="1" hidden="1"/>
    <row r="20070" customFormat="1" hidden="1"/>
    <row r="20071" customFormat="1" hidden="1"/>
    <row r="20072" customFormat="1" hidden="1"/>
    <row r="20073" customFormat="1" hidden="1"/>
    <row r="20074" customFormat="1" hidden="1"/>
    <row r="20075" customFormat="1" hidden="1"/>
    <row r="20076" customFormat="1" hidden="1"/>
    <row r="20077" customFormat="1" hidden="1"/>
    <row r="20078" customFormat="1" hidden="1"/>
    <row r="20079" customFormat="1" hidden="1"/>
    <row r="20080" customFormat="1" hidden="1"/>
    <row r="20081" customFormat="1" hidden="1"/>
    <row r="20082" customFormat="1" hidden="1"/>
    <row r="20083" customFormat="1" hidden="1"/>
    <row r="20084" customFormat="1" hidden="1"/>
    <row r="20085" customFormat="1" hidden="1"/>
    <row r="20086" customFormat="1" hidden="1"/>
    <row r="20087" customFormat="1" hidden="1"/>
    <row r="20088" customFormat="1" hidden="1"/>
    <row r="20089" customFormat="1" hidden="1"/>
    <row r="20090" customFormat="1" hidden="1"/>
    <row r="20091" customFormat="1" hidden="1"/>
    <row r="20092" customFormat="1" hidden="1"/>
    <row r="20093" customFormat="1" hidden="1"/>
    <row r="20094" customFormat="1" hidden="1"/>
    <row r="20095" customFormat="1" hidden="1"/>
    <row r="20096" customFormat="1" hidden="1"/>
    <row r="20097" customFormat="1" hidden="1"/>
    <row r="20098" customFormat="1" hidden="1"/>
    <row r="20099" customFormat="1" hidden="1"/>
    <row r="20100" customFormat="1" hidden="1"/>
    <row r="20101" customFormat="1" hidden="1"/>
    <row r="20102" customFormat="1" hidden="1"/>
    <row r="20103" customFormat="1" hidden="1"/>
    <row r="20104" customFormat="1" hidden="1"/>
    <row r="20105" customFormat="1" hidden="1"/>
    <row r="20106" customFormat="1" hidden="1"/>
    <row r="20107" customFormat="1" hidden="1"/>
    <row r="20108" customFormat="1" hidden="1"/>
    <row r="20109" customFormat="1" hidden="1"/>
    <row r="20110" customFormat="1" hidden="1"/>
    <row r="20111" customFormat="1" hidden="1"/>
    <row r="20112" customFormat="1" hidden="1"/>
    <row r="20113" customFormat="1" hidden="1"/>
    <row r="20114" customFormat="1" hidden="1"/>
    <row r="20115" customFormat="1" hidden="1"/>
    <row r="20116" customFormat="1" hidden="1"/>
    <row r="20117" customFormat="1" hidden="1"/>
    <row r="20118" customFormat="1" hidden="1"/>
    <row r="20119" customFormat="1" hidden="1"/>
    <row r="20120" customFormat="1" hidden="1"/>
    <row r="20121" customFormat="1" hidden="1"/>
    <row r="20122" customFormat="1" hidden="1"/>
    <row r="20123" customFormat="1" hidden="1"/>
    <row r="20124" customFormat="1" hidden="1"/>
    <row r="20125" customFormat="1" hidden="1"/>
    <row r="20126" customFormat="1" hidden="1"/>
    <row r="20127" customFormat="1" hidden="1"/>
    <row r="20128" customFormat="1" hidden="1"/>
    <row r="20129" customFormat="1" hidden="1"/>
    <row r="20130" customFormat="1" hidden="1"/>
    <row r="20131" customFormat="1" hidden="1"/>
    <row r="20132" customFormat="1" hidden="1"/>
    <row r="20133" customFormat="1" hidden="1"/>
    <row r="20134" customFormat="1" hidden="1"/>
    <row r="20135" customFormat="1" hidden="1"/>
    <row r="20136" customFormat="1" hidden="1"/>
    <row r="20137" customFormat="1" hidden="1"/>
    <row r="20138" customFormat="1" hidden="1"/>
    <row r="20139" customFormat="1" hidden="1"/>
    <row r="20140" customFormat="1" hidden="1"/>
    <row r="20141" customFormat="1" hidden="1"/>
    <row r="20142" customFormat="1" hidden="1"/>
    <row r="20143" customFormat="1" hidden="1"/>
    <row r="20144" customFormat="1" hidden="1"/>
    <row r="20145" customFormat="1" hidden="1"/>
    <row r="20146" customFormat="1" hidden="1"/>
    <row r="20147" customFormat="1" hidden="1"/>
    <row r="20148" customFormat="1" hidden="1"/>
    <row r="20149" customFormat="1" hidden="1"/>
    <row r="20150" customFormat="1" hidden="1"/>
    <row r="20151" customFormat="1" hidden="1"/>
    <row r="20152" customFormat="1" hidden="1"/>
    <row r="20153" customFormat="1" hidden="1"/>
    <row r="20154" customFormat="1" hidden="1"/>
    <row r="20155" customFormat="1" hidden="1"/>
    <row r="20156" customFormat="1" hidden="1"/>
    <row r="20157" customFormat="1" hidden="1"/>
    <row r="20158" customFormat="1" hidden="1"/>
    <row r="20159" customFormat="1" hidden="1"/>
    <row r="20160" customFormat="1" hidden="1"/>
    <row r="20161" customFormat="1" hidden="1"/>
    <row r="20162" customFormat="1" hidden="1"/>
    <row r="20163" customFormat="1" hidden="1"/>
    <row r="20164" customFormat="1" hidden="1"/>
    <row r="20165" customFormat="1" hidden="1"/>
    <row r="20166" customFormat="1" hidden="1"/>
    <row r="20167" customFormat="1" hidden="1"/>
    <row r="20168" customFormat="1" hidden="1"/>
    <row r="20169" customFormat="1" hidden="1"/>
    <row r="20170" customFormat="1" hidden="1"/>
    <row r="20171" customFormat="1" hidden="1"/>
    <row r="20172" customFormat="1" hidden="1"/>
    <row r="20173" customFormat="1" hidden="1"/>
    <row r="20174" customFormat="1" hidden="1"/>
    <row r="20175" customFormat="1" hidden="1"/>
    <row r="20176" customFormat="1" hidden="1"/>
    <row r="20177" customFormat="1" hidden="1"/>
    <row r="20178" customFormat="1" hidden="1"/>
    <row r="20179" customFormat="1" hidden="1"/>
    <row r="20180" customFormat="1" hidden="1"/>
    <row r="20181" customFormat="1" hidden="1"/>
    <row r="20182" customFormat="1" hidden="1"/>
    <row r="20183" customFormat="1" hidden="1"/>
    <row r="20184" customFormat="1" hidden="1"/>
    <row r="20185" customFormat="1" hidden="1"/>
    <row r="20186" customFormat="1" hidden="1"/>
    <row r="20187" customFormat="1" hidden="1"/>
    <row r="20188" customFormat="1" hidden="1"/>
    <row r="20189" customFormat="1" hidden="1"/>
    <row r="20190" customFormat="1" hidden="1"/>
    <row r="20191" customFormat="1" hidden="1"/>
    <row r="20192" customFormat="1" hidden="1"/>
    <row r="20193" customFormat="1" hidden="1"/>
    <row r="20194" customFormat="1" hidden="1"/>
    <row r="20195" customFormat="1" hidden="1"/>
    <row r="20196" customFormat="1" hidden="1"/>
    <row r="20197" customFormat="1" hidden="1"/>
    <row r="20198" customFormat="1" hidden="1"/>
    <row r="20199" customFormat="1" hidden="1"/>
    <row r="20200" customFormat="1" hidden="1"/>
    <row r="20201" customFormat="1" hidden="1"/>
    <row r="20202" customFormat="1" hidden="1"/>
    <row r="20203" customFormat="1" hidden="1"/>
    <row r="20204" customFormat="1" hidden="1"/>
    <row r="20205" customFormat="1" hidden="1"/>
    <row r="20206" customFormat="1" hidden="1"/>
    <row r="20207" customFormat="1" hidden="1"/>
    <row r="20208" customFormat="1" hidden="1"/>
    <row r="20209" customFormat="1" hidden="1"/>
    <row r="20210" customFormat="1" hidden="1"/>
    <row r="20211" customFormat="1" hidden="1"/>
    <row r="20212" customFormat="1" hidden="1"/>
    <row r="20213" customFormat="1" hidden="1"/>
    <row r="20214" customFormat="1" hidden="1"/>
    <row r="20215" customFormat="1" hidden="1"/>
    <row r="20216" customFormat="1" hidden="1"/>
    <row r="20217" customFormat="1" hidden="1"/>
    <row r="20218" customFormat="1" hidden="1"/>
    <row r="20219" customFormat="1" hidden="1"/>
    <row r="20220" customFormat="1" hidden="1"/>
    <row r="20221" customFormat="1" hidden="1"/>
    <row r="20222" customFormat="1" hidden="1"/>
    <row r="20223" customFormat="1" hidden="1"/>
    <row r="20224" customFormat="1" hidden="1"/>
    <row r="20225" customFormat="1" hidden="1"/>
    <row r="20226" customFormat="1" hidden="1"/>
    <row r="20227" customFormat="1" hidden="1"/>
    <row r="20228" customFormat="1" hidden="1"/>
    <row r="20229" customFormat="1" hidden="1"/>
    <row r="20230" customFormat="1" hidden="1"/>
    <row r="20231" customFormat="1" hidden="1"/>
    <row r="20232" customFormat="1" hidden="1"/>
    <row r="20233" customFormat="1" hidden="1"/>
    <row r="20234" customFormat="1" hidden="1"/>
    <row r="20235" customFormat="1" hidden="1"/>
    <row r="20236" customFormat="1" hidden="1"/>
    <row r="20237" customFormat="1" hidden="1"/>
    <row r="20238" customFormat="1" hidden="1"/>
    <row r="20239" customFormat="1" hidden="1"/>
    <row r="20240" customFormat="1" hidden="1"/>
    <row r="20241" customFormat="1" hidden="1"/>
    <row r="20242" customFormat="1" hidden="1"/>
    <row r="20243" customFormat="1" hidden="1"/>
    <row r="20244" customFormat="1" hidden="1"/>
    <row r="20245" customFormat="1" hidden="1"/>
    <row r="20246" customFormat="1" hidden="1"/>
    <row r="20247" customFormat="1" hidden="1"/>
    <row r="20248" customFormat="1" hidden="1"/>
    <row r="20249" customFormat="1" hidden="1"/>
    <row r="20250" customFormat="1" hidden="1"/>
    <row r="20251" customFormat="1" hidden="1"/>
    <row r="20252" customFormat="1" hidden="1"/>
    <row r="20253" customFormat="1" hidden="1"/>
    <row r="20254" customFormat="1" hidden="1"/>
    <row r="20255" customFormat="1" hidden="1"/>
    <row r="20256" customFormat="1" hidden="1"/>
    <row r="20257" customFormat="1" hidden="1"/>
    <row r="20258" customFormat="1" hidden="1"/>
    <row r="20259" customFormat="1" hidden="1"/>
    <row r="20260" customFormat="1" hidden="1"/>
    <row r="20261" customFormat="1" hidden="1"/>
    <row r="20262" customFormat="1" hidden="1"/>
    <row r="20263" customFormat="1" hidden="1"/>
    <row r="20264" customFormat="1" hidden="1"/>
    <row r="20265" customFormat="1" hidden="1"/>
    <row r="20266" customFormat="1" hidden="1"/>
    <row r="20267" customFormat="1" hidden="1"/>
    <row r="20268" customFormat="1" hidden="1"/>
    <row r="20269" customFormat="1" hidden="1"/>
    <row r="20270" customFormat="1" hidden="1"/>
    <row r="20271" customFormat="1" hidden="1"/>
    <row r="20272" customFormat="1" hidden="1"/>
    <row r="20273" customFormat="1" hidden="1"/>
    <row r="20274" customFormat="1" hidden="1"/>
    <row r="20275" customFormat="1" hidden="1"/>
    <row r="20276" customFormat="1" hidden="1"/>
    <row r="20277" customFormat="1" hidden="1"/>
    <row r="20278" customFormat="1" hidden="1"/>
    <row r="20279" customFormat="1" hidden="1"/>
    <row r="20280" customFormat="1" hidden="1"/>
    <row r="20281" customFormat="1" hidden="1"/>
    <row r="20282" customFormat="1" hidden="1"/>
    <row r="20283" customFormat="1" hidden="1"/>
    <row r="20284" customFormat="1" hidden="1"/>
    <row r="20285" customFormat="1" hidden="1"/>
    <row r="20286" customFormat="1" hidden="1"/>
    <row r="20287" customFormat="1" hidden="1"/>
    <row r="20288" customFormat="1" hidden="1"/>
    <row r="20289" customFormat="1" hidden="1"/>
    <row r="20290" customFormat="1" hidden="1"/>
    <row r="20291" customFormat="1" hidden="1"/>
    <row r="20292" customFormat="1" hidden="1"/>
    <row r="20293" customFormat="1" hidden="1"/>
    <row r="20294" customFormat="1" hidden="1"/>
    <row r="20295" customFormat="1" hidden="1"/>
    <row r="20296" customFormat="1" hidden="1"/>
    <row r="20297" customFormat="1" hidden="1"/>
    <row r="20298" customFormat="1" hidden="1"/>
    <row r="20299" customFormat="1" hidden="1"/>
    <row r="20300" customFormat="1" hidden="1"/>
    <row r="20301" customFormat="1" hidden="1"/>
    <row r="20302" customFormat="1" hidden="1"/>
    <row r="20303" customFormat="1" hidden="1"/>
    <row r="20304" customFormat="1" hidden="1"/>
    <row r="20305" customFormat="1" hidden="1"/>
    <row r="20306" customFormat="1" hidden="1"/>
    <row r="20307" customFormat="1" hidden="1"/>
    <row r="20308" customFormat="1" hidden="1"/>
    <row r="20309" customFormat="1" hidden="1"/>
    <row r="20310" customFormat="1" hidden="1"/>
    <row r="20311" customFormat="1" hidden="1"/>
    <row r="20312" customFormat="1" hidden="1"/>
    <row r="20313" customFormat="1" hidden="1"/>
    <row r="20314" customFormat="1" hidden="1"/>
    <row r="20315" customFormat="1" hidden="1"/>
    <row r="20316" customFormat="1" hidden="1"/>
    <row r="20317" customFormat="1" hidden="1"/>
    <row r="20318" customFormat="1" hidden="1"/>
    <row r="20319" customFormat="1" hidden="1"/>
    <row r="20320" customFormat="1" hidden="1"/>
    <row r="20321" customFormat="1" hidden="1"/>
    <row r="20322" customFormat="1" hidden="1"/>
    <row r="20323" customFormat="1" hidden="1"/>
    <row r="20324" customFormat="1" hidden="1"/>
    <row r="20325" customFormat="1" hidden="1"/>
    <row r="20326" customFormat="1" hidden="1"/>
    <row r="20327" customFormat="1" hidden="1"/>
    <row r="20328" customFormat="1" hidden="1"/>
    <row r="20329" customFormat="1" hidden="1"/>
    <row r="20330" customFormat="1" hidden="1"/>
    <row r="20331" customFormat="1" hidden="1"/>
    <row r="20332" customFormat="1" hidden="1"/>
    <row r="20333" customFormat="1" hidden="1"/>
    <row r="20334" customFormat="1" hidden="1"/>
    <row r="20335" customFormat="1" hidden="1"/>
    <row r="20336" customFormat="1" hidden="1"/>
    <row r="20337" customFormat="1" hidden="1"/>
    <row r="20338" customFormat="1" hidden="1"/>
    <row r="20339" customFormat="1" hidden="1"/>
    <row r="20340" customFormat="1" hidden="1"/>
    <row r="20341" customFormat="1" hidden="1"/>
    <row r="20342" customFormat="1" hidden="1"/>
    <row r="20343" customFormat="1" hidden="1"/>
    <row r="20344" customFormat="1" hidden="1"/>
    <row r="20345" customFormat="1" hidden="1"/>
    <row r="20346" customFormat="1" hidden="1"/>
    <row r="20347" customFormat="1" hidden="1"/>
    <row r="20348" customFormat="1" hidden="1"/>
    <row r="20349" customFormat="1" hidden="1"/>
    <row r="20350" customFormat="1" hidden="1"/>
    <row r="20351" customFormat="1" hidden="1"/>
    <row r="20352" customFormat="1" hidden="1"/>
    <row r="20353" customFormat="1" hidden="1"/>
    <row r="20354" customFormat="1" hidden="1"/>
    <row r="20355" customFormat="1" hidden="1"/>
    <row r="20356" customFormat="1" hidden="1"/>
    <row r="20357" customFormat="1" hidden="1"/>
    <row r="20358" customFormat="1" hidden="1"/>
    <row r="20359" customFormat="1" hidden="1"/>
    <row r="20360" customFormat="1" hidden="1"/>
    <row r="20361" customFormat="1" hidden="1"/>
    <row r="20362" customFormat="1" hidden="1"/>
    <row r="20363" customFormat="1" hidden="1"/>
    <row r="20364" customFormat="1" hidden="1"/>
    <row r="20365" customFormat="1" hidden="1"/>
    <row r="20366" customFormat="1" hidden="1"/>
    <row r="20367" customFormat="1" hidden="1"/>
    <row r="20368" customFormat="1" hidden="1"/>
    <row r="20369" customFormat="1" hidden="1"/>
    <row r="20370" customFormat="1" hidden="1"/>
    <row r="20371" customFormat="1" hidden="1"/>
    <row r="20372" customFormat="1" hidden="1"/>
    <row r="20373" customFormat="1" hidden="1"/>
    <row r="20374" customFormat="1" hidden="1"/>
    <row r="20375" customFormat="1" hidden="1"/>
    <row r="20376" customFormat="1" hidden="1"/>
    <row r="20377" customFormat="1" hidden="1"/>
    <row r="20378" customFormat="1" hidden="1"/>
    <row r="20379" customFormat="1" hidden="1"/>
    <row r="20380" customFormat="1" hidden="1"/>
    <row r="20381" customFormat="1" hidden="1"/>
    <row r="20382" customFormat="1" hidden="1"/>
    <row r="20383" customFormat="1" hidden="1"/>
    <row r="20384" customFormat="1" hidden="1"/>
    <row r="20385" customFormat="1" hidden="1"/>
    <row r="20386" customFormat="1" hidden="1"/>
    <row r="20387" customFormat="1" hidden="1"/>
    <row r="20388" customFormat="1" hidden="1"/>
    <row r="20389" customFormat="1" hidden="1"/>
    <row r="20390" customFormat="1" hidden="1"/>
    <row r="20391" customFormat="1" hidden="1"/>
    <row r="20392" customFormat="1" hidden="1"/>
    <row r="20393" customFormat="1" hidden="1"/>
    <row r="20394" customFormat="1" hidden="1"/>
    <row r="20395" customFormat="1" hidden="1"/>
    <row r="20396" customFormat="1" hidden="1"/>
    <row r="20397" customFormat="1" hidden="1"/>
    <row r="20398" customFormat="1" hidden="1"/>
    <row r="20399" customFormat="1" hidden="1"/>
    <row r="20400" customFormat="1" hidden="1"/>
    <row r="20401" customFormat="1" hidden="1"/>
    <row r="20402" customFormat="1" hidden="1"/>
    <row r="20403" customFormat="1" hidden="1"/>
    <row r="20404" customFormat="1" hidden="1"/>
    <row r="20405" customFormat="1" hidden="1"/>
    <row r="20406" customFormat="1" hidden="1"/>
    <row r="20407" customFormat="1" hidden="1"/>
    <row r="20408" customFormat="1" hidden="1"/>
    <row r="20409" customFormat="1" hidden="1"/>
    <row r="20410" customFormat="1" hidden="1"/>
    <row r="20411" customFormat="1" hidden="1"/>
    <row r="20412" customFormat="1" hidden="1"/>
    <row r="20413" customFormat="1" hidden="1"/>
    <row r="20414" customFormat="1" hidden="1"/>
    <row r="20415" customFormat="1" hidden="1"/>
    <row r="20416" customFormat="1" hidden="1"/>
    <row r="20417" customFormat="1" hidden="1"/>
    <row r="20418" customFormat="1" hidden="1"/>
    <row r="20419" customFormat="1" hidden="1"/>
    <row r="20420" customFormat="1" hidden="1"/>
    <row r="20421" customFormat="1" hidden="1"/>
    <row r="20422" customFormat="1" hidden="1"/>
    <row r="20423" customFormat="1" hidden="1"/>
    <row r="20424" customFormat="1" hidden="1"/>
    <row r="20425" customFormat="1" hidden="1"/>
    <row r="20426" customFormat="1" hidden="1"/>
    <row r="20427" customFormat="1" hidden="1"/>
    <row r="20428" customFormat="1" hidden="1"/>
    <row r="20429" customFormat="1" hidden="1"/>
    <row r="20430" customFormat="1" hidden="1"/>
    <row r="20431" customFormat="1" hidden="1"/>
    <row r="20432" customFormat="1" hidden="1"/>
    <row r="20433" customFormat="1" hidden="1"/>
    <row r="20434" customFormat="1" hidden="1"/>
    <row r="20435" customFormat="1" hidden="1"/>
    <row r="20436" customFormat="1" hidden="1"/>
    <row r="20437" customFormat="1" hidden="1"/>
    <row r="20438" customFormat="1" hidden="1"/>
    <row r="20439" customFormat="1" hidden="1"/>
    <row r="20440" customFormat="1" hidden="1"/>
    <row r="20441" customFormat="1" hidden="1"/>
    <row r="20442" customFormat="1" hidden="1"/>
    <row r="20443" customFormat="1" hidden="1"/>
    <row r="20444" customFormat="1" hidden="1"/>
    <row r="20445" customFormat="1" hidden="1"/>
    <row r="20446" customFormat="1" hidden="1"/>
    <row r="20447" customFormat="1" hidden="1"/>
    <row r="20448" customFormat="1" hidden="1"/>
    <row r="20449" customFormat="1" hidden="1"/>
    <row r="20450" customFormat="1" hidden="1"/>
    <row r="20451" customFormat="1" hidden="1"/>
    <row r="20452" customFormat="1" hidden="1"/>
    <row r="20453" customFormat="1" hidden="1"/>
    <row r="20454" customFormat="1" hidden="1"/>
    <row r="20455" customFormat="1" hidden="1"/>
    <row r="20456" customFormat="1" hidden="1"/>
    <row r="20457" customFormat="1" hidden="1"/>
    <row r="20458" customFormat="1" hidden="1"/>
    <row r="20459" customFormat="1" hidden="1"/>
    <row r="20460" customFormat="1" hidden="1"/>
    <row r="20461" customFormat="1" hidden="1"/>
    <row r="20462" customFormat="1" hidden="1"/>
    <row r="20463" customFormat="1" hidden="1"/>
    <row r="20464" customFormat="1" hidden="1"/>
    <row r="20465" customFormat="1" hidden="1"/>
    <row r="20466" customFormat="1" hidden="1"/>
    <row r="20467" customFormat="1" hidden="1"/>
    <row r="20468" customFormat="1" hidden="1"/>
    <row r="20469" customFormat="1" hidden="1"/>
    <row r="20470" customFormat="1" hidden="1"/>
    <row r="20471" customFormat="1" hidden="1"/>
    <row r="20472" customFormat="1" hidden="1"/>
    <row r="20473" customFormat="1" hidden="1"/>
    <row r="20474" customFormat="1" hidden="1"/>
    <row r="20475" customFormat="1" hidden="1"/>
    <row r="20476" customFormat="1" hidden="1"/>
    <row r="20477" customFormat="1" hidden="1"/>
    <row r="20478" customFormat="1" hidden="1"/>
    <row r="20479" customFormat="1" hidden="1"/>
    <row r="20480" customFormat="1" hidden="1"/>
    <row r="20481" customFormat="1" hidden="1"/>
    <row r="20482" customFormat="1" hidden="1"/>
    <row r="20483" customFormat="1" hidden="1"/>
    <row r="20484" customFormat="1" hidden="1"/>
    <row r="20485" customFormat="1" hidden="1"/>
    <row r="20486" customFormat="1" hidden="1"/>
    <row r="20487" customFormat="1" hidden="1"/>
    <row r="20488" customFormat="1" hidden="1"/>
    <row r="20489" customFormat="1" hidden="1"/>
    <row r="20490" customFormat="1" hidden="1"/>
    <row r="20491" customFormat="1" hidden="1"/>
    <row r="20492" customFormat="1" hidden="1"/>
    <row r="20493" customFormat="1" hidden="1"/>
    <row r="20494" customFormat="1" hidden="1"/>
    <row r="20495" customFormat="1" hidden="1"/>
    <row r="20496" customFormat="1" hidden="1"/>
    <row r="20497" customFormat="1" hidden="1"/>
    <row r="20498" customFormat="1" hidden="1"/>
    <row r="20499" customFormat="1" hidden="1"/>
    <row r="20500" customFormat="1" hidden="1"/>
    <row r="20501" customFormat="1" hidden="1"/>
    <row r="20502" customFormat="1" hidden="1"/>
    <row r="20503" customFormat="1" hidden="1"/>
    <row r="20504" customFormat="1" hidden="1"/>
    <row r="20505" customFormat="1" hidden="1"/>
    <row r="20506" customFormat="1" hidden="1"/>
    <row r="20507" customFormat="1" hidden="1"/>
    <row r="20508" customFormat="1" hidden="1"/>
    <row r="20509" customFormat="1" hidden="1"/>
    <row r="20510" customFormat="1" hidden="1"/>
    <row r="20511" customFormat="1" hidden="1"/>
    <row r="20512" customFormat="1" hidden="1"/>
    <row r="20513" customFormat="1" hidden="1"/>
    <row r="20514" customFormat="1" hidden="1"/>
    <row r="20515" customFormat="1" hidden="1"/>
    <row r="20516" customFormat="1" hidden="1"/>
    <row r="20517" customFormat="1" hidden="1"/>
    <row r="20518" customFormat="1" hidden="1"/>
    <row r="20519" customFormat="1" hidden="1"/>
    <row r="20520" customFormat="1" hidden="1"/>
    <row r="20521" customFormat="1" hidden="1"/>
    <row r="20522" customFormat="1" hidden="1"/>
    <row r="20523" customFormat="1" hidden="1"/>
    <row r="20524" customFormat="1" hidden="1"/>
    <row r="20525" customFormat="1" hidden="1"/>
    <row r="20526" customFormat="1" hidden="1"/>
    <row r="20527" customFormat="1" hidden="1"/>
    <row r="20528" customFormat="1" hidden="1"/>
    <row r="20529" customFormat="1" hidden="1"/>
    <row r="20530" customFormat="1" hidden="1"/>
    <row r="20531" customFormat="1" hidden="1"/>
    <row r="20532" customFormat="1" hidden="1"/>
    <row r="20533" customFormat="1" hidden="1"/>
    <row r="20534" customFormat="1" hidden="1"/>
    <row r="20535" customFormat="1" hidden="1"/>
    <row r="20536" customFormat="1" hidden="1"/>
    <row r="20537" customFormat="1" hidden="1"/>
    <row r="20538" customFormat="1" hidden="1"/>
    <row r="20539" customFormat="1" hidden="1"/>
    <row r="20540" customFormat="1" hidden="1"/>
    <row r="20541" customFormat="1" hidden="1"/>
    <row r="20542" customFormat="1" hidden="1"/>
    <row r="20543" customFormat="1" hidden="1"/>
    <row r="20544" customFormat="1" hidden="1"/>
    <row r="20545" customFormat="1" hidden="1"/>
    <row r="20546" customFormat="1" hidden="1"/>
    <row r="20547" customFormat="1" hidden="1"/>
    <row r="20548" customFormat="1" hidden="1"/>
    <row r="20549" customFormat="1" hidden="1"/>
    <row r="20550" customFormat="1" hidden="1"/>
    <row r="20551" customFormat="1" hidden="1"/>
    <row r="20552" customFormat="1" hidden="1"/>
    <row r="20553" customFormat="1" hidden="1"/>
    <row r="20554" customFormat="1" hidden="1"/>
    <row r="20555" customFormat="1" hidden="1"/>
    <row r="20556" customFormat="1" hidden="1"/>
    <row r="20557" customFormat="1" hidden="1"/>
    <row r="20558" customFormat="1" hidden="1"/>
    <row r="20559" customFormat="1" hidden="1"/>
    <row r="20560" customFormat="1" hidden="1"/>
    <row r="20561" customFormat="1" hidden="1"/>
    <row r="20562" customFormat="1" hidden="1"/>
    <row r="20563" customFormat="1" hidden="1"/>
    <row r="20564" customFormat="1" hidden="1"/>
    <row r="20565" customFormat="1" hidden="1"/>
    <row r="20566" customFormat="1" hidden="1"/>
    <row r="20567" customFormat="1" hidden="1"/>
    <row r="20568" customFormat="1" hidden="1"/>
    <row r="20569" customFormat="1" hidden="1"/>
    <row r="20570" customFormat="1" hidden="1"/>
    <row r="20571" customFormat="1" hidden="1"/>
    <row r="20572" customFormat="1" hidden="1"/>
    <row r="20573" customFormat="1" hidden="1"/>
    <row r="20574" customFormat="1" hidden="1"/>
    <row r="20575" customFormat="1" hidden="1"/>
    <row r="20576" customFormat="1" hidden="1"/>
    <row r="20577" customFormat="1" hidden="1"/>
    <row r="20578" customFormat="1" hidden="1"/>
    <row r="20579" customFormat="1" hidden="1"/>
    <row r="20580" customFormat="1" hidden="1"/>
    <row r="20581" customFormat="1" hidden="1"/>
    <row r="20582" customFormat="1" hidden="1"/>
    <row r="20583" customFormat="1" hidden="1"/>
    <row r="20584" customFormat="1" hidden="1"/>
    <row r="20585" customFormat="1" hidden="1"/>
    <row r="20586" customFormat="1" hidden="1"/>
    <row r="20587" customFormat="1" hidden="1"/>
    <row r="20588" customFormat="1" hidden="1"/>
    <row r="20589" customFormat="1" hidden="1"/>
    <row r="20590" customFormat="1" hidden="1"/>
    <row r="20591" customFormat="1" hidden="1"/>
    <row r="20592" customFormat="1" hidden="1"/>
    <row r="20593" customFormat="1" hidden="1"/>
    <row r="20594" customFormat="1" hidden="1"/>
    <row r="20595" customFormat="1" hidden="1"/>
    <row r="20596" customFormat="1" hidden="1"/>
    <row r="20597" customFormat="1" hidden="1"/>
    <row r="20598" customFormat="1" hidden="1"/>
    <row r="20599" customFormat="1" hidden="1"/>
    <row r="20600" customFormat="1" hidden="1"/>
    <row r="20601" customFormat="1" hidden="1"/>
    <row r="20602" customFormat="1" hidden="1"/>
    <row r="20603" customFormat="1" hidden="1"/>
    <row r="20604" customFormat="1" hidden="1"/>
    <row r="20605" customFormat="1" hidden="1"/>
    <row r="20606" customFormat="1" hidden="1"/>
    <row r="20607" customFormat="1" hidden="1"/>
    <row r="20608" customFormat="1" hidden="1"/>
    <row r="20609" customFormat="1" hidden="1"/>
    <row r="20610" customFormat="1" hidden="1"/>
    <row r="20611" customFormat="1" hidden="1"/>
    <row r="20612" customFormat="1" hidden="1"/>
    <row r="20613" customFormat="1" hidden="1"/>
    <row r="20614" customFormat="1" hidden="1"/>
    <row r="20615" customFormat="1" hidden="1"/>
    <row r="20616" customFormat="1" hidden="1"/>
    <row r="20617" customFormat="1" hidden="1"/>
    <row r="20618" customFormat="1" hidden="1"/>
    <row r="20619" customFormat="1" hidden="1"/>
    <row r="20620" customFormat="1" hidden="1"/>
    <row r="20621" customFormat="1" hidden="1"/>
    <row r="20622" customFormat="1" hidden="1"/>
    <row r="20623" customFormat="1" hidden="1"/>
    <row r="20624" customFormat="1" hidden="1"/>
    <row r="20625" customFormat="1" hidden="1"/>
    <row r="20626" customFormat="1" hidden="1"/>
    <row r="20627" customFormat="1" hidden="1"/>
    <row r="20628" customFormat="1" hidden="1"/>
    <row r="20629" customFormat="1" hidden="1"/>
    <row r="20630" customFormat="1" hidden="1"/>
    <row r="20631" customFormat="1" hidden="1"/>
    <row r="20632" customFormat="1" hidden="1"/>
    <row r="20633" customFormat="1" hidden="1"/>
    <row r="20634" customFormat="1" hidden="1"/>
    <row r="20635" customFormat="1" hidden="1"/>
    <row r="20636" customFormat="1" hidden="1"/>
    <row r="20637" customFormat="1" hidden="1"/>
    <row r="20638" customFormat="1" hidden="1"/>
    <row r="20639" customFormat="1" hidden="1"/>
    <row r="20640" customFormat="1" hidden="1"/>
    <row r="20641" customFormat="1" hidden="1"/>
    <row r="20642" customFormat="1" hidden="1"/>
    <row r="20643" customFormat="1" hidden="1"/>
    <row r="20644" customFormat="1" hidden="1"/>
    <row r="20645" customFormat="1" hidden="1"/>
    <row r="20646" customFormat="1" hidden="1"/>
    <row r="20647" customFormat="1" hidden="1"/>
    <row r="20648" customFormat="1" hidden="1"/>
    <row r="20649" customFormat="1" hidden="1"/>
    <row r="20650" customFormat="1" hidden="1"/>
    <row r="20651" customFormat="1" hidden="1"/>
    <row r="20652" customFormat="1" hidden="1"/>
    <row r="20653" customFormat="1" hidden="1"/>
    <row r="20654" customFormat="1" hidden="1"/>
    <row r="20655" customFormat="1" hidden="1"/>
    <row r="20656" customFormat="1" hidden="1"/>
    <row r="20657" customFormat="1" hidden="1"/>
    <row r="20658" customFormat="1" hidden="1"/>
    <row r="20659" customFormat="1" hidden="1"/>
    <row r="20660" customFormat="1" hidden="1"/>
    <row r="20661" customFormat="1" hidden="1"/>
    <row r="20662" customFormat="1" hidden="1"/>
    <row r="20663" customFormat="1" hidden="1"/>
    <row r="20664" customFormat="1" hidden="1"/>
    <row r="20665" customFormat="1" hidden="1"/>
    <row r="20666" customFormat="1" hidden="1"/>
    <row r="20667" customFormat="1" hidden="1"/>
    <row r="20668" customFormat="1" hidden="1"/>
    <row r="20669" customFormat="1" hidden="1"/>
    <row r="20670" customFormat="1" hidden="1"/>
    <row r="20671" customFormat="1" hidden="1"/>
    <row r="20672" customFormat="1" hidden="1"/>
    <row r="20673" customFormat="1" hidden="1"/>
    <row r="20674" customFormat="1" hidden="1"/>
    <row r="20675" customFormat="1" hidden="1"/>
    <row r="20676" customFormat="1" hidden="1"/>
    <row r="20677" customFormat="1" hidden="1"/>
    <row r="20678" customFormat="1" hidden="1"/>
    <row r="20679" customFormat="1" hidden="1"/>
    <row r="20680" customFormat="1" hidden="1"/>
    <row r="20681" customFormat="1" hidden="1"/>
    <row r="20682" customFormat="1" hidden="1"/>
    <row r="20683" customFormat="1" hidden="1"/>
    <row r="20684" customFormat="1" hidden="1"/>
    <row r="20685" customFormat="1" hidden="1"/>
    <row r="20686" customFormat="1" hidden="1"/>
    <row r="20687" customFormat="1" hidden="1"/>
    <row r="20688" customFormat="1" hidden="1"/>
    <row r="20689" customFormat="1" hidden="1"/>
    <row r="20690" customFormat="1" hidden="1"/>
    <row r="20691" customFormat="1" hidden="1"/>
    <row r="20692" customFormat="1" hidden="1"/>
    <row r="20693" customFormat="1" hidden="1"/>
    <row r="20694" customFormat="1" hidden="1"/>
    <row r="20695" customFormat="1" hidden="1"/>
    <row r="20696" customFormat="1" hidden="1"/>
    <row r="20697" customFormat="1" hidden="1"/>
    <row r="20698" customFormat="1" hidden="1"/>
    <row r="20699" customFormat="1" hidden="1"/>
    <row r="20700" customFormat="1" hidden="1"/>
    <row r="20701" customFormat="1" hidden="1"/>
    <row r="20702" customFormat="1" hidden="1"/>
    <row r="20703" customFormat="1" hidden="1"/>
    <row r="20704" customFormat="1" hidden="1"/>
    <row r="20705" customFormat="1" hidden="1"/>
    <row r="20706" customFormat="1" hidden="1"/>
    <row r="20707" customFormat="1" hidden="1"/>
    <row r="20708" customFormat="1" hidden="1"/>
    <row r="20709" customFormat="1" hidden="1"/>
    <row r="20710" customFormat="1" hidden="1"/>
    <row r="20711" customFormat="1" hidden="1"/>
    <row r="20712" customFormat="1" hidden="1"/>
    <row r="20713" customFormat="1" hidden="1"/>
    <row r="20714" customFormat="1" hidden="1"/>
    <row r="20715" customFormat="1" hidden="1"/>
    <row r="20716" customFormat="1" hidden="1"/>
    <row r="20717" customFormat="1" hidden="1"/>
    <row r="20718" customFormat="1" hidden="1"/>
    <row r="20719" customFormat="1" hidden="1"/>
    <row r="20720" customFormat="1" hidden="1"/>
    <row r="20721" customFormat="1" hidden="1"/>
    <row r="20722" customFormat="1" hidden="1"/>
    <row r="20723" customFormat="1" hidden="1"/>
    <row r="20724" customFormat="1" hidden="1"/>
    <row r="20725" customFormat="1" hidden="1"/>
    <row r="20726" customFormat="1" hidden="1"/>
    <row r="20727" customFormat="1" hidden="1"/>
    <row r="20728" customFormat="1" hidden="1"/>
    <row r="20729" customFormat="1" hidden="1"/>
    <row r="20730" customFormat="1" hidden="1"/>
    <row r="20731" customFormat="1" hidden="1"/>
    <row r="20732" customFormat="1" hidden="1"/>
    <row r="20733" customFormat="1" hidden="1"/>
    <row r="20734" customFormat="1" hidden="1"/>
    <row r="20735" customFormat="1" hidden="1"/>
    <row r="20736" customFormat="1" hidden="1"/>
    <row r="20737" customFormat="1" hidden="1"/>
    <row r="20738" customFormat="1" hidden="1"/>
    <row r="20739" customFormat="1" hidden="1"/>
    <row r="20740" customFormat="1" hidden="1"/>
    <row r="20741" customFormat="1" hidden="1"/>
    <row r="20742" customFormat="1" hidden="1"/>
    <row r="20743" customFormat="1" hidden="1"/>
    <row r="20744" customFormat="1" hidden="1"/>
    <row r="20745" customFormat="1" hidden="1"/>
    <row r="20746" customFormat="1" hidden="1"/>
    <row r="20747" customFormat="1" hidden="1"/>
    <row r="20748" customFormat="1" hidden="1"/>
    <row r="20749" customFormat="1" hidden="1"/>
    <row r="20750" customFormat="1" hidden="1"/>
    <row r="20751" customFormat="1" hidden="1"/>
    <row r="20752" customFormat="1" hidden="1"/>
    <row r="20753" customFormat="1" hidden="1"/>
    <row r="20754" customFormat="1" hidden="1"/>
    <row r="20755" customFormat="1" hidden="1"/>
    <row r="20756" customFormat="1" hidden="1"/>
    <row r="20757" customFormat="1" hidden="1"/>
    <row r="20758" customFormat="1" hidden="1"/>
    <row r="20759" customFormat="1" hidden="1"/>
    <row r="20760" customFormat="1" hidden="1"/>
    <row r="20761" customFormat="1" hidden="1"/>
    <row r="20762" customFormat="1" hidden="1"/>
    <row r="20763" customFormat="1" hidden="1"/>
    <row r="20764" customFormat="1" hidden="1"/>
    <row r="20765" customFormat="1" hidden="1"/>
    <row r="20766" customFormat="1" hidden="1"/>
    <row r="20767" customFormat="1" hidden="1"/>
    <row r="20768" customFormat="1" hidden="1"/>
    <row r="20769" customFormat="1" hidden="1"/>
    <row r="20770" customFormat="1" hidden="1"/>
    <row r="20771" customFormat="1" hidden="1"/>
    <row r="20772" customFormat="1" hidden="1"/>
    <row r="20773" customFormat="1" hidden="1"/>
    <row r="20774" customFormat="1" hidden="1"/>
    <row r="20775" customFormat="1" hidden="1"/>
    <row r="20776" customFormat="1" hidden="1"/>
    <row r="20777" customFormat="1" hidden="1"/>
    <row r="20778" customFormat="1" hidden="1"/>
    <row r="20779" customFormat="1" hidden="1"/>
    <row r="20780" customFormat="1" hidden="1"/>
    <row r="20781" customFormat="1" hidden="1"/>
    <row r="20782" customFormat="1" hidden="1"/>
    <row r="20783" customFormat="1" hidden="1"/>
    <row r="20784" customFormat="1" hidden="1"/>
    <row r="20785" customFormat="1" hidden="1"/>
    <row r="20786" customFormat="1" hidden="1"/>
    <row r="20787" customFormat="1" hidden="1"/>
    <row r="20788" customFormat="1" hidden="1"/>
    <row r="20789" customFormat="1" hidden="1"/>
    <row r="20790" customFormat="1" hidden="1"/>
    <row r="20791" customFormat="1" hidden="1"/>
    <row r="20792" customFormat="1" hidden="1"/>
    <row r="20793" customFormat="1" hidden="1"/>
    <row r="20794" customFormat="1" hidden="1"/>
    <row r="20795" customFormat="1" hidden="1"/>
    <row r="20796" customFormat="1" hidden="1"/>
    <row r="20797" customFormat="1" hidden="1"/>
    <row r="20798" customFormat="1" hidden="1"/>
    <row r="20799" customFormat="1" hidden="1"/>
    <row r="20800" customFormat="1" hidden="1"/>
    <row r="20801" customFormat="1" hidden="1"/>
    <row r="20802" customFormat="1" hidden="1"/>
    <row r="20803" customFormat="1" hidden="1"/>
    <row r="20804" customFormat="1" hidden="1"/>
    <row r="20805" customFormat="1" hidden="1"/>
    <row r="20806" customFormat="1" hidden="1"/>
    <row r="20807" customFormat="1" hidden="1"/>
    <row r="20808" customFormat="1" hidden="1"/>
    <row r="20809" customFormat="1" hidden="1"/>
    <row r="20810" customFormat="1" hidden="1"/>
    <row r="20811" customFormat="1" hidden="1"/>
    <row r="20812" customFormat="1" hidden="1"/>
    <row r="20813" customFormat="1" hidden="1"/>
    <row r="20814" customFormat="1" hidden="1"/>
    <row r="20815" customFormat="1" hidden="1"/>
    <row r="20816" customFormat="1" hidden="1"/>
    <row r="20817" customFormat="1" hidden="1"/>
    <row r="20818" customFormat="1" hidden="1"/>
    <row r="20819" customFormat="1" hidden="1"/>
    <row r="20820" customFormat="1" hidden="1"/>
    <row r="20821" customFormat="1" hidden="1"/>
    <row r="20822" customFormat="1" hidden="1"/>
    <row r="20823" customFormat="1" hidden="1"/>
    <row r="20824" customFormat="1" hidden="1"/>
    <row r="20825" customFormat="1" hidden="1"/>
    <row r="20826" customFormat="1" hidden="1"/>
    <row r="20827" customFormat="1" hidden="1"/>
    <row r="20828" customFormat="1" hidden="1"/>
    <row r="20829" customFormat="1" hidden="1"/>
    <row r="20830" customFormat="1" hidden="1"/>
    <row r="20831" customFormat="1" hidden="1"/>
    <row r="20832" customFormat="1" hidden="1"/>
    <row r="20833" customFormat="1" hidden="1"/>
    <row r="20834" customFormat="1" hidden="1"/>
    <row r="20835" customFormat="1" hidden="1"/>
    <row r="20836" customFormat="1" hidden="1"/>
    <row r="20837" customFormat="1" hidden="1"/>
    <row r="20838" customFormat="1" hidden="1"/>
    <row r="20839" customFormat="1" hidden="1"/>
    <row r="20840" customFormat="1" hidden="1"/>
    <row r="20841" customFormat="1" hidden="1"/>
    <row r="20842" customFormat="1" hidden="1"/>
    <row r="20843" customFormat="1" hidden="1"/>
    <row r="20844" customFormat="1" hidden="1"/>
    <row r="20845" customFormat="1" hidden="1"/>
    <row r="20846" customFormat="1" hidden="1"/>
    <row r="20847" customFormat="1" hidden="1"/>
    <row r="20848" customFormat="1" hidden="1"/>
    <row r="20849" customFormat="1" hidden="1"/>
    <row r="20850" customFormat="1" hidden="1"/>
    <row r="20851" customFormat="1" hidden="1"/>
    <row r="20852" customFormat="1" hidden="1"/>
    <row r="20853" customFormat="1" hidden="1"/>
    <row r="20854" customFormat="1" hidden="1"/>
    <row r="20855" customFormat="1" hidden="1"/>
    <row r="20856" customFormat="1" hidden="1"/>
    <row r="20857" customFormat="1" hidden="1"/>
    <row r="20858" customFormat="1" hidden="1"/>
    <row r="20859" customFormat="1" hidden="1"/>
    <row r="20860" customFormat="1" hidden="1"/>
    <row r="20861" customFormat="1" hidden="1"/>
    <row r="20862" customFormat="1" hidden="1"/>
    <row r="20863" customFormat="1" hidden="1"/>
    <row r="20864" customFormat="1" hidden="1"/>
    <row r="20865" customFormat="1" hidden="1"/>
    <row r="20866" customFormat="1" hidden="1"/>
    <row r="20867" customFormat="1" hidden="1"/>
    <row r="20868" customFormat="1" hidden="1"/>
    <row r="20869" customFormat="1" hidden="1"/>
    <row r="20870" customFormat="1" hidden="1"/>
    <row r="20871" customFormat="1" hidden="1"/>
    <row r="20872" customFormat="1" hidden="1"/>
    <row r="20873" customFormat="1" hidden="1"/>
    <row r="20874" customFormat="1" hidden="1"/>
    <row r="20875" customFormat="1" hidden="1"/>
    <row r="20876" customFormat="1" hidden="1"/>
    <row r="20877" customFormat="1" hidden="1"/>
    <row r="20878" customFormat="1" hidden="1"/>
    <row r="20879" customFormat="1" hidden="1"/>
    <row r="20880" customFormat="1" hidden="1"/>
    <row r="20881" customFormat="1" hidden="1"/>
    <row r="20882" customFormat="1" hidden="1"/>
    <row r="20883" customFormat="1" hidden="1"/>
    <row r="20884" customFormat="1" hidden="1"/>
    <row r="20885" customFormat="1" hidden="1"/>
    <row r="20886" customFormat="1" hidden="1"/>
    <row r="20887" customFormat="1" hidden="1"/>
    <row r="20888" customFormat="1" hidden="1"/>
    <row r="20889" customFormat="1" hidden="1"/>
    <row r="20890" customFormat="1" hidden="1"/>
    <row r="20891" customFormat="1" hidden="1"/>
    <row r="20892" customFormat="1" hidden="1"/>
    <row r="20893" customFormat="1" hidden="1"/>
    <row r="20894" customFormat="1" hidden="1"/>
    <row r="20895" customFormat="1" hidden="1"/>
    <row r="20896" customFormat="1" hidden="1"/>
    <row r="20897" customFormat="1" hidden="1"/>
    <row r="20898" customFormat="1" hidden="1"/>
    <row r="20899" customFormat="1" hidden="1"/>
    <row r="20900" customFormat="1" hidden="1"/>
    <row r="20901" customFormat="1" hidden="1"/>
    <row r="20902" customFormat="1" hidden="1"/>
    <row r="20903" customFormat="1" hidden="1"/>
    <row r="20904" customFormat="1" hidden="1"/>
    <row r="20905" customFormat="1" hidden="1"/>
    <row r="20906" customFormat="1" hidden="1"/>
    <row r="20907" customFormat="1" hidden="1"/>
    <row r="20908" customFormat="1" hidden="1"/>
    <row r="20909" customFormat="1" hidden="1"/>
    <row r="20910" customFormat="1" hidden="1"/>
    <row r="20911" customFormat="1" hidden="1"/>
    <row r="20912" customFormat="1" hidden="1"/>
    <row r="20913" customFormat="1" hidden="1"/>
    <row r="20914" customFormat="1" hidden="1"/>
    <row r="20915" customFormat="1" hidden="1"/>
    <row r="20916" customFormat="1" hidden="1"/>
    <row r="20917" customFormat="1" hidden="1"/>
    <row r="20918" customFormat="1" hidden="1"/>
    <row r="20919" customFormat="1" hidden="1"/>
    <row r="20920" customFormat="1" hidden="1"/>
    <row r="20921" customFormat="1" hidden="1"/>
    <row r="20922" customFormat="1" hidden="1"/>
    <row r="20923" customFormat="1" hidden="1"/>
    <row r="20924" customFormat="1" hidden="1"/>
    <row r="20925" customFormat="1" hidden="1"/>
    <row r="20926" customFormat="1" hidden="1"/>
    <row r="20927" customFormat="1" hidden="1"/>
    <row r="20928" customFormat="1" hidden="1"/>
    <row r="20929" customFormat="1" hidden="1"/>
    <row r="20930" customFormat="1" hidden="1"/>
    <row r="20931" customFormat="1" hidden="1"/>
    <row r="20932" customFormat="1" hidden="1"/>
    <row r="20933" customFormat="1" hidden="1"/>
    <row r="20934" customFormat="1" hidden="1"/>
    <row r="20935" customFormat="1" hidden="1"/>
    <row r="20936" customFormat="1" hidden="1"/>
    <row r="20937" customFormat="1" hidden="1"/>
    <row r="20938" customFormat="1" hidden="1"/>
    <row r="20939" customFormat="1" hidden="1"/>
    <row r="20940" customFormat="1" hidden="1"/>
    <row r="20941" customFormat="1" hidden="1"/>
    <row r="20942" customFormat="1" hidden="1"/>
    <row r="20943" customFormat="1" hidden="1"/>
    <row r="20944" customFormat="1" hidden="1"/>
    <row r="20945" customFormat="1" hidden="1"/>
    <row r="20946" customFormat="1" hidden="1"/>
    <row r="20947" customFormat="1" hidden="1"/>
    <row r="20948" customFormat="1" hidden="1"/>
    <row r="20949" customFormat="1" hidden="1"/>
    <row r="20950" customFormat="1" hidden="1"/>
    <row r="20951" customFormat="1" hidden="1"/>
    <row r="20952" customFormat="1" hidden="1"/>
    <row r="20953" customFormat="1" hidden="1"/>
    <row r="20954" customFormat="1" hidden="1"/>
    <row r="20955" customFormat="1" hidden="1"/>
    <row r="20956" customFormat="1" hidden="1"/>
    <row r="20957" customFormat="1" hidden="1"/>
    <row r="20958" customFormat="1" hidden="1"/>
    <row r="20959" customFormat="1" hidden="1"/>
    <row r="20960" customFormat="1" hidden="1"/>
    <row r="20961" customFormat="1" hidden="1"/>
    <row r="20962" customFormat="1" hidden="1"/>
    <row r="20963" customFormat="1" hidden="1"/>
    <row r="20964" customFormat="1" hidden="1"/>
    <row r="20965" customFormat="1" hidden="1"/>
    <row r="20966" customFormat="1" hidden="1"/>
    <row r="20967" customFormat="1" hidden="1"/>
    <row r="20968" customFormat="1" hidden="1"/>
    <row r="20969" customFormat="1" hidden="1"/>
    <row r="20970" customFormat="1" hidden="1"/>
    <row r="20971" customFormat="1" hidden="1"/>
    <row r="20972" customFormat="1" hidden="1"/>
    <row r="20973" customFormat="1" hidden="1"/>
    <row r="20974" customFormat="1" hidden="1"/>
    <row r="20975" customFormat="1" hidden="1"/>
    <row r="20976" customFormat="1" hidden="1"/>
    <row r="20977" customFormat="1" hidden="1"/>
    <row r="20978" customFormat="1" hidden="1"/>
    <row r="20979" customFormat="1" hidden="1"/>
    <row r="20980" customFormat="1" hidden="1"/>
    <row r="20981" customFormat="1" hidden="1"/>
    <row r="20982" customFormat="1" hidden="1"/>
    <row r="20983" customFormat="1" hidden="1"/>
    <row r="20984" customFormat="1" hidden="1"/>
    <row r="20985" customFormat="1" hidden="1"/>
    <row r="20986" customFormat="1" hidden="1"/>
    <row r="20987" customFormat="1" hidden="1"/>
    <row r="20988" customFormat="1" hidden="1"/>
    <row r="20989" customFormat="1" hidden="1"/>
    <row r="20990" customFormat="1" hidden="1"/>
    <row r="20991" customFormat="1" hidden="1"/>
    <row r="20992" customFormat="1" hidden="1"/>
    <row r="20993" customFormat="1" hidden="1"/>
    <row r="20994" customFormat="1" hidden="1"/>
    <row r="20995" customFormat="1" hidden="1"/>
    <row r="20996" customFormat="1" hidden="1"/>
    <row r="20997" customFormat="1" hidden="1"/>
    <row r="20998" customFormat="1" hidden="1"/>
    <row r="20999" customFormat="1" hidden="1"/>
    <row r="21000" customFormat="1" hidden="1"/>
    <row r="21001" customFormat="1" hidden="1"/>
    <row r="21002" customFormat="1" hidden="1"/>
    <row r="21003" customFormat="1" hidden="1"/>
    <row r="21004" customFormat="1" hidden="1"/>
    <row r="21005" customFormat="1" hidden="1"/>
    <row r="21006" customFormat="1" hidden="1"/>
    <row r="21007" customFormat="1" hidden="1"/>
    <row r="21008" customFormat="1" hidden="1"/>
    <row r="21009" customFormat="1" hidden="1"/>
    <row r="21010" customFormat="1" hidden="1"/>
    <row r="21011" customFormat="1" hidden="1"/>
    <row r="21012" customFormat="1" hidden="1"/>
    <row r="21013" customFormat="1" hidden="1"/>
    <row r="21014" customFormat="1" hidden="1"/>
    <row r="21015" customFormat="1" hidden="1"/>
    <row r="21016" customFormat="1" hidden="1"/>
    <row r="21017" customFormat="1" hidden="1"/>
    <row r="21018" customFormat="1" hidden="1"/>
    <row r="21019" customFormat="1" hidden="1"/>
    <row r="21020" customFormat="1" hidden="1"/>
    <row r="21021" customFormat="1" hidden="1"/>
    <row r="21022" customFormat="1" hidden="1"/>
    <row r="21023" customFormat="1" hidden="1"/>
    <row r="21024" customFormat="1" hidden="1"/>
    <row r="21025" customFormat="1" hidden="1"/>
    <row r="21026" customFormat="1" hidden="1"/>
    <row r="21027" customFormat="1" hidden="1"/>
    <row r="21028" customFormat="1" hidden="1"/>
    <row r="21029" customFormat="1" hidden="1"/>
    <row r="21030" customFormat="1" hidden="1"/>
    <row r="21031" customFormat="1" hidden="1"/>
    <row r="21032" customFormat="1" hidden="1"/>
    <row r="21033" customFormat="1" hidden="1"/>
    <row r="21034" customFormat="1" hidden="1"/>
    <row r="21035" customFormat="1" hidden="1"/>
    <row r="21036" customFormat="1" hidden="1"/>
    <row r="21037" customFormat="1" hidden="1"/>
    <row r="21038" customFormat="1" hidden="1"/>
    <row r="21039" customFormat="1" hidden="1"/>
    <row r="21040" customFormat="1" hidden="1"/>
    <row r="21041" customFormat="1" hidden="1"/>
    <row r="21042" customFormat="1" hidden="1"/>
    <row r="21043" customFormat="1" hidden="1"/>
    <row r="21044" customFormat="1" hidden="1"/>
    <row r="21045" customFormat="1" hidden="1"/>
    <row r="21046" customFormat="1" hidden="1"/>
    <row r="21047" customFormat="1" hidden="1"/>
    <row r="21048" customFormat="1" hidden="1"/>
    <row r="21049" customFormat="1" hidden="1"/>
    <row r="21050" customFormat="1" hidden="1"/>
    <row r="21051" customFormat="1" hidden="1"/>
    <row r="21052" customFormat="1" hidden="1"/>
    <row r="21053" customFormat="1" hidden="1"/>
    <row r="21054" customFormat="1" hidden="1"/>
    <row r="21055" customFormat="1" hidden="1"/>
    <row r="21056" customFormat="1" hidden="1"/>
    <row r="21057" customFormat="1" hidden="1"/>
    <row r="21058" customFormat="1" hidden="1"/>
    <row r="21059" customFormat="1" hidden="1"/>
    <row r="21060" customFormat="1" hidden="1"/>
    <row r="21061" customFormat="1" hidden="1"/>
    <row r="21062" customFormat="1" hidden="1"/>
    <row r="21063" customFormat="1" hidden="1"/>
    <row r="21064" customFormat="1" hidden="1"/>
    <row r="21065" customFormat="1" hidden="1"/>
    <row r="21066" customFormat="1" hidden="1"/>
    <row r="21067" customFormat="1" hidden="1"/>
    <row r="21068" customFormat="1" hidden="1"/>
    <row r="21069" customFormat="1" hidden="1"/>
    <row r="21070" customFormat="1" hidden="1"/>
    <row r="21071" customFormat="1" hidden="1"/>
    <row r="21072" customFormat="1" hidden="1"/>
    <row r="21073" customFormat="1" hidden="1"/>
    <row r="21074" customFormat="1" hidden="1"/>
    <row r="21075" customFormat="1" hidden="1"/>
    <row r="21076" customFormat="1" hidden="1"/>
    <row r="21077" customFormat="1" hidden="1"/>
    <row r="21078" customFormat="1" hidden="1"/>
    <row r="21079" customFormat="1" hidden="1"/>
    <row r="21080" customFormat="1" hidden="1"/>
    <row r="21081" customFormat="1" hidden="1"/>
    <row r="21082" customFormat="1" hidden="1"/>
    <row r="21083" customFormat="1" hidden="1"/>
    <row r="21084" customFormat="1" hidden="1"/>
    <row r="21085" customFormat="1" hidden="1"/>
    <row r="21086" customFormat="1" hidden="1"/>
    <row r="21087" customFormat="1" hidden="1"/>
    <row r="21088" customFormat="1" hidden="1"/>
    <row r="21089" customFormat="1" hidden="1"/>
    <row r="21090" customFormat="1" hidden="1"/>
    <row r="21091" customFormat="1" hidden="1"/>
    <row r="21092" customFormat="1" hidden="1"/>
    <row r="21093" customFormat="1" hidden="1"/>
    <row r="21094" customFormat="1" hidden="1"/>
    <row r="21095" customFormat="1" hidden="1"/>
    <row r="21096" customFormat="1" hidden="1"/>
    <row r="21097" customFormat="1" hidden="1"/>
    <row r="21098" customFormat="1" hidden="1"/>
    <row r="21099" customFormat="1" hidden="1"/>
    <row r="21100" customFormat="1" hidden="1"/>
    <row r="21101" customFormat="1" hidden="1"/>
    <row r="21102" customFormat="1" hidden="1"/>
    <row r="21103" customFormat="1" hidden="1"/>
    <row r="21104" customFormat="1" hidden="1"/>
    <row r="21105" customFormat="1" hidden="1"/>
    <row r="21106" customFormat="1" hidden="1"/>
    <row r="21107" customFormat="1" hidden="1"/>
    <row r="21108" customFormat="1" hidden="1"/>
    <row r="21109" customFormat="1" hidden="1"/>
    <row r="21110" customFormat="1" hidden="1"/>
    <row r="21111" customFormat="1" hidden="1"/>
    <row r="21112" customFormat="1" hidden="1"/>
    <row r="21113" customFormat="1" hidden="1"/>
    <row r="21114" customFormat="1" hidden="1"/>
    <row r="21115" customFormat="1" hidden="1"/>
    <row r="21116" customFormat="1" hidden="1"/>
    <row r="21117" customFormat="1" hidden="1"/>
    <row r="21118" customFormat="1" hidden="1"/>
    <row r="21119" customFormat="1" hidden="1"/>
    <row r="21120" customFormat="1" hidden="1"/>
    <row r="21121" customFormat="1" hidden="1"/>
    <row r="21122" customFormat="1" hidden="1"/>
    <row r="21123" customFormat="1" hidden="1"/>
    <row r="21124" customFormat="1" hidden="1"/>
    <row r="21125" customFormat="1" hidden="1"/>
    <row r="21126" customFormat="1" hidden="1"/>
    <row r="21127" customFormat="1" hidden="1"/>
    <row r="21128" customFormat="1" hidden="1"/>
    <row r="21129" customFormat="1" hidden="1"/>
    <row r="21130" customFormat="1" hidden="1"/>
    <row r="21131" customFormat="1" hidden="1"/>
    <row r="21132" customFormat="1" hidden="1"/>
    <row r="21133" customFormat="1" hidden="1"/>
    <row r="21134" customFormat="1" hidden="1"/>
    <row r="21135" customFormat="1" hidden="1"/>
    <row r="21136" customFormat="1" hidden="1"/>
    <row r="21137" customFormat="1" hidden="1"/>
    <row r="21138" customFormat="1" hidden="1"/>
    <row r="21139" customFormat="1" hidden="1"/>
    <row r="21140" customFormat="1" hidden="1"/>
    <row r="21141" customFormat="1" hidden="1"/>
    <row r="21142" customFormat="1" hidden="1"/>
    <row r="21143" customFormat="1" hidden="1"/>
    <row r="21144" customFormat="1" hidden="1"/>
    <row r="21145" customFormat="1" hidden="1"/>
    <row r="21146" customFormat="1" hidden="1"/>
    <row r="21147" customFormat="1" hidden="1"/>
    <row r="21148" customFormat="1" hidden="1"/>
    <row r="21149" customFormat="1" hidden="1"/>
    <row r="21150" customFormat="1" hidden="1"/>
    <row r="21151" customFormat="1" hidden="1"/>
    <row r="21152" customFormat="1" hidden="1"/>
    <row r="21153" customFormat="1" hidden="1"/>
    <row r="21154" customFormat="1" hidden="1"/>
    <row r="21155" customFormat="1" hidden="1"/>
    <row r="21156" customFormat="1" hidden="1"/>
    <row r="21157" customFormat="1" hidden="1"/>
    <row r="21158" customFormat="1" hidden="1"/>
    <row r="21159" customFormat="1" hidden="1"/>
    <row r="21160" customFormat="1" hidden="1"/>
    <row r="21161" customFormat="1" hidden="1"/>
    <row r="21162" customFormat="1" hidden="1"/>
    <row r="21163" customFormat="1" hidden="1"/>
    <row r="21164" customFormat="1" hidden="1"/>
    <row r="21165" customFormat="1" hidden="1"/>
    <row r="21166" customFormat="1" hidden="1"/>
    <row r="21167" customFormat="1" hidden="1"/>
    <row r="21168" customFormat="1" hidden="1"/>
    <row r="21169" customFormat="1" hidden="1"/>
    <row r="21170" customFormat="1" hidden="1"/>
    <row r="21171" customFormat="1" hidden="1"/>
    <row r="21172" customFormat="1" hidden="1"/>
    <row r="21173" customFormat="1" hidden="1"/>
    <row r="21174" customFormat="1" hidden="1"/>
    <row r="21175" customFormat="1" hidden="1"/>
    <row r="21176" customFormat="1" hidden="1"/>
    <row r="21177" customFormat="1" hidden="1"/>
    <row r="21178" customFormat="1" hidden="1"/>
    <row r="21179" customFormat="1" hidden="1"/>
    <row r="21180" customFormat="1" hidden="1"/>
    <row r="21181" customFormat="1" hidden="1"/>
    <row r="21182" customFormat="1" hidden="1"/>
    <row r="21183" customFormat="1" hidden="1"/>
    <row r="21184" customFormat="1" hidden="1"/>
    <row r="21185" customFormat="1" hidden="1"/>
    <row r="21186" customFormat="1" hidden="1"/>
    <row r="21187" customFormat="1" hidden="1"/>
    <row r="21188" customFormat="1" hidden="1"/>
    <row r="21189" customFormat="1" hidden="1"/>
    <row r="21190" customFormat="1" hidden="1"/>
    <row r="21191" customFormat="1" hidden="1"/>
    <row r="21192" customFormat="1" hidden="1"/>
    <row r="21193" customFormat="1" hidden="1"/>
    <row r="21194" customFormat="1" hidden="1"/>
    <row r="21195" customFormat="1" hidden="1"/>
    <row r="21196" customFormat="1" hidden="1"/>
    <row r="21197" customFormat="1" hidden="1"/>
    <row r="21198" customFormat="1" hidden="1"/>
    <row r="21199" customFormat="1" hidden="1"/>
    <row r="21200" customFormat="1" hidden="1"/>
    <row r="21201" customFormat="1" hidden="1"/>
    <row r="21202" customFormat="1" hidden="1"/>
    <row r="21203" customFormat="1" hidden="1"/>
    <row r="21204" customFormat="1" hidden="1"/>
    <row r="21205" customFormat="1" hidden="1"/>
    <row r="21206" customFormat="1" hidden="1"/>
    <row r="21207" customFormat="1" hidden="1"/>
    <row r="21208" customFormat="1" hidden="1"/>
    <row r="21209" customFormat="1" hidden="1"/>
    <row r="21210" customFormat="1" hidden="1"/>
    <row r="21211" customFormat="1" hidden="1"/>
    <row r="21212" customFormat="1" hidden="1"/>
    <row r="21213" customFormat="1" hidden="1"/>
    <row r="21214" customFormat="1" hidden="1"/>
    <row r="21215" customFormat="1" hidden="1"/>
    <row r="21216" customFormat="1" hidden="1"/>
    <row r="21217" customFormat="1" hidden="1"/>
    <row r="21218" customFormat="1" hidden="1"/>
    <row r="21219" customFormat="1" hidden="1"/>
    <row r="21220" customFormat="1" hidden="1"/>
    <row r="21221" customFormat="1" hidden="1"/>
    <row r="21222" customFormat="1" hidden="1"/>
    <row r="21223" customFormat="1" hidden="1"/>
    <row r="21224" customFormat="1" hidden="1"/>
    <row r="21225" customFormat="1" hidden="1"/>
    <row r="21226" customFormat="1" hidden="1"/>
    <row r="21227" customFormat="1" hidden="1"/>
    <row r="21228" customFormat="1" hidden="1"/>
    <row r="21229" customFormat="1" hidden="1"/>
    <row r="21230" customFormat="1" hidden="1"/>
    <row r="21231" customFormat="1" hidden="1"/>
    <row r="21232" customFormat="1" hidden="1"/>
    <row r="21233" customFormat="1" hidden="1"/>
    <row r="21234" customFormat="1" hidden="1"/>
    <row r="21235" customFormat="1" hidden="1"/>
    <row r="21236" customFormat="1" hidden="1"/>
    <row r="21237" customFormat="1" hidden="1"/>
    <row r="21238" customFormat="1" hidden="1"/>
    <row r="21239" customFormat="1" hidden="1"/>
    <row r="21240" customFormat="1" hidden="1"/>
    <row r="21241" customFormat="1" hidden="1"/>
    <row r="21242" customFormat="1" hidden="1"/>
    <row r="21243" customFormat="1" hidden="1"/>
    <row r="21244" customFormat="1" hidden="1"/>
    <row r="21245" customFormat="1" hidden="1"/>
    <row r="21246" customFormat="1" hidden="1"/>
    <row r="21247" customFormat="1" hidden="1"/>
    <row r="21248" customFormat="1" hidden="1"/>
    <row r="21249" customFormat="1" hidden="1"/>
    <row r="21250" customFormat="1" hidden="1"/>
    <row r="21251" customFormat="1" hidden="1"/>
    <row r="21252" customFormat="1" hidden="1"/>
    <row r="21253" customFormat="1" hidden="1"/>
    <row r="21254" customFormat="1" hidden="1"/>
    <row r="21255" customFormat="1" hidden="1"/>
    <row r="21256" customFormat="1" hidden="1"/>
    <row r="21257" customFormat="1" hidden="1"/>
    <row r="21258" customFormat="1" hidden="1"/>
    <row r="21259" customFormat="1" hidden="1"/>
    <row r="21260" customFormat="1" hidden="1"/>
    <row r="21261" customFormat="1" hidden="1"/>
    <row r="21262" customFormat="1" hidden="1"/>
    <row r="21263" customFormat="1" hidden="1"/>
    <row r="21264" customFormat="1" hidden="1"/>
    <row r="21265" customFormat="1" hidden="1"/>
    <row r="21266" customFormat="1" hidden="1"/>
    <row r="21267" customFormat="1" hidden="1"/>
    <row r="21268" customFormat="1" hidden="1"/>
    <row r="21269" customFormat="1" hidden="1"/>
    <row r="21270" customFormat="1" hidden="1"/>
    <row r="21271" customFormat="1" hidden="1"/>
    <row r="21272" customFormat="1" hidden="1"/>
    <row r="21273" customFormat="1" hidden="1"/>
    <row r="21274" customFormat="1" hidden="1"/>
    <row r="21275" customFormat="1" hidden="1"/>
    <row r="21276" customFormat="1" hidden="1"/>
    <row r="21277" customFormat="1" hidden="1"/>
    <row r="21278" customFormat="1" hidden="1"/>
    <row r="21279" customFormat="1" hidden="1"/>
    <row r="21280" customFormat="1" hidden="1"/>
    <row r="21281" customFormat="1" hidden="1"/>
    <row r="21282" customFormat="1" hidden="1"/>
    <row r="21283" customFormat="1" hidden="1"/>
    <row r="21284" customFormat="1" hidden="1"/>
    <row r="21285" customFormat="1" hidden="1"/>
    <row r="21286" customFormat="1" hidden="1"/>
    <row r="21287" customFormat="1" hidden="1"/>
    <row r="21288" customFormat="1" hidden="1"/>
    <row r="21289" customFormat="1" hidden="1"/>
    <row r="21290" customFormat="1" hidden="1"/>
    <row r="21291" customFormat="1" hidden="1"/>
    <row r="21292" customFormat="1" hidden="1"/>
    <row r="21293" customFormat="1" hidden="1"/>
    <row r="21294" customFormat="1" hidden="1"/>
    <row r="21295" customFormat="1" hidden="1"/>
    <row r="21296" customFormat="1" hidden="1"/>
    <row r="21297" customFormat="1" hidden="1"/>
    <row r="21298" customFormat="1" hidden="1"/>
    <row r="21299" customFormat="1" hidden="1"/>
    <row r="21300" customFormat="1" hidden="1"/>
    <row r="21301" customFormat="1" hidden="1"/>
    <row r="21302" customFormat="1" hidden="1"/>
    <row r="21303" customFormat="1" hidden="1"/>
    <row r="21304" customFormat="1" hidden="1"/>
    <row r="21305" customFormat="1" hidden="1"/>
    <row r="21306" customFormat="1" hidden="1"/>
    <row r="21307" customFormat="1" hidden="1"/>
    <row r="21308" customFormat="1" hidden="1"/>
    <row r="21309" customFormat="1" hidden="1"/>
    <row r="21310" customFormat="1" hidden="1"/>
    <row r="21311" customFormat="1" hidden="1"/>
    <row r="21312" customFormat="1" hidden="1"/>
    <row r="21313" customFormat="1" hidden="1"/>
    <row r="21314" customFormat="1" hidden="1"/>
    <row r="21315" customFormat="1" hidden="1"/>
    <row r="21316" customFormat="1" hidden="1"/>
    <row r="21317" customFormat="1" hidden="1"/>
    <row r="21318" customFormat="1" hidden="1"/>
    <row r="21319" customFormat="1" hidden="1"/>
    <row r="21320" customFormat="1" hidden="1"/>
    <row r="21321" customFormat="1" hidden="1"/>
    <row r="21322" customFormat="1" hidden="1"/>
    <row r="21323" customFormat="1" hidden="1"/>
    <row r="21324" customFormat="1" hidden="1"/>
    <row r="21325" customFormat="1" hidden="1"/>
    <row r="21326" customFormat="1" hidden="1"/>
    <row r="21327" customFormat="1" hidden="1"/>
    <row r="21328" customFormat="1" hidden="1"/>
    <row r="21329" customFormat="1" hidden="1"/>
    <row r="21330" customFormat="1" hidden="1"/>
    <row r="21331" customFormat="1" hidden="1"/>
    <row r="21332" customFormat="1" hidden="1"/>
    <row r="21333" customFormat="1" hidden="1"/>
    <row r="21334" customFormat="1" hidden="1"/>
    <row r="21335" customFormat="1" hidden="1"/>
    <row r="21336" customFormat="1" hidden="1"/>
    <row r="21337" customFormat="1" hidden="1"/>
    <row r="21338" customFormat="1" hidden="1"/>
    <row r="21339" customFormat="1" hidden="1"/>
    <row r="21340" customFormat="1" hidden="1"/>
    <row r="21341" customFormat="1" hidden="1"/>
    <row r="21342" customFormat="1" hidden="1"/>
    <row r="21343" customFormat="1" hidden="1"/>
    <row r="21344" customFormat="1" hidden="1"/>
    <row r="21345" customFormat="1" hidden="1"/>
    <row r="21346" customFormat="1" hidden="1"/>
    <row r="21347" customFormat="1" hidden="1"/>
    <row r="21348" customFormat="1" hidden="1"/>
    <row r="21349" customFormat="1" hidden="1"/>
    <row r="21350" customFormat="1" hidden="1"/>
    <row r="21351" customFormat="1" hidden="1"/>
    <row r="21352" customFormat="1" hidden="1"/>
    <row r="21353" customFormat="1" hidden="1"/>
    <row r="21354" customFormat="1" hidden="1"/>
    <row r="21355" customFormat="1" hidden="1"/>
    <row r="21356" customFormat="1" hidden="1"/>
    <row r="21357" customFormat="1" hidden="1"/>
    <row r="21358" customFormat="1" hidden="1"/>
    <row r="21359" customFormat="1" hidden="1"/>
    <row r="21360" customFormat="1" hidden="1"/>
    <row r="21361" customFormat="1" hidden="1"/>
    <row r="21362" customFormat="1" hidden="1"/>
    <row r="21363" customFormat="1" hidden="1"/>
    <row r="21364" customFormat="1" hidden="1"/>
    <row r="21365" customFormat="1" hidden="1"/>
    <row r="21366" customFormat="1" hidden="1"/>
    <row r="21367" customFormat="1" hidden="1"/>
    <row r="21368" customFormat="1" hidden="1"/>
    <row r="21369" customFormat="1" hidden="1"/>
    <row r="21370" customFormat="1" hidden="1"/>
    <row r="21371" customFormat="1" hidden="1"/>
    <row r="21372" customFormat="1" hidden="1"/>
    <row r="21373" customFormat="1" hidden="1"/>
    <row r="21374" customFormat="1" hidden="1"/>
    <row r="21375" customFormat="1" hidden="1"/>
    <row r="21376" customFormat="1" hidden="1"/>
    <row r="21377" customFormat="1" hidden="1"/>
    <row r="21378" customFormat="1" hidden="1"/>
    <row r="21379" customFormat="1" hidden="1"/>
    <row r="21380" customFormat="1" hidden="1"/>
    <row r="21381" customFormat="1" hidden="1"/>
    <row r="21382" customFormat="1" hidden="1"/>
    <row r="21383" customFormat="1" hidden="1"/>
    <row r="21384" customFormat="1" hidden="1"/>
    <row r="21385" customFormat="1" hidden="1"/>
    <row r="21386" customFormat="1" hidden="1"/>
    <row r="21387" customFormat="1" hidden="1"/>
    <row r="21388" customFormat="1" hidden="1"/>
    <row r="21389" customFormat="1" hidden="1"/>
    <row r="21390" customFormat="1" hidden="1"/>
    <row r="21391" customFormat="1" hidden="1"/>
    <row r="21392" customFormat="1" hidden="1"/>
    <row r="21393" customFormat="1" hidden="1"/>
    <row r="21394" customFormat="1" hidden="1"/>
    <row r="21395" customFormat="1" hidden="1"/>
    <row r="21396" customFormat="1" hidden="1"/>
    <row r="21397" customFormat="1" hidden="1"/>
    <row r="21398" customFormat="1" hidden="1"/>
    <row r="21399" customFormat="1" hidden="1"/>
    <row r="21400" customFormat="1" hidden="1"/>
    <row r="21401" customFormat="1" hidden="1"/>
    <row r="21402" customFormat="1" hidden="1"/>
    <row r="21403" customFormat="1" hidden="1"/>
    <row r="21404" customFormat="1" hidden="1"/>
    <row r="21405" customFormat="1" hidden="1"/>
    <row r="21406" customFormat="1" hidden="1"/>
    <row r="21407" customFormat="1" hidden="1"/>
    <row r="21408" customFormat="1" hidden="1"/>
    <row r="21409" customFormat="1" hidden="1"/>
    <row r="21410" customFormat="1" hidden="1"/>
    <row r="21411" customFormat="1" hidden="1"/>
    <row r="21412" customFormat="1" hidden="1"/>
    <row r="21413" customFormat="1" hidden="1"/>
    <row r="21414" customFormat="1" hidden="1"/>
    <row r="21415" customFormat="1" hidden="1"/>
    <row r="21416" customFormat="1" hidden="1"/>
    <row r="21417" customFormat="1" hidden="1"/>
    <row r="21418" customFormat="1" hidden="1"/>
    <row r="21419" customFormat="1" hidden="1"/>
    <row r="21420" customFormat="1" hidden="1"/>
    <row r="21421" customFormat="1" hidden="1"/>
    <row r="21422" customFormat="1" hidden="1"/>
    <row r="21423" customFormat="1" hidden="1"/>
    <row r="21424" customFormat="1" hidden="1"/>
    <row r="21425" customFormat="1" hidden="1"/>
    <row r="21426" customFormat="1" hidden="1"/>
    <row r="21427" customFormat="1" hidden="1"/>
    <row r="21428" customFormat="1" hidden="1"/>
    <row r="21429" customFormat="1" hidden="1"/>
    <row r="21430" customFormat="1" hidden="1"/>
    <row r="21431" customFormat="1" hidden="1"/>
    <row r="21432" customFormat="1" hidden="1"/>
    <row r="21433" customFormat="1" hidden="1"/>
    <row r="21434" customFormat="1" hidden="1"/>
    <row r="21435" customFormat="1" hidden="1"/>
    <row r="21436" customFormat="1" hidden="1"/>
    <row r="21437" customFormat="1" hidden="1"/>
    <row r="21438" customFormat="1" hidden="1"/>
    <row r="21439" customFormat="1" hidden="1"/>
    <row r="21440" customFormat="1" hidden="1"/>
    <row r="21441" customFormat="1" hidden="1"/>
    <row r="21442" customFormat="1" hidden="1"/>
    <row r="21443" customFormat="1" hidden="1"/>
    <row r="21444" customFormat="1" hidden="1"/>
    <row r="21445" customFormat="1" hidden="1"/>
    <row r="21446" customFormat="1" hidden="1"/>
    <row r="21447" customFormat="1" hidden="1"/>
    <row r="21448" customFormat="1" hidden="1"/>
    <row r="21449" customFormat="1" hidden="1"/>
    <row r="21450" customFormat="1" hidden="1"/>
    <row r="21451" customFormat="1" hidden="1"/>
    <row r="21452" customFormat="1" hidden="1"/>
    <row r="21453" customFormat="1" hidden="1"/>
    <row r="21454" customFormat="1" hidden="1"/>
    <row r="21455" customFormat="1" hidden="1"/>
    <row r="21456" customFormat="1" hidden="1"/>
    <row r="21457" customFormat="1" hidden="1"/>
    <row r="21458" customFormat="1" hidden="1"/>
    <row r="21459" customFormat="1" hidden="1"/>
    <row r="21460" customFormat="1" hidden="1"/>
    <row r="21461" customFormat="1" hidden="1"/>
    <row r="21462" customFormat="1" hidden="1"/>
    <row r="21463" customFormat="1" hidden="1"/>
    <row r="21464" customFormat="1" hidden="1"/>
    <row r="21465" customFormat="1" hidden="1"/>
    <row r="21466" customFormat="1" hidden="1"/>
    <row r="21467" customFormat="1" hidden="1"/>
    <row r="21468" customFormat="1" hidden="1"/>
    <row r="21469" customFormat="1" hidden="1"/>
    <row r="21470" customFormat="1" hidden="1"/>
    <row r="21471" customFormat="1" hidden="1"/>
    <row r="21472" customFormat="1" hidden="1"/>
    <row r="21473" customFormat="1" hidden="1"/>
    <row r="21474" customFormat="1" hidden="1"/>
    <row r="21475" customFormat="1" hidden="1"/>
    <row r="21476" customFormat="1" hidden="1"/>
    <row r="21477" customFormat="1" hidden="1"/>
    <row r="21478" customFormat="1" hidden="1"/>
    <row r="21479" customFormat="1" hidden="1"/>
    <row r="21480" customFormat="1" hidden="1"/>
    <row r="21481" customFormat="1" hidden="1"/>
    <row r="21482" customFormat="1" hidden="1"/>
    <row r="21483" customFormat="1" hidden="1"/>
    <row r="21484" customFormat="1" hidden="1"/>
    <row r="21485" customFormat="1" hidden="1"/>
    <row r="21486" customFormat="1" hidden="1"/>
    <row r="21487" customFormat="1" hidden="1"/>
    <row r="21488" customFormat="1" hidden="1"/>
    <row r="21489" customFormat="1" hidden="1"/>
    <row r="21490" customFormat="1" hidden="1"/>
    <row r="21491" customFormat="1" hidden="1"/>
    <row r="21492" customFormat="1" hidden="1"/>
    <row r="21493" customFormat="1" hidden="1"/>
    <row r="21494" customFormat="1" hidden="1"/>
    <row r="21495" customFormat="1" hidden="1"/>
    <row r="21496" customFormat="1" hidden="1"/>
    <row r="21497" customFormat="1" hidden="1"/>
    <row r="21498" customFormat="1" hidden="1"/>
    <row r="21499" customFormat="1" hidden="1"/>
    <row r="21500" customFormat="1" hidden="1"/>
    <row r="21501" customFormat="1" hidden="1"/>
    <row r="21502" customFormat="1" hidden="1"/>
    <row r="21503" customFormat="1" hidden="1"/>
    <row r="21504" customFormat="1" hidden="1"/>
    <row r="21505" customFormat="1" hidden="1"/>
    <row r="21506" customFormat="1" hidden="1"/>
    <row r="21507" customFormat="1" hidden="1"/>
    <row r="21508" customFormat="1" hidden="1"/>
    <row r="21509" customFormat="1" hidden="1"/>
    <row r="21510" customFormat="1" hidden="1"/>
    <row r="21511" customFormat="1" hidden="1"/>
    <row r="21512" customFormat="1" hidden="1"/>
    <row r="21513" customFormat="1" hidden="1"/>
    <row r="21514" customFormat="1" hidden="1"/>
    <row r="21515" customFormat="1" hidden="1"/>
    <row r="21516" customFormat="1" hidden="1"/>
    <row r="21517" customFormat="1" hidden="1"/>
    <row r="21518" customFormat="1" hidden="1"/>
    <row r="21519" customFormat="1" hidden="1"/>
    <row r="21520" customFormat="1" hidden="1"/>
    <row r="21521" customFormat="1" hidden="1"/>
    <row r="21522" customFormat="1" hidden="1"/>
    <row r="21523" customFormat="1" hidden="1"/>
    <row r="21524" customFormat="1" hidden="1"/>
    <row r="21525" customFormat="1" hidden="1"/>
    <row r="21526" customFormat="1" hidden="1"/>
    <row r="21527" customFormat="1" hidden="1"/>
    <row r="21528" customFormat="1" hidden="1"/>
    <row r="21529" customFormat="1" hidden="1"/>
    <row r="21530" customFormat="1" hidden="1"/>
    <row r="21531" customFormat="1" hidden="1"/>
    <row r="21532" customFormat="1" hidden="1"/>
    <row r="21533" customFormat="1" hidden="1"/>
    <row r="21534" customFormat="1" hidden="1"/>
    <row r="21535" customFormat="1" hidden="1"/>
    <row r="21536" customFormat="1" hidden="1"/>
    <row r="21537" customFormat="1" hidden="1"/>
    <row r="21538" customFormat="1" hidden="1"/>
    <row r="21539" customFormat="1" hidden="1"/>
    <row r="21540" customFormat="1" hidden="1"/>
    <row r="21541" customFormat="1" hidden="1"/>
    <row r="21542" customFormat="1" hidden="1"/>
    <row r="21543" customFormat="1" hidden="1"/>
    <row r="21544" customFormat="1" hidden="1"/>
    <row r="21545" customFormat="1" hidden="1"/>
    <row r="21546" customFormat="1" hidden="1"/>
    <row r="21547" customFormat="1" hidden="1"/>
    <row r="21548" customFormat="1" hidden="1"/>
    <row r="21549" customFormat="1" hidden="1"/>
    <row r="21550" customFormat="1" hidden="1"/>
    <row r="21551" customFormat="1" hidden="1"/>
    <row r="21552" customFormat="1" hidden="1"/>
    <row r="21553" customFormat="1" hidden="1"/>
    <row r="21554" customFormat="1" hidden="1"/>
    <row r="21555" customFormat="1" hidden="1"/>
    <row r="21556" customFormat="1" hidden="1"/>
    <row r="21557" customFormat="1" hidden="1"/>
    <row r="21558" customFormat="1" hidden="1"/>
    <row r="21559" customFormat="1" hidden="1"/>
    <row r="21560" customFormat="1" hidden="1"/>
    <row r="21561" customFormat="1" hidden="1"/>
    <row r="21562" customFormat="1" hidden="1"/>
    <row r="21563" customFormat="1" hidden="1"/>
    <row r="21564" customFormat="1" hidden="1"/>
    <row r="21565" customFormat="1" hidden="1"/>
    <row r="21566" customFormat="1" hidden="1"/>
    <row r="21567" customFormat="1" hidden="1"/>
    <row r="21568" customFormat="1" hidden="1"/>
    <row r="21569" customFormat="1" hidden="1"/>
    <row r="21570" customFormat="1" hidden="1"/>
    <row r="21571" customFormat="1" hidden="1"/>
    <row r="21572" customFormat="1" hidden="1"/>
    <row r="21573" customFormat="1" hidden="1"/>
    <row r="21574" customFormat="1" hidden="1"/>
    <row r="21575" customFormat="1" hidden="1"/>
    <row r="21576" customFormat="1" hidden="1"/>
    <row r="21577" customFormat="1" hidden="1"/>
    <row r="21578" customFormat="1" hidden="1"/>
    <row r="21579" customFormat="1" hidden="1"/>
    <row r="21580" customFormat="1" hidden="1"/>
    <row r="21581" customFormat="1" hidden="1"/>
    <row r="21582" customFormat="1" hidden="1"/>
    <row r="21583" customFormat="1" hidden="1"/>
    <row r="21584" customFormat="1" hidden="1"/>
    <row r="21585" customFormat="1" hidden="1"/>
    <row r="21586" customFormat="1" hidden="1"/>
    <row r="21587" customFormat="1" hidden="1"/>
    <row r="21588" customFormat="1" hidden="1"/>
    <row r="21589" customFormat="1" hidden="1"/>
    <row r="21590" customFormat="1" hidden="1"/>
    <row r="21591" customFormat="1" hidden="1"/>
    <row r="21592" customFormat="1" hidden="1"/>
    <row r="21593" customFormat="1" hidden="1"/>
    <row r="21594" customFormat="1" hidden="1"/>
    <row r="21595" customFormat="1" hidden="1"/>
    <row r="21596" customFormat="1" hidden="1"/>
    <row r="21597" customFormat="1" hidden="1"/>
    <row r="21598" customFormat="1" hidden="1"/>
    <row r="21599" customFormat="1" hidden="1"/>
    <row r="21600" customFormat="1" hidden="1"/>
    <row r="21601" customFormat="1" hidden="1"/>
    <row r="21602" customFormat="1" hidden="1"/>
    <row r="21603" customFormat="1" hidden="1"/>
    <row r="21604" customFormat="1" hidden="1"/>
    <row r="21605" customFormat="1" hidden="1"/>
    <row r="21606" customFormat="1" hidden="1"/>
    <row r="21607" customFormat="1" hidden="1"/>
    <row r="21608" customFormat="1" hidden="1"/>
    <row r="21609" customFormat="1" hidden="1"/>
    <row r="21610" customFormat="1" hidden="1"/>
    <row r="21611" customFormat="1" hidden="1"/>
    <row r="21612" customFormat="1" hidden="1"/>
    <row r="21613" customFormat="1" hidden="1"/>
    <row r="21614" customFormat="1" hidden="1"/>
    <row r="21615" customFormat="1" hidden="1"/>
    <row r="21616" customFormat="1" hidden="1"/>
    <row r="21617" customFormat="1" hidden="1"/>
    <row r="21618" customFormat="1" hidden="1"/>
    <row r="21619" customFormat="1" hidden="1"/>
    <row r="21620" customFormat="1" hidden="1"/>
    <row r="21621" customFormat="1" hidden="1"/>
    <row r="21622" customFormat="1" hidden="1"/>
    <row r="21623" customFormat="1" hidden="1"/>
    <row r="21624" customFormat="1" hidden="1"/>
    <row r="21625" customFormat="1" hidden="1"/>
    <row r="21626" customFormat="1" hidden="1"/>
    <row r="21627" customFormat="1" hidden="1"/>
    <row r="21628" customFormat="1" hidden="1"/>
    <row r="21629" customFormat="1" hidden="1"/>
    <row r="21630" customFormat="1" hidden="1"/>
    <row r="21631" customFormat="1" hidden="1"/>
    <row r="21632" customFormat="1" hidden="1"/>
    <row r="21633" customFormat="1" hidden="1"/>
    <row r="21634" customFormat="1" hidden="1"/>
    <row r="21635" customFormat="1" hidden="1"/>
    <row r="21636" customFormat="1" hidden="1"/>
    <row r="21637" customFormat="1" hidden="1"/>
    <row r="21638" customFormat="1" hidden="1"/>
    <row r="21639" customFormat="1" hidden="1"/>
    <row r="21640" customFormat="1" hidden="1"/>
    <row r="21641" customFormat="1" hidden="1"/>
    <row r="21642" customFormat="1" hidden="1"/>
    <row r="21643" customFormat="1" hidden="1"/>
    <row r="21644" customFormat="1" hidden="1"/>
    <row r="21645" customFormat="1" hidden="1"/>
    <row r="21646" customFormat="1" hidden="1"/>
    <row r="21647" customFormat="1" hidden="1"/>
    <row r="21648" customFormat="1" hidden="1"/>
    <row r="21649" customFormat="1" hidden="1"/>
    <row r="21650" customFormat="1" hidden="1"/>
    <row r="21651" customFormat="1" hidden="1"/>
    <row r="21652" customFormat="1" hidden="1"/>
    <row r="21653" customFormat="1" hidden="1"/>
    <row r="21654" customFormat="1" hidden="1"/>
    <row r="21655" customFormat="1" hidden="1"/>
    <row r="21656" customFormat="1" hidden="1"/>
    <row r="21657" customFormat="1" hidden="1"/>
    <row r="21658" customFormat="1" hidden="1"/>
    <row r="21659" customFormat="1" hidden="1"/>
    <row r="21660" customFormat="1" hidden="1"/>
    <row r="21661" customFormat="1" hidden="1"/>
    <row r="21662" customFormat="1" hidden="1"/>
    <row r="21663" customFormat="1" hidden="1"/>
    <row r="21664" customFormat="1" hidden="1"/>
    <row r="21665" customFormat="1" hidden="1"/>
    <row r="21666" customFormat="1" hidden="1"/>
    <row r="21667" customFormat="1" hidden="1"/>
    <row r="21668" customFormat="1" hidden="1"/>
    <row r="21669" customFormat="1" hidden="1"/>
    <row r="21670" customFormat="1" hidden="1"/>
    <row r="21671" customFormat="1" hidden="1"/>
    <row r="21672" customFormat="1" hidden="1"/>
    <row r="21673" customFormat="1" hidden="1"/>
    <row r="21674" customFormat="1" hidden="1"/>
    <row r="21675" customFormat="1" hidden="1"/>
    <row r="21676" customFormat="1" hidden="1"/>
    <row r="21677" customFormat="1" hidden="1"/>
    <row r="21678" customFormat="1" hidden="1"/>
    <row r="21679" customFormat="1" hidden="1"/>
    <row r="21680" customFormat="1" hidden="1"/>
    <row r="21681" customFormat="1" hidden="1"/>
    <row r="21682" customFormat="1" hidden="1"/>
    <row r="21683" customFormat="1" hidden="1"/>
    <row r="21684" customFormat="1" hidden="1"/>
    <row r="21685" customFormat="1" hidden="1"/>
    <row r="21686" customFormat="1" hidden="1"/>
    <row r="21687" customFormat="1" hidden="1"/>
    <row r="21688" customFormat="1" hidden="1"/>
    <row r="21689" customFormat="1" hidden="1"/>
    <row r="21690" customFormat="1" hidden="1"/>
    <row r="21691" customFormat="1" hidden="1"/>
    <row r="21692" customFormat="1" hidden="1"/>
    <row r="21693" customFormat="1" hidden="1"/>
    <row r="21694" customFormat="1" hidden="1"/>
    <row r="21695" customFormat="1" hidden="1"/>
    <row r="21696" customFormat="1" hidden="1"/>
    <row r="21697" customFormat="1" hidden="1"/>
    <row r="21698" customFormat="1" hidden="1"/>
    <row r="21699" customFormat="1" hidden="1"/>
    <row r="21700" customFormat="1" hidden="1"/>
    <row r="21701" customFormat="1" hidden="1"/>
    <row r="21702" customFormat="1" hidden="1"/>
    <row r="21703" customFormat="1" hidden="1"/>
    <row r="21704" customFormat="1" hidden="1"/>
    <row r="21705" customFormat="1" hidden="1"/>
    <row r="21706" customFormat="1" hidden="1"/>
    <row r="21707" customFormat="1" hidden="1"/>
    <row r="21708" customFormat="1" hidden="1"/>
    <row r="21709" customFormat="1" hidden="1"/>
    <row r="21710" customFormat="1" hidden="1"/>
    <row r="21711" customFormat="1" hidden="1"/>
    <row r="21712" customFormat="1" hidden="1"/>
    <row r="21713" customFormat="1" hidden="1"/>
    <row r="21714" customFormat="1" hidden="1"/>
    <row r="21715" customFormat="1" hidden="1"/>
    <row r="21716" customFormat="1" hidden="1"/>
    <row r="21717" customFormat="1" hidden="1"/>
    <row r="21718" customFormat="1" hidden="1"/>
    <row r="21719" customFormat="1" hidden="1"/>
    <row r="21720" customFormat="1" hidden="1"/>
    <row r="21721" customFormat="1" hidden="1"/>
    <row r="21722" customFormat="1" hidden="1"/>
    <row r="21723" customFormat="1" hidden="1"/>
    <row r="21724" customFormat="1" hidden="1"/>
    <row r="21725" customFormat="1" hidden="1"/>
    <row r="21726" customFormat="1" hidden="1"/>
    <row r="21727" customFormat="1" hidden="1"/>
    <row r="21728" customFormat="1" hidden="1"/>
    <row r="21729" customFormat="1" hidden="1"/>
    <row r="21730" customFormat="1" hidden="1"/>
    <row r="21731" customFormat="1" hidden="1"/>
    <row r="21732" customFormat="1" hidden="1"/>
    <row r="21733" customFormat="1" hidden="1"/>
    <row r="21734" customFormat="1" hidden="1"/>
    <row r="21735" customFormat="1" hidden="1"/>
    <row r="21736" customFormat="1" hidden="1"/>
    <row r="21737" customFormat="1" hidden="1"/>
    <row r="21738" customFormat="1" hidden="1"/>
    <row r="21739" customFormat="1" hidden="1"/>
    <row r="21740" customFormat="1" hidden="1"/>
    <row r="21741" customFormat="1" hidden="1"/>
    <row r="21742" customFormat="1" hidden="1"/>
    <row r="21743" customFormat="1" hidden="1"/>
    <row r="21744" customFormat="1" hidden="1"/>
    <row r="21745" customFormat="1" hidden="1"/>
    <row r="21746" customFormat="1" hidden="1"/>
    <row r="21747" customFormat="1" hidden="1"/>
    <row r="21748" customFormat="1" hidden="1"/>
    <row r="21749" customFormat="1" hidden="1"/>
    <row r="21750" customFormat="1" hidden="1"/>
    <row r="21751" customFormat="1" hidden="1"/>
    <row r="21752" customFormat="1" hidden="1"/>
    <row r="21753" customFormat="1" hidden="1"/>
    <row r="21754" customFormat="1" hidden="1"/>
    <row r="21755" customFormat="1" hidden="1"/>
    <row r="21756" customFormat="1" hidden="1"/>
    <row r="21757" customFormat="1" hidden="1"/>
    <row r="21758" customFormat="1" hidden="1"/>
    <row r="21759" customFormat="1" hidden="1"/>
    <row r="21760" customFormat="1" hidden="1"/>
    <row r="21761" customFormat="1" hidden="1"/>
    <row r="21762" customFormat="1" hidden="1"/>
    <row r="21763" customFormat="1" hidden="1"/>
    <row r="21764" customFormat="1" hidden="1"/>
    <row r="21765" customFormat="1" hidden="1"/>
    <row r="21766" customFormat="1" hidden="1"/>
    <row r="21767" customFormat="1" hidden="1"/>
    <row r="21768" customFormat="1" hidden="1"/>
    <row r="21769" customFormat="1" hidden="1"/>
    <row r="21770" customFormat="1" hidden="1"/>
    <row r="21771" customFormat="1" hidden="1"/>
    <row r="21772" customFormat="1" hidden="1"/>
    <row r="21773" customFormat="1" hidden="1"/>
    <row r="21774" customFormat="1" hidden="1"/>
    <row r="21775" customFormat="1" hidden="1"/>
    <row r="21776" customFormat="1" hidden="1"/>
    <row r="21777" customFormat="1" hidden="1"/>
    <row r="21778" customFormat="1" hidden="1"/>
    <row r="21779" customFormat="1" hidden="1"/>
    <row r="21780" customFormat="1" hidden="1"/>
    <row r="21781" customFormat="1" hidden="1"/>
    <row r="21782" customFormat="1" hidden="1"/>
    <row r="21783" customFormat="1" hidden="1"/>
    <row r="21784" customFormat="1" hidden="1"/>
    <row r="21785" customFormat="1" hidden="1"/>
    <row r="21786" customFormat="1" hidden="1"/>
    <row r="21787" customFormat="1" hidden="1"/>
    <row r="21788" customFormat="1" hidden="1"/>
    <row r="21789" customFormat="1" hidden="1"/>
    <row r="21790" customFormat="1" hidden="1"/>
    <row r="21791" customFormat="1" hidden="1"/>
    <row r="21792" customFormat="1" hidden="1"/>
    <row r="21793" customFormat="1" hidden="1"/>
    <row r="21794" customFormat="1" hidden="1"/>
    <row r="21795" customFormat="1" hidden="1"/>
    <row r="21796" customFormat="1" hidden="1"/>
    <row r="21797" customFormat="1" hidden="1"/>
    <row r="21798" customFormat="1" hidden="1"/>
    <row r="21799" customFormat="1" hidden="1"/>
    <row r="21800" customFormat="1" hidden="1"/>
    <row r="21801" customFormat="1" hidden="1"/>
    <row r="21802" customFormat="1" hidden="1"/>
    <row r="21803" customFormat="1" hidden="1"/>
    <row r="21804" customFormat="1" hidden="1"/>
    <row r="21805" customFormat="1" hidden="1"/>
    <row r="21806" customFormat="1" hidden="1"/>
    <row r="21807" customFormat="1" hidden="1"/>
    <row r="21808" customFormat="1" hidden="1"/>
    <row r="21809" customFormat="1" hidden="1"/>
    <row r="21810" customFormat="1" hidden="1"/>
    <row r="21811" customFormat="1" hidden="1"/>
    <row r="21812" customFormat="1" hidden="1"/>
    <row r="21813" customFormat="1" hidden="1"/>
    <row r="21814" customFormat="1" hidden="1"/>
    <row r="21815" customFormat="1" hidden="1"/>
    <row r="21816" customFormat="1" hidden="1"/>
    <row r="21817" customFormat="1" hidden="1"/>
    <row r="21818" customFormat="1" hidden="1"/>
    <row r="21819" customFormat="1" hidden="1"/>
    <row r="21820" customFormat="1" hidden="1"/>
    <row r="21821" customFormat="1" hidden="1"/>
    <row r="21822" customFormat="1" hidden="1"/>
    <row r="21823" customFormat="1" hidden="1"/>
    <row r="21824" customFormat="1" hidden="1"/>
    <row r="21825" customFormat="1" hidden="1"/>
    <row r="21826" customFormat="1" hidden="1"/>
    <row r="21827" customFormat="1" hidden="1"/>
    <row r="21828" customFormat="1" hidden="1"/>
    <row r="21829" customFormat="1" hidden="1"/>
    <row r="21830" customFormat="1" hidden="1"/>
    <row r="21831" customFormat="1" hidden="1"/>
    <row r="21832" customFormat="1" hidden="1"/>
    <row r="21833" customFormat="1" hidden="1"/>
    <row r="21834" customFormat="1" hidden="1"/>
    <row r="21835" customFormat="1" hidden="1"/>
    <row r="21836" customFormat="1" hidden="1"/>
    <row r="21837" customFormat="1" hidden="1"/>
    <row r="21838" customFormat="1" hidden="1"/>
    <row r="21839" customFormat="1" hidden="1"/>
    <row r="21840" customFormat="1" hidden="1"/>
    <row r="21841" customFormat="1" hidden="1"/>
    <row r="21842" customFormat="1" hidden="1"/>
    <row r="21843" customFormat="1" hidden="1"/>
    <row r="21844" customFormat="1" hidden="1"/>
    <row r="21845" customFormat="1" hidden="1"/>
    <row r="21846" customFormat="1" hidden="1"/>
    <row r="21847" customFormat="1" hidden="1"/>
    <row r="21848" customFormat="1" hidden="1"/>
    <row r="21849" customFormat="1" hidden="1"/>
    <row r="21850" customFormat="1" hidden="1"/>
    <row r="21851" customFormat="1" hidden="1"/>
    <row r="21852" customFormat="1" hidden="1"/>
    <row r="21853" customFormat="1" hidden="1"/>
    <row r="21854" customFormat="1" hidden="1"/>
    <row r="21855" customFormat="1" hidden="1"/>
    <row r="21856" customFormat="1" hidden="1"/>
    <row r="21857" customFormat="1" hidden="1"/>
    <row r="21858" customFormat="1" hidden="1"/>
    <row r="21859" customFormat="1" hidden="1"/>
    <row r="21860" customFormat="1" hidden="1"/>
    <row r="21861" customFormat="1" hidden="1"/>
    <row r="21862" customFormat="1" hidden="1"/>
    <row r="21863" customFormat="1" hidden="1"/>
    <row r="21864" customFormat="1" hidden="1"/>
    <row r="21865" customFormat="1" hidden="1"/>
    <row r="21866" customFormat="1" hidden="1"/>
    <row r="21867" customFormat="1" hidden="1"/>
    <row r="21868" customFormat="1" hidden="1"/>
    <row r="21869" customFormat="1" hidden="1"/>
    <row r="21870" customFormat="1" hidden="1"/>
    <row r="21871" customFormat="1" hidden="1"/>
    <row r="21872" customFormat="1" hidden="1"/>
    <row r="21873" customFormat="1" hidden="1"/>
    <row r="21874" customFormat="1" hidden="1"/>
    <row r="21875" customFormat="1" hidden="1"/>
    <row r="21876" customFormat="1" hidden="1"/>
    <row r="21877" customFormat="1" hidden="1"/>
    <row r="21878" customFormat="1" hidden="1"/>
    <row r="21879" customFormat="1" hidden="1"/>
    <row r="21880" customFormat="1" hidden="1"/>
    <row r="21881" customFormat="1" hidden="1"/>
    <row r="21882" customFormat="1" hidden="1"/>
    <row r="21883" customFormat="1" hidden="1"/>
    <row r="21884" customFormat="1" hidden="1"/>
    <row r="21885" customFormat="1" hidden="1"/>
    <row r="21886" customFormat="1" hidden="1"/>
    <row r="21887" customFormat="1" hidden="1"/>
    <row r="21888" customFormat="1" hidden="1"/>
    <row r="21889" customFormat="1" hidden="1"/>
    <row r="21890" customFormat="1" hidden="1"/>
    <row r="21891" customFormat="1" hidden="1"/>
    <row r="21892" customFormat="1" hidden="1"/>
    <row r="21893" customFormat="1" hidden="1"/>
    <row r="21894" customFormat="1" hidden="1"/>
    <row r="21895" customFormat="1" hidden="1"/>
    <row r="21896" customFormat="1" hidden="1"/>
    <row r="21897" customFormat="1" hidden="1"/>
    <row r="21898" customFormat="1" hidden="1"/>
    <row r="21899" customFormat="1" hidden="1"/>
    <row r="21900" customFormat="1" hidden="1"/>
    <row r="21901" customFormat="1" hidden="1"/>
    <row r="21902" customFormat="1" hidden="1"/>
    <row r="21903" customFormat="1" hidden="1"/>
    <row r="21904" customFormat="1" hidden="1"/>
    <row r="21905" customFormat="1" hidden="1"/>
    <row r="21906" customFormat="1" hidden="1"/>
    <row r="21907" customFormat="1" hidden="1"/>
    <row r="21908" customFormat="1" hidden="1"/>
    <row r="21909" customFormat="1" hidden="1"/>
    <row r="21910" customFormat="1" hidden="1"/>
    <row r="21911" customFormat="1" hidden="1"/>
    <row r="21912" customFormat="1" hidden="1"/>
    <row r="21913" customFormat="1" hidden="1"/>
    <row r="21914" customFormat="1" hidden="1"/>
    <row r="21915" customFormat="1" hidden="1"/>
    <row r="21916" customFormat="1" hidden="1"/>
    <row r="21917" customFormat="1" hidden="1"/>
    <row r="21918" customFormat="1" hidden="1"/>
    <row r="21919" customFormat="1" hidden="1"/>
    <row r="21920" customFormat="1" hidden="1"/>
    <row r="21921" customFormat="1" hidden="1"/>
    <row r="21922" customFormat="1" hidden="1"/>
    <row r="21923" customFormat="1" hidden="1"/>
    <row r="21924" customFormat="1" hidden="1"/>
    <row r="21925" customFormat="1" hidden="1"/>
    <row r="21926" customFormat="1" hidden="1"/>
    <row r="21927" customFormat="1" hidden="1"/>
    <row r="21928" customFormat="1" hidden="1"/>
    <row r="21929" customFormat="1" hidden="1"/>
    <row r="21930" customFormat="1" hidden="1"/>
    <row r="21931" customFormat="1" hidden="1"/>
    <row r="21932" customFormat="1" hidden="1"/>
    <row r="21933" customFormat="1" hidden="1"/>
    <row r="21934" customFormat="1" hidden="1"/>
    <row r="21935" customFormat="1" hidden="1"/>
    <row r="21936" customFormat="1" hidden="1"/>
    <row r="21937" customFormat="1" hidden="1"/>
    <row r="21938" customFormat="1" hidden="1"/>
    <row r="21939" customFormat="1" hidden="1"/>
    <row r="21940" customFormat="1" hidden="1"/>
    <row r="21941" customFormat="1" hidden="1"/>
    <row r="21942" customFormat="1" hidden="1"/>
    <row r="21943" customFormat="1" hidden="1"/>
    <row r="21944" customFormat="1" hidden="1"/>
    <row r="21945" customFormat="1" hidden="1"/>
    <row r="21946" customFormat="1" hidden="1"/>
    <row r="21947" customFormat="1" hidden="1"/>
    <row r="21948" customFormat="1" hidden="1"/>
    <row r="21949" customFormat="1" hidden="1"/>
    <row r="21950" customFormat="1" hidden="1"/>
    <row r="21951" customFormat="1" hidden="1"/>
    <row r="21952" customFormat="1" hidden="1"/>
    <row r="21953" customFormat="1" hidden="1"/>
    <row r="21954" customFormat="1" hidden="1"/>
    <row r="21955" customFormat="1" hidden="1"/>
    <row r="21956" customFormat="1" hidden="1"/>
    <row r="21957" customFormat="1" hidden="1"/>
    <row r="21958" customFormat="1" hidden="1"/>
    <row r="21959" customFormat="1" hidden="1"/>
    <row r="21960" customFormat="1" hidden="1"/>
    <row r="21961" customFormat="1" hidden="1"/>
    <row r="21962" customFormat="1" hidden="1"/>
    <row r="21963" customFormat="1" hidden="1"/>
    <row r="21964" customFormat="1" hidden="1"/>
    <row r="21965" customFormat="1" hidden="1"/>
    <row r="21966" customFormat="1" hidden="1"/>
    <row r="21967" customFormat="1" hidden="1"/>
    <row r="21968" customFormat="1" hidden="1"/>
    <row r="21969" customFormat="1" hidden="1"/>
    <row r="21970" customFormat="1" hidden="1"/>
    <row r="21971" customFormat="1" hidden="1"/>
    <row r="21972" customFormat="1" hidden="1"/>
    <row r="21973" customFormat="1" hidden="1"/>
    <row r="21974" customFormat="1" hidden="1"/>
    <row r="21975" customFormat="1" hidden="1"/>
    <row r="21976" customFormat="1" hidden="1"/>
    <row r="21977" customFormat="1" hidden="1"/>
    <row r="21978" customFormat="1" hidden="1"/>
    <row r="21979" customFormat="1" hidden="1"/>
    <row r="21980" customFormat="1" hidden="1"/>
    <row r="21981" customFormat="1" hidden="1"/>
    <row r="21982" customFormat="1" hidden="1"/>
    <row r="21983" customFormat="1" hidden="1"/>
    <row r="21984" customFormat="1" hidden="1"/>
    <row r="21985" customFormat="1" hidden="1"/>
    <row r="21986" customFormat="1" hidden="1"/>
    <row r="21987" customFormat="1" hidden="1"/>
    <row r="21988" customFormat="1" hidden="1"/>
    <row r="21989" customFormat="1" hidden="1"/>
    <row r="21990" customFormat="1" hidden="1"/>
    <row r="21991" customFormat="1" hidden="1"/>
    <row r="21992" customFormat="1" hidden="1"/>
    <row r="21993" customFormat="1" hidden="1"/>
    <row r="21994" customFormat="1" hidden="1"/>
    <row r="21995" customFormat="1" hidden="1"/>
    <row r="21996" customFormat="1" hidden="1"/>
    <row r="21997" customFormat="1" hidden="1"/>
    <row r="21998" customFormat="1" hidden="1"/>
    <row r="21999" customFormat="1" hidden="1"/>
    <row r="22000" customFormat="1" hidden="1"/>
    <row r="22001" customFormat="1" hidden="1"/>
    <row r="22002" customFormat="1" hidden="1"/>
    <row r="22003" customFormat="1" hidden="1"/>
    <row r="22004" customFormat="1" hidden="1"/>
    <row r="22005" customFormat="1" hidden="1"/>
    <row r="22006" customFormat="1" hidden="1"/>
    <row r="22007" customFormat="1" hidden="1"/>
    <row r="22008" customFormat="1" hidden="1"/>
    <row r="22009" customFormat="1" hidden="1"/>
    <row r="22010" customFormat="1" hidden="1"/>
    <row r="22011" customFormat="1" hidden="1"/>
    <row r="22012" customFormat="1" hidden="1"/>
    <row r="22013" customFormat="1" hidden="1"/>
    <row r="22014" customFormat="1" hidden="1"/>
    <row r="22015" customFormat="1" hidden="1"/>
    <row r="22016" customFormat="1" hidden="1"/>
    <row r="22017" customFormat="1" hidden="1"/>
    <row r="22018" customFormat="1" hidden="1"/>
    <row r="22019" customFormat="1" hidden="1"/>
    <row r="22020" customFormat="1" hidden="1"/>
    <row r="22021" customFormat="1" hidden="1"/>
    <row r="22022" customFormat="1" hidden="1"/>
    <row r="22023" customFormat="1" hidden="1"/>
    <row r="22024" customFormat="1" hidden="1"/>
    <row r="22025" customFormat="1" hidden="1"/>
    <row r="22026" customFormat="1" hidden="1"/>
    <row r="22027" customFormat="1" hidden="1"/>
    <row r="22028" customFormat="1" hidden="1"/>
    <row r="22029" customFormat="1" hidden="1"/>
    <row r="22030" customFormat="1" hidden="1"/>
    <row r="22031" customFormat="1" hidden="1"/>
    <row r="22032" customFormat="1" hidden="1"/>
    <row r="22033" customFormat="1" hidden="1"/>
    <row r="22034" customFormat="1" hidden="1"/>
    <row r="22035" customFormat="1" hidden="1"/>
    <row r="22036" customFormat="1" hidden="1"/>
    <row r="22037" customFormat="1" hidden="1"/>
    <row r="22038" customFormat="1" hidden="1"/>
    <row r="22039" customFormat="1" hidden="1"/>
    <row r="22040" customFormat="1" hidden="1"/>
    <row r="22041" customFormat="1" hidden="1"/>
    <row r="22042" customFormat="1" hidden="1"/>
    <row r="22043" customFormat="1" hidden="1"/>
    <row r="22044" customFormat="1" hidden="1"/>
    <row r="22045" customFormat="1" hidden="1"/>
    <row r="22046" customFormat="1" hidden="1"/>
    <row r="22047" customFormat="1" hidden="1"/>
    <row r="22048" customFormat="1" hidden="1"/>
    <row r="22049" customFormat="1" hidden="1"/>
    <row r="22050" customFormat="1" hidden="1"/>
    <row r="22051" customFormat="1" hidden="1"/>
    <row r="22052" customFormat="1" hidden="1"/>
    <row r="22053" customFormat="1" hidden="1"/>
    <row r="22054" customFormat="1" hidden="1"/>
    <row r="22055" customFormat="1" hidden="1"/>
    <row r="22056" customFormat="1" hidden="1"/>
    <row r="22057" customFormat="1" hidden="1"/>
    <row r="22058" customFormat="1" hidden="1"/>
    <row r="22059" customFormat="1" hidden="1"/>
    <row r="22060" customFormat="1" hidden="1"/>
    <row r="22061" customFormat="1" hidden="1"/>
    <row r="22062" customFormat="1" hidden="1"/>
    <row r="22063" customFormat="1" hidden="1"/>
    <row r="22064" customFormat="1" hidden="1"/>
    <row r="22065" customFormat="1" hidden="1"/>
    <row r="22066" customFormat="1" hidden="1"/>
    <row r="22067" customFormat="1" hidden="1"/>
    <row r="22068" customFormat="1" hidden="1"/>
    <row r="22069" customFormat="1" hidden="1"/>
    <row r="22070" customFormat="1" hidden="1"/>
    <row r="22071" customFormat="1" hidden="1"/>
    <row r="22072" customFormat="1" hidden="1"/>
    <row r="22073" customFormat="1" hidden="1"/>
    <row r="22074" customFormat="1" hidden="1"/>
    <row r="22075" customFormat="1" hidden="1"/>
    <row r="22076" customFormat="1" hidden="1"/>
    <row r="22077" customFormat="1" hidden="1"/>
    <row r="22078" customFormat="1" hidden="1"/>
    <row r="22079" customFormat="1" hidden="1"/>
    <row r="22080" customFormat="1" hidden="1"/>
    <row r="22081" customFormat="1" hidden="1"/>
    <row r="22082" customFormat="1" hidden="1"/>
    <row r="22083" customFormat="1" hidden="1"/>
    <row r="22084" customFormat="1" hidden="1"/>
    <row r="22085" customFormat="1" hidden="1"/>
    <row r="22086" customFormat="1" hidden="1"/>
    <row r="22087" customFormat="1" hidden="1"/>
    <row r="22088" customFormat="1" hidden="1"/>
    <row r="22089" customFormat="1" hidden="1"/>
    <row r="22090" customFormat="1" hidden="1"/>
    <row r="22091" customFormat="1" hidden="1"/>
    <row r="22092" customFormat="1" hidden="1"/>
    <row r="22093" customFormat="1" hidden="1"/>
    <row r="22094" customFormat="1" hidden="1"/>
    <row r="22095" customFormat="1" hidden="1"/>
    <row r="22096" customFormat="1" hidden="1"/>
    <row r="22097" customFormat="1" hidden="1"/>
    <row r="22098" customFormat="1" hidden="1"/>
    <row r="22099" customFormat="1" hidden="1"/>
    <row r="22100" customFormat="1" hidden="1"/>
    <row r="22101" customFormat="1" hidden="1"/>
    <row r="22102" customFormat="1" hidden="1"/>
    <row r="22103" customFormat="1" hidden="1"/>
    <row r="22104" customFormat="1" hidden="1"/>
    <row r="22105" customFormat="1" hidden="1"/>
    <row r="22106" customFormat="1" hidden="1"/>
    <row r="22107" customFormat="1" hidden="1"/>
    <row r="22108" customFormat="1" hidden="1"/>
    <row r="22109" customFormat="1" hidden="1"/>
    <row r="22110" customFormat="1" hidden="1"/>
    <row r="22111" customFormat="1" hidden="1"/>
    <row r="22112" customFormat="1" hidden="1"/>
    <row r="22113" customFormat="1" hidden="1"/>
    <row r="22114" customFormat="1" hidden="1"/>
    <row r="22115" customFormat="1" hidden="1"/>
    <row r="22116" customFormat="1" hidden="1"/>
    <row r="22117" customFormat="1" hidden="1"/>
    <row r="22118" customFormat="1" hidden="1"/>
    <row r="22119" customFormat="1" hidden="1"/>
    <row r="22120" customFormat="1" hidden="1"/>
    <row r="22121" customFormat="1" hidden="1"/>
    <row r="22122" customFormat="1" hidden="1"/>
    <row r="22123" customFormat="1" hidden="1"/>
    <row r="22124" customFormat="1" hidden="1"/>
    <row r="22125" customFormat="1" hidden="1"/>
    <row r="22126" customFormat="1" hidden="1"/>
    <row r="22127" customFormat="1" hidden="1"/>
    <row r="22128" customFormat="1" hidden="1"/>
    <row r="22129" customFormat="1" hidden="1"/>
    <row r="22130" customFormat="1" hidden="1"/>
    <row r="22131" customFormat="1" hidden="1"/>
    <row r="22132" customFormat="1" hidden="1"/>
    <row r="22133" customFormat="1" hidden="1"/>
    <row r="22134" customFormat="1" hidden="1"/>
    <row r="22135" customFormat="1" hidden="1"/>
    <row r="22136" customFormat="1" hidden="1"/>
    <row r="22137" customFormat="1" hidden="1"/>
    <row r="22138" customFormat="1" hidden="1"/>
    <row r="22139" customFormat="1" hidden="1"/>
    <row r="22140" customFormat="1" hidden="1"/>
    <row r="22141" customFormat="1" hidden="1"/>
    <row r="22142" customFormat="1" hidden="1"/>
    <row r="22143" customFormat="1" hidden="1"/>
    <row r="22144" customFormat="1" hidden="1"/>
    <row r="22145" customFormat="1" hidden="1"/>
    <row r="22146" customFormat="1" hidden="1"/>
    <row r="22147" customFormat="1" hidden="1"/>
    <row r="22148" customFormat="1" hidden="1"/>
    <row r="22149" customFormat="1" hidden="1"/>
    <row r="22150" customFormat="1" hidden="1"/>
    <row r="22151" customFormat="1" hidden="1"/>
    <row r="22152" customFormat="1" hidden="1"/>
    <row r="22153" customFormat="1" hidden="1"/>
    <row r="22154" customFormat="1" hidden="1"/>
    <row r="22155" customFormat="1" hidden="1"/>
    <row r="22156" customFormat="1" hidden="1"/>
    <row r="22157" customFormat="1" hidden="1"/>
    <row r="22158" customFormat="1" hidden="1"/>
    <row r="22159" customFormat="1" hidden="1"/>
    <row r="22160" customFormat="1" hidden="1"/>
    <row r="22161" customFormat="1" hidden="1"/>
    <row r="22162" customFormat="1" hidden="1"/>
    <row r="22163" customFormat="1" hidden="1"/>
    <row r="22164" customFormat="1" hidden="1"/>
    <row r="22165" customFormat="1" hidden="1"/>
    <row r="22166" customFormat="1" hidden="1"/>
    <row r="22167" customFormat="1" hidden="1"/>
    <row r="22168" customFormat="1" hidden="1"/>
    <row r="22169" customFormat="1" hidden="1"/>
    <row r="22170" customFormat="1" hidden="1"/>
    <row r="22171" customFormat="1" hidden="1"/>
    <row r="22172" customFormat="1" hidden="1"/>
    <row r="22173" customFormat="1" hidden="1"/>
    <row r="22174" customFormat="1" hidden="1"/>
    <row r="22175" customFormat="1" hidden="1"/>
    <row r="22176" customFormat="1" hidden="1"/>
    <row r="22177" customFormat="1" hidden="1"/>
    <row r="22178" customFormat="1" hidden="1"/>
    <row r="22179" customFormat="1" hidden="1"/>
    <row r="22180" customFormat="1"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80"/>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6" t="s">
        <v>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4"/>
      <c r="B4" s="204"/>
      <c r="C4" s="204"/>
      <c r="D4" s="204"/>
      <c r="E4" s="204" t="s">
        <v>97</v>
      </c>
      <c r="F4" s="204"/>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5">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6">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1.3968049905189786</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4"/>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4"/>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4"/>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4"/>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4"/>
      <c r="AR15" s="528">
        <v>22.48</v>
      </c>
      <c r="AS15" s="528">
        <v>26.25</v>
      </c>
      <c r="AT15" s="528">
        <v>16.84</v>
      </c>
      <c r="AU15" s="528">
        <v>17.079999999999998</v>
      </c>
      <c r="AV15" s="528">
        <v>17.63</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4"/>
      <c r="AR16" s="528">
        <v>47.12</v>
      </c>
      <c r="AS16" s="528">
        <v>53.83</v>
      </c>
      <c r="AT16" s="528">
        <v>51.4</v>
      </c>
      <c r="AU16" s="528">
        <v>50.23</v>
      </c>
      <c r="AV16" s="528">
        <v>45.99</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4"/>
      <c r="AR17" s="528">
        <v>32.24</v>
      </c>
      <c r="AS17" s="528">
        <v>32.28</v>
      </c>
      <c r="AT17" s="528">
        <v>29.55</v>
      </c>
      <c r="AU17" s="528">
        <v>27.47</v>
      </c>
      <c r="AV17" s="528">
        <v>25.94</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4"/>
      <c r="AR18" s="528">
        <v>23.77</v>
      </c>
      <c r="AS18" s="528">
        <v>23.5</v>
      </c>
      <c r="AT18" s="528">
        <v>22.76</v>
      </c>
      <c r="AU18" s="528">
        <v>22.73</v>
      </c>
      <c r="AV18" s="528">
        <v>22.27</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4"/>
      <c r="AR19" s="528">
        <v>8.81</v>
      </c>
      <c r="AS19" s="528">
        <v>8.61</v>
      </c>
      <c r="AT19" s="528">
        <v>8.6</v>
      </c>
      <c r="AU19" s="528">
        <v>8.6</v>
      </c>
      <c r="AV19" s="528">
        <v>8.44</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4"/>
      <c r="AR20" s="528">
        <v>15.44</v>
      </c>
      <c r="AS20" s="528">
        <v>15.44</v>
      </c>
      <c r="AT20" s="528">
        <v>15.02</v>
      </c>
      <c r="AU20" s="528">
        <v>14.56</v>
      </c>
      <c r="AV20" s="528">
        <v>14.36</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4"/>
      <c r="AR21" s="528">
        <v>81.58</v>
      </c>
      <c r="AS21" s="528">
        <v>79.849999999999994</v>
      </c>
      <c r="AT21" s="528">
        <v>79.760000000000005</v>
      </c>
      <c r="AU21" s="528">
        <v>76.55</v>
      </c>
      <c r="AV21" s="528">
        <v>76.239999999999995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4"/>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4"/>
      <c r="AR23" s="364"/>
      <c r="AS23" s="184"/>
      <c r="AT23" s="184"/>
      <c r="AU23" s="184"/>
      <c r="AV23" s="184"/>
      <c r="AW23" s="184"/>
    </row>
    <row r="24" spans="1:50" ht="15">
      <c r="A24" s="82"/>
      <c r="B24" s="82"/>
      <c r="C24" s="82"/>
      <c r="D24" s="82"/>
      <c r="E24" s="82" t="s">
        <v>1320</v>
      </c>
      <c r="F24" s="82"/>
      <c r="G24" s="82" t="s">
        <v>105</v>
      </c>
      <c r="H24" s="82" t="s">
        <v>1321</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4"/>
      <c r="AR24" s="208" cm="1">
        <f t="array" ref="AR24">(SUM(AR15:AR21)+SUMPRODUCT((AR$26:AR$71)*($AL$76:$AL$121="RPEs Apply")*($AM$76:$AM$121=1))) * (AR$223-1)</f>
        <v>-2.2114102151183843</v>
      </c>
      <c r="AS24" s="208" cm="1">
        <f t="array" ref="AS24">(SUM(AS15:AS21)+SUMPRODUCT((AS$26:AS$71)*($AL$76:$AL$121="RPEs Apply")*($AM$76:$AM$121=1))) * (AS$223-1)</f>
        <v>0.25870679896692916</v>
      </c>
      <c r="AT24" s="208" cm="1">
        <f t="array" ref="AT24">(SUM(AT15:AT21)+SUMPRODUCT((AT$26:AT$71)*($AL$76:$AL$121="RPEs Apply")*($AM$76:$AM$121=1))) * (AT$223-1)</f>
        <v>2.8211414992150625</v>
      </c>
      <c r="AU24" s="208" cm="1">
        <f t="array" ref="AU24">(SUM(AU15:AU21)+SUMPRODUCT((AU$26:AU$71)*($AL$76:$AL$121="RPEs Apply")*($AM$76:$AM$121=1))) * (AU$223-1)</f>
        <v>5.1588037986666651</v>
      </c>
      <c r="AV24" s="208" cm="1">
        <f t="array" ref="AV24">(SUM(AV15:AV21)+SUMPRODUCT((AV$26:AV$71)*($AL$76:$AL$121="RPEs Apply")*($AM$76:$AM$121=1))) * (AV$223-1)</f>
        <v>7.4468913371999905</v>
      </c>
      <c r="AW24" s="184"/>
      <c r="AX24" s="259"/>
    </row>
    <row r="25" spans="1:50" ht="15">
      <c r="A25" s="82"/>
      <c r="B25" s="82"/>
      <c r="C25" s="82"/>
      <c r="D25" s="82"/>
      <c r="E25" s="82" t="s">
        <v>1322</v>
      </c>
      <c r="F25" s="82"/>
      <c r="G25" s="82" t="s">
        <v>105</v>
      </c>
      <c r="H25" s="82" t="s">
        <v>1321</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4"/>
      <c r="AR25" s="208" cm="1">
        <f t="array" ref="AR25">SUMPRODUCT((AR$26:AR$71)*($AL$76:$AL$121="RPEs Apply")*($AM$76:$AM$121=2)) * (AR$223-1)</f>
        <v>-0.10829699999999996</v>
      </c>
      <c r="AS25" s="208" cm="1">
        <f t="array" ref="AS25">SUMPRODUCT((AS$26:AS$71)*($AL$76:$AL$121="RPEs Apply")*($AM$76:$AM$121=2)) * (AS$223-1)</f>
        <v>1.5830999999998256E-2</v>
      </c>
      <c r="AT25" s="208" cm="1">
        <f t="array" ref="AT25">SUMPRODUCT((AT$26:AT$71)*($AL$76:$AL$121="RPEs Apply")*($AM$76:$AM$121=2)) * (AT$223-1)</f>
        <v>0.14912399999999978</v>
      </c>
      <c r="AU25" s="208" cm="1">
        <f t="array" ref="AU25">SUMPRODUCT((AU$26:AU$71)*($AL$76:$AL$121="RPEs Apply")*($AM$76:$AM$121=2)) * (AU$223-1)</f>
        <v>0.26239799999999996</v>
      </c>
      <c r="AV25" s="208" cm="1">
        <f t="array" ref="AV25">SUMPRODUCT((AV$26:AV$71)*($AL$76:$AL$121="RPEs Apply")*($AM$76:$AM$121=2)) * (AV$223-1)</f>
        <v>0.45318599999999942</v>
      </c>
      <c r="AW25" s="184"/>
      <c r="AX25" s="259"/>
    </row>
    <row r="26" spans="1:50" ht="15">
      <c r="A26" s="82"/>
      <c r="B26" s="82"/>
      <c r="C26" s="82"/>
      <c r="D26" s="82"/>
      <c r="E26" s="82" t="s">
        <v>1323</v>
      </c>
      <c r="F26" s="82"/>
      <c r="G26" s="82" t="s">
        <v>105</v>
      </c>
      <c r="H26" s="82" t="s">
        <v>1324</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4"/>
      <c r="AR26" s="476">
        <v>0</v>
      </c>
      <c r="AS26" s="476">
        <v>0</v>
      </c>
      <c r="AT26" s="476">
        <v>0</v>
      </c>
      <c r="AU26" s="476">
        <v>0</v>
      </c>
      <c r="AV26" s="476">
        <v>0</v>
      </c>
      <c r="AW26" s="184"/>
      <c r="AX26" s="259"/>
    </row>
    <row r="27" spans="1:50" ht="15">
      <c r="A27" s="82"/>
      <c r="B27" s="82"/>
      <c r="C27" s="82"/>
      <c r="D27" s="82"/>
      <c r="E27" s="82" t="s">
        <v>1325</v>
      </c>
      <c r="F27" s="82"/>
      <c r="G27" s="82" t="s">
        <v>105</v>
      </c>
      <c r="H27" s="82" t="s">
        <v>1326</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4"/>
      <c r="AR27" s="476">
        <v>0</v>
      </c>
      <c r="AS27" s="476">
        <v>0</v>
      </c>
      <c r="AT27" s="476">
        <v>0</v>
      </c>
      <c r="AU27" s="476">
        <v>0</v>
      </c>
      <c r="AV27" s="476">
        <v>0</v>
      </c>
      <c r="AW27" s="184"/>
      <c r="AX27" s="259"/>
    </row>
    <row r="28" spans="1:50" ht="15">
      <c r="A28" s="82"/>
      <c r="B28" s="82"/>
      <c r="C28" s="82"/>
      <c r="D28" s="82"/>
      <c r="E28" s="82" t="s">
        <v>1327</v>
      </c>
      <c r="F28" s="82"/>
      <c r="G28" s="82" t="s">
        <v>105</v>
      </c>
      <c r="H28" s="82" t="s">
        <v>1328</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4"/>
      <c r="AR28" s="476">
        <v>0</v>
      </c>
      <c r="AS28" s="476">
        <v>0</v>
      </c>
      <c r="AT28" s="476">
        <v>0</v>
      </c>
      <c r="AU28" s="476">
        <v>0</v>
      </c>
      <c r="AV28" s="476">
        <v>0</v>
      </c>
      <c r="AW28" s="184"/>
      <c r="AX28" s="259"/>
    </row>
    <row r="29" spans="1:50" ht="15">
      <c r="A29" s="82"/>
      <c r="B29" s="82"/>
      <c r="C29" s="82"/>
      <c r="D29" s="82"/>
      <c r="E29" s="82" t="s">
        <v>1329</v>
      </c>
      <c r="F29" s="82"/>
      <c r="G29" s="82" t="s">
        <v>105</v>
      </c>
      <c r="H29" s="82" t="s">
        <v>1330</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4"/>
      <c r="AR29" s="476">
        <v>0</v>
      </c>
      <c r="AS29" s="476">
        <v>0</v>
      </c>
      <c r="AT29" s="476">
        <v>0</v>
      </c>
      <c r="AU29" s="476">
        <v>0</v>
      </c>
      <c r="AV29" s="476">
        <v>0</v>
      </c>
      <c r="AW29" s="184"/>
      <c r="AX29" s="259"/>
    </row>
    <row r="30" spans="1:50" ht="15">
      <c r="A30" s="82"/>
      <c r="B30" s="82"/>
      <c r="C30" s="82"/>
      <c r="D30" s="82"/>
      <c r="E30" s="82" t="s">
        <v>1331</v>
      </c>
      <c r="F30" s="82"/>
      <c r="G30" s="82" t="s">
        <v>105</v>
      </c>
      <c r="H30" s="82" t="s">
        <v>1332</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4"/>
      <c r="AR30" s="476">
        <v>0</v>
      </c>
      <c r="AS30" s="476">
        <v>0</v>
      </c>
      <c r="AT30" s="476">
        <v>0</v>
      </c>
      <c r="AU30" s="476">
        <v>0</v>
      </c>
      <c r="AV30" s="476">
        <v>0</v>
      </c>
      <c r="AW30" s="184"/>
      <c r="AX30" s="259"/>
    </row>
    <row r="31" spans="1:50" ht="15">
      <c r="A31" s="82"/>
      <c r="B31" s="82"/>
      <c r="C31" s="82"/>
      <c r="D31" s="82"/>
      <c r="E31" s="82" t="s">
        <v>1333</v>
      </c>
      <c r="F31" s="82"/>
      <c r="G31" s="82" t="s">
        <v>105</v>
      </c>
      <c r="H31" s="82" t="s">
        <v>1334</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4"/>
      <c r="AR31" s="476">
        <v>0</v>
      </c>
      <c r="AS31" s="476">
        <v>0</v>
      </c>
      <c r="AT31" s="476">
        <v>0</v>
      </c>
      <c r="AU31" s="476">
        <v>0</v>
      </c>
      <c r="AV31" s="476">
        <v>0</v>
      </c>
      <c r="AW31" s="184"/>
      <c r="AX31" s="259"/>
    </row>
    <row r="32" spans="1:50" ht="15">
      <c r="A32" s="82"/>
      <c r="B32" s="82"/>
      <c r="C32" s="82"/>
      <c r="D32" s="82"/>
      <c r="E32" s="82" t="s">
        <v>1335</v>
      </c>
      <c r="F32" s="82"/>
      <c r="G32" s="82" t="s">
        <v>105</v>
      </c>
      <c r="H32" s="82" t="s">
        <v>1336</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4"/>
      <c r="AR32" s="476">
        <v>0</v>
      </c>
      <c r="AS32" s="476">
        <v>0</v>
      </c>
      <c r="AT32" s="476">
        <v>0</v>
      </c>
      <c r="AU32" s="476">
        <v>0</v>
      </c>
      <c r="AV32" s="476">
        <v>0</v>
      </c>
      <c r="AW32" s="184"/>
      <c r="AX32" s="259"/>
    </row>
    <row r="33" spans="1:50" ht="15">
      <c r="A33" s="82"/>
      <c r="B33" s="82"/>
      <c r="C33" s="82"/>
      <c r="D33" s="82"/>
      <c r="E33" s="82" t="s">
        <v>1337</v>
      </c>
      <c r="F33" s="82"/>
      <c r="G33" s="82" t="s">
        <v>105</v>
      </c>
      <c r="H33" s="82" t="s">
        <v>1338</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4"/>
      <c r="AR33" s="476">
        <v>39.159999999999997</v>
      </c>
      <c r="AS33" s="476">
        <v>46.43</v>
      </c>
      <c r="AT33" s="476">
        <v>51.32</v>
      </c>
      <c r="AU33" s="476">
        <v>38.130000000000003</v>
      </c>
      <c r="AV33" s="476">
        <v>32.450000000000003</v>
      </c>
      <c r="AW33" s="184"/>
      <c r="AX33" s="259"/>
    </row>
    <row r="34" spans="1:50" ht="15">
      <c r="A34" s="82"/>
      <c r="B34" s="82"/>
      <c r="C34" s="82"/>
      <c r="D34" s="82"/>
      <c r="E34" s="82" t="s">
        <v>1339</v>
      </c>
      <c r="F34" s="82"/>
      <c r="G34" s="82" t="s">
        <v>105</v>
      </c>
      <c r="H34" s="82" t="s">
        <v>1340</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4"/>
      <c r="AR34" s="476">
        <v>3.91</v>
      </c>
      <c r="AS34" s="476">
        <v>4.55</v>
      </c>
      <c r="AT34" s="476">
        <v>5.6</v>
      </c>
      <c r="AU34" s="476">
        <v>6.41</v>
      </c>
      <c r="AV34" s="476">
        <v>7.38</v>
      </c>
      <c r="AW34" s="184"/>
      <c r="AX34" s="259"/>
    </row>
    <row r="35" spans="1:50" ht="15">
      <c r="A35" s="82"/>
      <c r="B35" s="82"/>
      <c r="C35" s="82"/>
      <c r="D35" s="82"/>
      <c r="E35" s="82" t="s">
        <v>1341</v>
      </c>
      <c r="F35" s="82"/>
      <c r="G35" s="82" t="s">
        <v>105</v>
      </c>
      <c r="H35" s="82" t="s">
        <v>1342</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4"/>
      <c r="AR35" s="476">
        <v>3.46</v>
      </c>
      <c r="AS35" s="476">
        <v>4.03</v>
      </c>
      <c r="AT35" s="476">
        <v>4.96</v>
      </c>
      <c r="AU35" s="476">
        <v>5.68</v>
      </c>
      <c r="AV35" s="476">
        <v>6.54</v>
      </c>
      <c r="AW35" s="184"/>
      <c r="AX35" s="259"/>
    </row>
    <row r="36" spans="1:50" ht="15">
      <c r="A36" s="82"/>
      <c r="B36" s="82"/>
      <c r="C36" s="82"/>
      <c r="D36" s="82"/>
      <c r="E36" s="82" t="s">
        <v>1343</v>
      </c>
      <c r="F36" s="82"/>
      <c r="G36" s="82" t="s">
        <v>105</v>
      </c>
      <c r="H36" s="82" t="s">
        <v>1344</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4"/>
      <c r="AR36" s="476">
        <v>0</v>
      </c>
      <c r="AS36" s="476">
        <v>0</v>
      </c>
      <c r="AT36" s="476">
        <v>0</v>
      </c>
      <c r="AU36" s="476">
        <v>0</v>
      </c>
      <c r="AV36" s="476">
        <v>0</v>
      </c>
      <c r="AW36" s="184"/>
    </row>
    <row r="37" spans="1:50" ht="15">
      <c r="A37" s="82"/>
      <c r="B37" s="82"/>
      <c r="C37" s="82"/>
      <c r="D37" s="82"/>
      <c r="E37" s="82" t="s">
        <v>1345</v>
      </c>
      <c r="F37" s="82"/>
      <c r="G37" s="82" t="s">
        <v>105</v>
      </c>
      <c r="H37" s="82" t="s">
        <v>1346</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4"/>
      <c r="AR37" s="476">
        <v>0</v>
      </c>
      <c r="AS37" s="476">
        <v>0</v>
      </c>
      <c r="AT37" s="476">
        <v>0</v>
      </c>
      <c r="AU37" s="476">
        <v>0</v>
      </c>
      <c r="AV37" s="476">
        <v>0</v>
      </c>
      <c r="AW37" s="184"/>
    </row>
    <row r="38" spans="1:50" ht="15">
      <c r="A38" s="82"/>
      <c r="B38" s="82"/>
      <c r="C38" s="82"/>
      <c r="D38" s="82"/>
      <c r="E38" s="82" t="s">
        <v>1347</v>
      </c>
      <c r="F38" s="82"/>
      <c r="G38" s="82" t="s">
        <v>105</v>
      </c>
      <c r="H38" s="82" t="s">
        <v>1348</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4"/>
      <c r="AR38" s="476">
        <v>6</v>
      </c>
      <c r="AS38" s="476">
        <v>9.01</v>
      </c>
      <c r="AT38" s="476">
        <v>4.0599999999999996</v>
      </c>
      <c r="AU38" s="476">
        <v>0.9</v>
      </c>
      <c r="AV38" s="476">
        <v>0.89</v>
      </c>
      <c r="AW38" s="184"/>
    </row>
    <row r="39" spans="1:50" ht="15">
      <c r="A39" s="82"/>
      <c r="B39" s="82"/>
      <c r="C39" s="82"/>
      <c r="D39" s="82"/>
      <c r="E39" s="82" t="s">
        <v>1349</v>
      </c>
      <c r="F39" s="82"/>
      <c r="G39" s="82" t="s">
        <v>105</v>
      </c>
      <c r="H39" s="82" t="s">
        <v>1350</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4"/>
      <c r="AR39" s="476">
        <v>0.50493930860045111</v>
      </c>
      <c r="AS39" s="476">
        <v>0.49808441181503926</v>
      </c>
      <c r="AT39" s="476">
        <v>0.90394217651283981</v>
      </c>
      <c r="AU39" s="476">
        <v>0.90598842487777442</v>
      </c>
      <c r="AV39" s="476">
        <v>0.90704567819389537</v>
      </c>
      <c r="AW39" s="184"/>
    </row>
    <row r="40" spans="1:50" ht="15">
      <c r="A40" s="82"/>
      <c r="B40" s="82"/>
      <c r="C40" s="82"/>
      <c r="D40" s="82"/>
      <c r="E40" s="82" t="s">
        <v>1351</v>
      </c>
      <c r="F40" s="82"/>
      <c r="G40" s="82" t="s">
        <v>105</v>
      </c>
      <c r="H40" s="82" t="s">
        <v>1352</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4"/>
      <c r="AR40" s="476">
        <v>2.1658997499999999</v>
      </c>
      <c r="AS40" s="476">
        <v>1.0750975833333332</v>
      </c>
      <c r="AT40" s="476">
        <v>1.1379364166666666</v>
      </c>
      <c r="AU40" s="476">
        <v>3.6326666666666667E-2</v>
      </c>
      <c r="AV40" s="476">
        <v>4.2462E-2</v>
      </c>
      <c r="AW40" s="184"/>
    </row>
    <row r="41" spans="1:50" ht="15">
      <c r="A41" s="82"/>
      <c r="B41" s="82"/>
      <c r="C41" s="82"/>
      <c r="D41" s="82"/>
      <c r="E41" s="82" t="s">
        <v>1353</v>
      </c>
      <c r="F41" s="82"/>
      <c r="G41" s="82" t="s">
        <v>105</v>
      </c>
      <c r="H41" s="82" t="s">
        <v>1354</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4"/>
      <c r="AR41" s="476">
        <v>0</v>
      </c>
      <c r="AS41" s="476">
        <v>0</v>
      </c>
      <c r="AT41" s="476">
        <v>0</v>
      </c>
      <c r="AU41" s="476">
        <v>0</v>
      </c>
      <c r="AV41" s="476">
        <v>0</v>
      </c>
      <c r="AW41" s="184"/>
    </row>
    <row r="42" spans="1:50" ht="15">
      <c r="A42" s="82"/>
      <c r="B42" s="82"/>
      <c r="C42" s="82"/>
      <c r="D42" s="82"/>
      <c r="E42" s="82" t="s">
        <v>1355</v>
      </c>
      <c r="F42" s="82"/>
      <c r="G42" s="82" t="s">
        <v>105</v>
      </c>
      <c r="H42" s="82" t="s">
        <v>1356</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4"/>
      <c r="AR42" s="476">
        <v>0</v>
      </c>
      <c r="AS42" s="476">
        <v>0</v>
      </c>
      <c r="AT42" s="476">
        <v>0</v>
      </c>
      <c r="AU42" s="476">
        <v>0</v>
      </c>
      <c r="AV42" s="476">
        <v>0</v>
      </c>
      <c r="AW42" s="184"/>
    </row>
    <row r="43" spans="1:50" ht="15">
      <c r="A43" s="82"/>
      <c r="B43" s="82"/>
      <c r="C43" s="82"/>
      <c r="D43" s="82"/>
      <c r="E43" s="82" t="s">
        <v>1357</v>
      </c>
      <c r="F43" s="82"/>
      <c r="G43" s="82" t="s">
        <v>105</v>
      </c>
      <c r="H43" s="82" t="s">
        <v>1358</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4"/>
      <c r="AR43" s="476">
        <v>0</v>
      </c>
      <c r="AS43" s="476">
        <v>0</v>
      </c>
      <c r="AT43" s="476">
        <v>0</v>
      </c>
      <c r="AU43" s="476">
        <v>0</v>
      </c>
      <c r="AV43" s="476">
        <v>0</v>
      </c>
      <c r="AW43" s="184"/>
    </row>
    <row r="44" spans="1:50" ht="15">
      <c r="A44" s="82"/>
      <c r="B44" s="82"/>
      <c r="C44" s="82"/>
      <c r="D44" s="82"/>
      <c r="E44" s="82" t="s">
        <v>113</v>
      </c>
      <c r="F44" s="82"/>
      <c r="G44" s="82" t="s">
        <v>105</v>
      </c>
      <c r="H44" s="82" t="s">
        <v>1359</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4"/>
      <c r="AR44" s="476">
        <v>0</v>
      </c>
      <c r="AS44" s="476">
        <v>0</v>
      </c>
      <c r="AT44" s="476">
        <v>0</v>
      </c>
      <c r="AU44" s="476">
        <v>0</v>
      </c>
      <c r="AV44" s="476">
        <v>0</v>
      </c>
      <c r="AW44" s="184"/>
    </row>
    <row r="45" spans="1:50" ht="15">
      <c r="A45" s="82"/>
      <c r="B45" s="82"/>
      <c r="C45" s="82"/>
      <c r="D45" s="82"/>
      <c r="E45" s="82" t="s">
        <v>1360</v>
      </c>
      <c r="F45" s="82"/>
      <c r="G45" s="82" t="s">
        <v>105</v>
      </c>
      <c r="H45" s="82" t="s">
        <v>1361</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4"/>
      <c r="AR45" s="476">
        <v>0</v>
      </c>
      <c r="AS45" s="476">
        <v>0</v>
      </c>
      <c r="AT45" s="476">
        <v>0</v>
      </c>
      <c r="AU45" s="476">
        <v>0</v>
      </c>
      <c r="AV45" s="476">
        <v>0</v>
      </c>
      <c r="AW45" s="184"/>
    </row>
    <row r="46" spans="1:50" ht="15">
      <c r="A46" s="82"/>
      <c r="B46" s="82"/>
      <c r="C46" s="82"/>
      <c r="D46" s="82"/>
      <c r="E46" s="82" t="s">
        <v>1362</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4"/>
      <c r="AR46" s="476">
        <v>0</v>
      </c>
      <c r="AS46" s="476">
        <v>0</v>
      </c>
      <c r="AT46" s="476">
        <v>0</v>
      </c>
      <c r="AU46" s="476">
        <v>0</v>
      </c>
      <c r="AV46" s="476">
        <v>0</v>
      </c>
      <c r="AW46" s="184"/>
    </row>
    <row r="47" spans="1:50" ht="15">
      <c r="A47" s="82"/>
      <c r="B47" s="82"/>
      <c r="C47" s="82"/>
      <c r="D47" s="82"/>
      <c r="E47" s="82" t="s">
        <v>1363</v>
      </c>
      <c r="F47" s="82"/>
      <c r="G47" s="82" t="s">
        <v>105</v>
      </c>
      <c r="H47" s="82" t="s">
        <v>1364</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4"/>
      <c r="AR47" s="476">
        <v>0</v>
      </c>
      <c r="AS47" s="476">
        <v>0</v>
      </c>
      <c r="AT47" s="476">
        <v>0</v>
      </c>
      <c r="AU47" s="476">
        <v>0</v>
      </c>
      <c r="AV47" s="476">
        <v>0</v>
      </c>
      <c r="AW47" s="184"/>
    </row>
    <row r="48" spans="1:50" ht="15">
      <c r="A48" s="82"/>
      <c r="B48" s="82"/>
      <c r="C48" s="82"/>
      <c r="D48" s="82"/>
      <c r="E48" s="82" t="s">
        <v>1365</v>
      </c>
      <c r="F48" s="82"/>
      <c r="G48" s="82" t="s">
        <v>105</v>
      </c>
      <c r="H48" s="82" t="s">
        <v>1366</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4"/>
      <c r="AR48" s="476">
        <v>0</v>
      </c>
      <c r="AS48" s="476">
        <v>0</v>
      </c>
      <c r="AT48" s="476">
        <v>0</v>
      </c>
      <c r="AU48" s="476">
        <v>0</v>
      </c>
      <c r="AV48" s="476">
        <v>0</v>
      </c>
      <c r="AW48" s="184"/>
    </row>
    <row r="49" spans="1:49" ht="15">
      <c r="A49" s="82"/>
      <c r="B49" s="82"/>
      <c r="C49" s="82"/>
      <c r="D49" s="82"/>
      <c r="E49" s="82" t="s">
        <v>1367</v>
      </c>
      <c r="F49" s="82"/>
      <c r="G49" s="82" t="s">
        <v>105</v>
      </c>
      <c r="H49" s="82" t="s">
        <v>1368</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4"/>
      <c r="AR49" s="476">
        <v>0</v>
      </c>
      <c r="AS49" s="476">
        <v>0</v>
      </c>
      <c r="AT49" s="476">
        <v>0</v>
      </c>
      <c r="AU49" s="476">
        <v>0</v>
      </c>
      <c r="AV49" s="476">
        <v>0</v>
      </c>
      <c r="AW49" s="184"/>
    </row>
    <row r="50" spans="1:49" ht="15">
      <c r="A50" s="82"/>
      <c r="B50" s="82"/>
      <c r="C50" s="82"/>
      <c r="D50" s="82"/>
      <c r="E50" s="82" t="s">
        <v>1369</v>
      </c>
      <c r="F50" s="82"/>
      <c r="G50" s="82" t="s">
        <v>105</v>
      </c>
      <c r="H50" s="82" t="s">
        <v>1370</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4"/>
      <c r="AR50" s="476">
        <v>3.1278950113454398</v>
      </c>
      <c r="AS50" s="476">
        <v>1.1672532218591016</v>
      </c>
      <c r="AT50" s="476">
        <v>2.0088746266849795</v>
      </c>
      <c r="AU50" s="476">
        <v>0.89886750327177478</v>
      </c>
      <c r="AV50" s="476">
        <v>0.78574781796339233</v>
      </c>
      <c r="AW50" s="184"/>
    </row>
    <row r="51" spans="1:49" ht="15">
      <c r="A51" s="82"/>
      <c r="B51" s="82"/>
      <c r="C51" s="82"/>
      <c r="D51" s="82"/>
      <c r="E51" s="82" t="s">
        <v>1371</v>
      </c>
      <c r="F51" s="82"/>
      <c r="G51" s="82" t="s">
        <v>105</v>
      </c>
      <c r="H51" s="82" t="s">
        <v>1372</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4"/>
      <c r="AR51" s="476">
        <v>0.39426546848515681</v>
      </c>
      <c r="AS51" s="476">
        <v>0.38910971760300411</v>
      </c>
      <c r="AT51" s="476">
        <v>0.38419750344168829</v>
      </c>
      <c r="AU51" s="476">
        <v>0.3791367636779015</v>
      </c>
      <c r="AV51" s="476">
        <v>0.37534539604112249</v>
      </c>
      <c r="AW51" s="184"/>
    </row>
    <row r="52" spans="1:49" ht="15">
      <c r="A52" s="82"/>
      <c r="B52" s="82"/>
      <c r="C52" s="82"/>
      <c r="D52" s="82"/>
      <c r="E52" s="82" t="s">
        <v>1373</v>
      </c>
      <c r="F52" s="82"/>
      <c r="G52" s="82" t="s">
        <v>105</v>
      </c>
      <c r="H52" s="82" t="s">
        <v>1374</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4"/>
      <c r="AR52" s="476">
        <v>0.2477070547389133</v>
      </c>
      <c r="AS52" s="476">
        <v>0.18690126884183156</v>
      </c>
      <c r="AT52" s="476">
        <v>0.1945635063790323</v>
      </c>
      <c r="AU52" s="476">
        <v>0</v>
      </c>
      <c r="AV52" s="476">
        <v>0</v>
      </c>
      <c r="AW52" s="184"/>
    </row>
    <row r="53" spans="1:49" ht="15">
      <c r="A53" s="82"/>
      <c r="B53" s="82"/>
      <c r="C53" s="82"/>
      <c r="D53" s="82"/>
      <c r="E53" s="82" t="s">
        <v>1375</v>
      </c>
      <c r="F53" s="82"/>
      <c r="G53" s="82" t="s">
        <v>105</v>
      </c>
      <c r="H53" s="82" t="s">
        <v>1376</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4"/>
      <c r="AR53" s="476">
        <v>0</v>
      </c>
      <c r="AS53" s="476">
        <v>0</v>
      </c>
      <c r="AT53" s="476">
        <v>0</v>
      </c>
      <c r="AU53" s="476">
        <v>0</v>
      </c>
      <c r="AV53" s="476">
        <v>0</v>
      </c>
      <c r="AW53" s="184"/>
    </row>
    <row r="54" spans="1:49" ht="15">
      <c r="A54" s="82"/>
      <c r="B54" s="82"/>
      <c r="C54" s="82"/>
      <c r="D54" s="82"/>
      <c r="E54" s="82" t="s">
        <v>1377</v>
      </c>
      <c r="F54" s="82"/>
      <c r="G54" s="82" t="s">
        <v>105</v>
      </c>
      <c r="H54" s="82" t="s">
        <v>1378</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4"/>
      <c r="AR54" s="476">
        <v>0.79596</v>
      </c>
      <c r="AS54" s="476">
        <v>0.92664000000000002</v>
      </c>
      <c r="AT54" s="476">
        <v>1.1404799999999999</v>
      </c>
      <c r="AU54" s="476">
        <v>1.30572</v>
      </c>
      <c r="AV54" s="476">
        <v>1.50336</v>
      </c>
      <c r="AW54" s="184"/>
    </row>
    <row r="55" spans="1:49" ht="15">
      <c r="A55" s="82"/>
      <c r="B55" s="82"/>
      <c r="C55" s="82"/>
      <c r="D55" s="82"/>
      <c r="E55" s="182" t="s">
        <v>1379</v>
      </c>
      <c r="F55" s="82"/>
      <c r="G55" s="82" t="s">
        <v>105</v>
      </c>
      <c r="H55" s="82" t="s">
        <v>1380</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4"/>
      <c r="AR55" s="476">
        <v>0</v>
      </c>
      <c r="AS55" s="476">
        <v>0</v>
      </c>
      <c r="AT55" s="476">
        <v>0</v>
      </c>
      <c r="AU55" s="476">
        <v>0</v>
      </c>
      <c r="AV55" s="476">
        <v>0</v>
      </c>
      <c r="AW55" s="184"/>
    </row>
    <row r="56" spans="1:49" ht="15">
      <c r="A56" s="82"/>
      <c r="B56" s="82"/>
      <c r="C56" s="82"/>
      <c r="D56" s="82"/>
      <c r="E56" s="182" t="s">
        <v>1381</v>
      </c>
      <c r="F56" s="82"/>
      <c r="G56" s="82" t="s">
        <v>105</v>
      </c>
      <c r="H56" s="82" t="s">
        <v>1382</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4"/>
      <c r="AR56" s="476">
        <v>0</v>
      </c>
      <c r="AS56" s="476">
        <v>0</v>
      </c>
      <c r="AT56" s="476">
        <v>0</v>
      </c>
      <c r="AU56" s="476">
        <v>0</v>
      </c>
      <c r="AV56" s="476">
        <v>0</v>
      </c>
      <c r="AW56" s="184"/>
    </row>
    <row r="57" spans="1:49" ht="15">
      <c r="A57" s="82"/>
      <c r="B57" s="82"/>
      <c r="C57" s="82"/>
      <c r="D57" s="82"/>
      <c r="E57" s="182" t="s">
        <v>1383</v>
      </c>
      <c r="F57" s="82"/>
      <c r="G57" s="82" t="s">
        <v>105</v>
      </c>
      <c r="H57" s="82" t="s">
        <v>1384</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4"/>
      <c r="AR57" s="476">
        <v>0</v>
      </c>
      <c r="AS57" s="476">
        <v>0</v>
      </c>
      <c r="AT57" s="476">
        <v>0</v>
      </c>
      <c r="AU57" s="476">
        <v>0</v>
      </c>
      <c r="AV57" s="476">
        <v>0</v>
      </c>
      <c r="AW57" s="184"/>
    </row>
    <row r="58" spans="1:49" ht="15">
      <c r="A58" s="82"/>
      <c r="B58" s="82"/>
      <c r="C58" s="82"/>
      <c r="D58" s="82"/>
      <c r="E58" s="182" t="s">
        <v>1385</v>
      </c>
      <c r="F58" s="82"/>
      <c r="G58" s="82" t="s">
        <v>105</v>
      </c>
      <c r="H58" s="82" t="s">
        <v>1386</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4"/>
      <c r="AR58" s="476">
        <v>0</v>
      </c>
      <c r="AS58" s="476">
        <v>0</v>
      </c>
      <c r="AT58" s="476">
        <v>0</v>
      </c>
      <c r="AU58" s="476">
        <v>0</v>
      </c>
      <c r="AV58" s="476">
        <v>0</v>
      </c>
      <c r="AW58" s="184"/>
    </row>
    <row r="59" spans="1:49" ht="15">
      <c r="A59" s="82"/>
      <c r="B59" s="82"/>
      <c r="C59" s="82"/>
      <c r="D59" s="82"/>
      <c r="E59" s="182" t="s">
        <v>1387</v>
      </c>
      <c r="F59" s="82"/>
      <c r="G59" s="82" t="s">
        <v>105</v>
      </c>
      <c r="H59" s="82" t="s">
        <v>1388</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4"/>
      <c r="AR59" s="476">
        <v>0</v>
      </c>
      <c r="AS59" s="476">
        <v>0</v>
      </c>
      <c r="AT59" s="476">
        <v>0</v>
      </c>
      <c r="AU59" s="476">
        <v>0</v>
      </c>
      <c r="AV59" s="476">
        <v>0</v>
      </c>
      <c r="AW59" s="184"/>
    </row>
    <row r="60" spans="1:49" ht="15">
      <c r="A60" s="82"/>
      <c r="B60" s="82"/>
      <c r="C60" s="82"/>
      <c r="D60" s="82"/>
      <c r="E60" s="182" t="s">
        <v>1389</v>
      </c>
      <c r="F60" s="82"/>
      <c r="G60" s="82" t="s">
        <v>105</v>
      </c>
      <c r="H60" s="82" t="s">
        <v>1390</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4"/>
      <c r="AR60" s="476">
        <v>0</v>
      </c>
      <c r="AS60" s="476">
        <v>0</v>
      </c>
      <c r="AT60" s="476">
        <v>0</v>
      </c>
      <c r="AU60" s="476">
        <v>0</v>
      </c>
      <c r="AV60" s="476">
        <v>0</v>
      </c>
      <c r="AW60" s="184"/>
    </row>
    <row r="61" spans="1:49" ht="15">
      <c r="A61" s="82"/>
      <c r="B61" s="82"/>
      <c r="C61" s="82"/>
      <c r="D61" s="82"/>
      <c r="E61" s="182" t="s">
        <v>1391</v>
      </c>
      <c r="F61" s="82"/>
      <c r="G61" s="82" t="s">
        <v>105</v>
      </c>
      <c r="H61" s="82" t="s">
        <v>1392</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4"/>
      <c r="AR61" s="476">
        <v>0</v>
      </c>
      <c r="AS61" s="476">
        <v>0</v>
      </c>
      <c r="AT61" s="476">
        <v>0</v>
      </c>
      <c r="AU61" s="476">
        <v>0</v>
      </c>
      <c r="AV61" s="476">
        <v>0</v>
      </c>
      <c r="AW61" s="184"/>
    </row>
    <row r="62" spans="1:49" ht="15">
      <c r="A62" s="82"/>
      <c r="B62" s="82"/>
      <c r="C62" s="82"/>
      <c r="D62" s="82"/>
      <c r="E62" s="182" t="s">
        <v>1393</v>
      </c>
      <c r="F62" s="82"/>
      <c r="G62" s="82" t="s">
        <v>105</v>
      </c>
      <c r="H62" s="82" t="s">
        <v>1394</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4"/>
      <c r="AR62" s="476">
        <v>0</v>
      </c>
      <c r="AS62" s="476">
        <v>0</v>
      </c>
      <c r="AT62" s="476">
        <v>0</v>
      </c>
      <c r="AU62" s="476">
        <v>0</v>
      </c>
      <c r="AV62" s="476">
        <v>0</v>
      </c>
      <c r="AW62" s="184"/>
    </row>
    <row r="63" spans="1:49" ht="15">
      <c r="A63" s="82"/>
      <c r="B63" s="82"/>
      <c r="C63" s="82"/>
      <c r="D63" s="82"/>
      <c r="E63" s="182" t="s">
        <v>1395</v>
      </c>
      <c r="F63" s="82"/>
      <c r="G63" s="82" t="s">
        <v>105</v>
      </c>
      <c r="H63" s="82" t="s">
        <v>1396</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4"/>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4"/>
      <c r="AR64" s="476">
        <v>0</v>
      </c>
      <c r="AS64" s="476">
        <v>0</v>
      </c>
      <c r="AT64" s="476">
        <v>0</v>
      </c>
      <c r="AU64" s="476">
        <v>0</v>
      </c>
      <c r="AV64" s="476">
        <v>0</v>
      </c>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4"/>
      <c r="AR65" s="476">
        <v>0</v>
      </c>
      <c r="AS65" s="476">
        <v>0</v>
      </c>
      <c r="AT65" s="476">
        <v>0</v>
      </c>
      <c r="AU65" s="476">
        <v>0</v>
      </c>
      <c r="AV65" s="476">
        <v>0</v>
      </c>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4"/>
      <c r="AR66" s="476">
        <v>0</v>
      </c>
      <c r="AS66" s="476">
        <v>0</v>
      </c>
      <c r="AT66" s="476">
        <v>0</v>
      </c>
      <c r="AU66" s="476">
        <v>0</v>
      </c>
      <c r="AV66" s="476">
        <v>0</v>
      </c>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4"/>
      <c r="AR67" s="476">
        <v>0</v>
      </c>
      <c r="AS67" s="476">
        <v>0</v>
      </c>
      <c r="AT67" s="476">
        <v>0</v>
      </c>
      <c r="AU67" s="476">
        <v>0</v>
      </c>
      <c r="AV67" s="476">
        <v>0</v>
      </c>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4"/>
      <c r="AR68" s="476">
        <v>0</v>
      </c>
      <c r="AS68" s="476">
        <v>0</v>
      </c>
      <c r="AT68" s="476">
        <v>0</v>
      </c>
      <c r="AU68" s="476">
        <v>0</v>
      </c>
      <c r="AV68" s="476">
        <v>0</v>
      </c>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4"/>
      <c r="AR69" s="476">
        <v>0</v>
      </c>
      <c r="AS69" s="476">
        <v>0</v>
      </c>
      <c r="AT69" s="476">
        <v>0</v>
      </c>
      <c r="AU69" s="476">
        <v>0</v>
      </c>
      <c r="AV69" s="476">
        <v>0</v>
      </c>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4"/>
      <c r="AR70" s="476">
        <v>0</v>
      </c>
      <c r="AS70" s="476">
        <v>0</v>
      </c>
      <c r="AT70" s="476">
        <v>0</v>
      </c>
      <c r="AU70" s="476">
        <v>0</v>
      </c>
      <c r="AV70" s="476">
        <v>0</v>
      </c>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4"/>
      <c r="AR71" s="476">
        <v>0</v>
      </c>
      <c r="AS71" s="476">
        <v>0</v>
      </c>
      <c r="AT71" s="476">
        <v>0</v>
      </c>
      <c r="AU71" s="476">
        <v>0</v>
      </c>
      <c r="AV71" s="476">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4"/>
      <c r="AR72" s="145"/>
      <c r="AS72" s="184"/>
      <c r="AT72" s="184"/>
      <c r="AU72" s="184"/>
      <c r="AV72" s="184"/>
      <c r="AW72" s="184"/>
    </row>
    <row r="73" spans="1:49" ht="90">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1320</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1310</v>
      </c>
      <c r="AK74" s="321"/>
      <c r="AL74" s="417">
        <v>0</v>
      </c>
      <c r="AM74" s="528">
        <v>1</v>
      </c>
      <c r="AN74" s="321"/>
      <c r="AO74" s="264" cm="1">
        <f t="array" ref="AO74">(SUMPRODUCT((AO$76:AO$121)*(($AR$26:$AR$71)+($AS$26:$AS$71)+($AT$26:$AT$71)+($AU$26:$AU$71)+($AV$26:$AV$71))*($AL$76:$AL$121="RPEs Apply")*($AM$76:$AM$121=1))+SUM($AR$15:$AV$15))/(SUMPRODUCT((($AR$26:$AR$71)+($AS$26:$AS$71)+($AT$26:$AT$71)+($AU$26:$AU$71)+($AV$26:$AV$71))*($AM$76:$AM$121=1)*($AL$76:$AL$121="RPEs Apply"))+SUM($AR$15:$AV$21))</f>
        <v>7.5071292972691564E-2</v>
      </c>
      <c r="AP74" s="264" cm="1">
        <f t="array" ref="AP74">(SUMPRODUCT((AP$76:AP$121)*(($AR$26:$AR$71)+($AS$26:$AS$71)+($AT$26:$AT$71)+($AU$26:$AU$71)+($AV$26:$AV$71))*($AL$76:$AL$121="RPEs Apply")*($AM$76:$AM$121=1))+SUM($AR$16:$AV$16))/(SUMPRODUCT((($AR$26:$AR$71)+($AS$26:$AS$71)+($AT$26:$AT$71)+($AU$26:$AU$71)+($AV$26:$AV$71))*($AM$76:$AM$121=1)*($AL$76:$AL$121="RPEs Apply"))+SUM($AR$15:$AV$21))</f>
        <v>0.34141417902997323</v>
      </c>
      <c r="AQ74" s="494" cm="1">
        <f t="array" ref="AQ74">(SUMPRODUCT((AQ$76:AQ$121)*(($AR$26:$AR$71)+($AS$26:$AS$71)+($AT$26:$AT$71)+($AU$26:$AU$71)+($AV$26:$AV$71))*($AL$76:$AL$121="RPEs Apply")*($AM$76:$AM$121=1))+SUM($AR$17:$AV$17))/(SUMPRODUCT((($AR$26:$AR$71)+($AS$26:$AS$71)+($AT$26:$AT$71)+($AU$26:$AU$71)+($AV$26:$AV$71))*($AM$76:$AM$121=1)*($AL$76:$AL$121="RPEs Apply"))+SUM($AR$15:$AV$21))</f>
        <v>0.11374313196195723</v>
      </c>
      <c r="AR74" s="264" cm="1">
        <f t="array" ref="AR74">(SUMPRODUCT((AR$76:AR$121)*(($AR$26:$AR$71)+($AS$26:$AS$71)+($AT$26:$AT$71)+($AU$26:$AU$71)+($AV$26:$AV$71))*($AL$76:$AL$121="RPEs Apply")*($AM$76:$AM$121=1))+SUM($AR$18:$AV$18))/(SUMPRODUCT((($AR$26:$AR$71)+($AS$26:$AS$71)+($AT$26:$AT$71)+($AU$26:$AU$71)+($AV$26:$AV$71))*($AM$76:$AM$121=1)*($AL$76:$AL$121="RPEs Apply"))+SUM($AR$15:$AV$21))</f>
        <v>8.611339081221292E-2</v>
      </c>
      <c r="AS74" s="264" cm="1">
        <f t="array" ref="AS74">(SUMPRODUCT((AS$76:AS$121)*(($AR$26:$AR$71)+($AS$26:$AS$71)+($AT$26:$AT$71)+($AU$26:$AU$71)+($AV$26:$AV$71))*($AL$76:$AL$121="RPEs Apply")*($AM$76:$AM$121=1))+SUM($AR$19:$AV$19))/(SUMPRODUCT((($AR$26:$AR$71)+($AS$26:$AS$71)+($AT$26:$AT$71)+($AU$26:$AU$71)+($AV$26:$AV$71))*($AM$76:$AM$121=1)*($AL$76:$AL$121="RPEs Apply"))+SUM($AR$15:$AV$21))</f>
        <v>3.2235439523375542E-2</v>
      </c>
      <c r="AT74" s="264" cm="1">
        <f t="array" ref="AT74">(SUMPRODUCT((AT$76:AT$121)*(($AR$26:$AR$71)+($AS$26:$AS$71)+($AT$26:$AT$71)+($AU$26:$AU$71)+($AV$26:$AV$71))*($AL$76:$AL$121="RPEs Apply")*($AM$76:$AM$121=1))+SUM($AR$20:$AV$20))/(SUMPRODUCT((($AR$26:$AR$71)+($AS$26:$AS$71)+($AT$26:$AT$71)+($AU$26:$AU$71)+($AV$26:$AV$71))*($AM$76:$AM$121=1)*($AL$76:$AL$121="RPEs Apply"))+SUM($AR$15:$AV$21))</f>
        <v>5.6011509176473698E-2</v>
      </c>
      <c r="AU74" s="264" cm="1">
        <f t="array" ref="AU74">(SUMPRODUCT((AU$76:AU$121)*(($AR$26:$AR$71)+($AS$26:$AS$71)+($AT$26:$AT$71)+($AU$26:$AU$71)+($AV$26:$AV$71))*($AL$76:$AL$121="RPEs Apply")*($AM$76:$AM$121=1))+SUM($AR$21:$AV$21))/(SUMPRODUCT((($AR$26:$AR$71)+($AS$26:$AS$71)+($AT$26:$AT$71)+($AU$26:$AU$71)+($AV$26:$AV$71))*($AM$76:$AM$121=1)*($AL$76:$AL$121="RPEs Apply"))+SUM($AR$15:$AV$21))</f>
        <v>0.29541105652331573</v>
      </c>
      <c r="AV74" s="264">
        <f>SUM(AO74:AU74)</f>
        <v>0.99999999999999978</v>
      </c>
      <c r="AW74" s="184"/>
    </row>
    <row r="75" spans="1:49" ht="15">
      <c r="A75" s="82"/>
      <c r="B75" s="82"/>
      <c r="C75" s="82"/>
      <c r="D75" s="82"/>
      <c r="E75" s="82" t="s">
        <v>1322</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1310</v>
      </c>
      <c r="AK75" s="321"/>
      <c r="AL75" s="417">
        <v>0</v>
      </c>
      <c r="AM75" s="528">
        <v>2</v>
      </c>
      <c r="AN75" s="321"/>
      <c r="AO75" s="264" cm="1">
        <f t="array" ref="AO75">IF(SUMPRODUCT((($AR$26:$AR$71)+($AS$26:$AS$71)+($AT$26:$AT$71)+($AU$26:$AU$71)+($AV$26:$AV$71))*($AM$76:$AM$121=2)*($AL$76:$AL$121="RPEs Apply"))=0,0,SUMPRODUCT((AO$76:AO$121)*(($AR$26:$AR$71)+($AS$26:$AS$71)+($AT$26:$AT$71)+($AU$26:$AU$71)+($AV$26:$AV$71))*($AL$76:$AL$121="RPEs Apply")*($AM$76:$AM$121=2))/SUMPRODUCT((($AR$26:$AR$71)+($AS$26:$AS$71)+($AT$26:$AT$71)+($AU$26:$AU$71)+($AV$26:$AV$71))*($AM$76:$AM$121=2)*($AL$76:$AL$121="RPEs Apply")))</f>
        <v>0.71572635595530121</v>
      </c>
      <c r="AP75" s="264" cm="1">
        <f t="array" ref="AP75">IF(SUMPRODUCT((($AR$26:$AR$71)+($AS$26:$AS$71)+($AT$26:$AT$71)+($AU$26:$AU$71)+($AV$26:$AV$71))*($AM$76:$AM$121=2)*($AL$76:$AL$121="RPEs Apply"))=0,0,SUMPRODUCT((AP$76:AP$121)*(($AR$26:$AR$71)+($AS$26:$AS$71)+($AT$26:$AT$71)+($AU$26:$AU$71)+($AV$26:$AV$71))*($AL$76:$AL$121="RPEs Apply")*($AM$76:$AM$121=2))/SUMPRODUCT((($AR$26:$AR$71)+($AS$26:$AS$71)+($AT$26:$AT$71)+($AU$26:$AU$71)+($AV$26:$AV$71))*($AM$76:$AM$121=2)*($AL$76:$AL$121="RPEs Apply")))</f>
        <v>0.28427364404469885</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4"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4"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4"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4"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4">
        <f t="shared" ref="AV75:AV121" si="0">SUM(AO75:AU75)</f>
        <v>1</v>
      </c>
      <c r="AW75" s="184"/>
    </row>
    <row r="76" spans="1:49" ht="15">
      <c r="A76" s="82"/>
      <c r="B76" s="82"/>
      <c r="C76" s="82"/>
      <c r="D76" s="82"/>
      <c r="E76" s="82" t="s">
        <v>1323</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1397</v>
      </c>
      <c r="AK76" s="321"/>
      <c r="AL76" s="417" t="s">
        <v>1398</v>
      </c>
      <c r="AM76" s="528">
        <v>2</v>
      </c>
      <c r="AN76" s="321"/>
      <c r="AO76" s="410">
        <v>0</v>
      </c>
      <c r="AP76" s="410">
        <v>1</v>
      </c>
      <c r="AQ76" s="456">
        <v>0</v>
      </c>
      <c r="AR76" s="410">
        <v>0</v>
      </c>
      <c r="AS76" s="410">
        <v>0</v>
      </c>
      <c r="AT76" s="410">
        <v>0</v>
      </c>
      <c r="AU76" s="410">
        <v>0</v>
      </c>
      <c r="AV76" s="264">
        <f t="shared" si="0"/>
        <v>1</v>
      </c>
      <c r="AW76" s="184"/>
    </row>
    <row r="77" spans="1:49" ht="15">
      <c r="A77" s="82"/>
      <c r="B77" s="82"/>
      <c r="C77" s="82"/>
      <c r="D77" s="82"/>
      <c r="E77" s="82" t="s">
        <v>1325</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1397</v>
      </c>
      <c r="AK77" s="321"/>
      <c r="AL77" s="417" t="s">
        <v>1398</v>
      </c>
      <c r="AM77" s="528">
        <v>2</v>
      </c>
      <c r="AN77" s="321"/>
      <c r="AO77" s="410">
        <v>0</v>
      </c>
      <c r="AP77" s="410">
        <v>0</v>
      </c>
      <c r="AQ77" s="456">
        <v>0</v>
      </c>
      <c r="AR77" s="410">
        <v>0</v>
      </c>
      <c r="AS77" s="410">
        <v>0</v>
      </c>
      <c r="AT77" s="410">
        <v>0</v>
      </c>
      <c r="AU77" s="410">
        <v>1</v>
      </c>
      <c r="AV77" s="264">
        <f t="shared" si="0"/>
        <v>1</v>
      </c>
      <c r="AW77" s="184"/>
    </row>
    <row r="78" spans="1:49" ht="15">
      <c r="A78" s="82"/>
      <c r="B78" s="82"/>
      <c r="C78" s="82"/>
      <c r="D78" s="82"/>
      <c r="E78" s="82" t="s">
        <v>1327</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1397</v>
      </c>
      <c r="AK78" s="321"/>
      <c r="AL78" s="417" t="s">
        <v>1398</v>
      </c>
      <c r="AM78" s="528">
        <v>2</v>
      </c>
      <c r="AN78" s="321"/>
      <c r="AO78" s="410">
        <v>0</v>
      </c>
      <c r="AP78" s="410">
        <v>1</v>
      </c>
      <c r="AQ78" s="456">
        <v>0</v>
      </c>
      <c r="AR78" s="410">
        <v>0</v>
      </c>
      <c r="AS78" s="410">
        <v>0</v>
      </c>
      <c r="AT78" s="410">
        <v>0</v>
      </c>
      <c r="AU78" s="410">
        <v>0</v>
      </c>
      <c r="AV78" s="264">
        <f t="shared" si="0"/>
        <v>1</v>
      </c>
      <c r="AW78" s="184"/>
    </row>
    <row r="79" spans="1:49" ht="15">
      <c r="A79" s="82"/>
      <c r="B79" s="82"/>
      <c r="C79" s="82"/>
      <c r="D79" s="82"/>
      <c r="E79" s="82" t="s">
        <v>1329</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1397</v>
      </c>
      <c r="AK79" s="321"/>
      <c r="AL79" s="417" t="s">
        <v>1398</v>
      </c>
      <c r="AM79" s="528">
        <v>2</v>
      </c>
      <c r="AN79" s="321"/>
      <c r="AO79" s="410">
        <v>1</v>
      </c>
      <c r="AP79" s="410">
        <v>0</v>
      </c>
      <c r="AQ79" s="456">
        <v>0</v>
      </c>
      <c r="AR79" s="410">
        <v>0</v>
      </c>
      <c r="AS79" s="410">
        <v>0</v>
      </c>
      <c r="AT79" s="410">
        <v>0</v>
      </c>
      <c r="AU79" s="410">
        <v>0</v>
      </c>
      <c r="AV79" s="264">
        <f t="shared" si="0"/>
        <v>1</v>
      </c>
      <c r="AW79" s="184"/>
    </row>
    <row r="80" spans="1:49" ht="15">
      <c r="A80" s="82"/>
      <c r="B80" s="82"/>
      <c r="C80" s="82"/>
      <c r="D80" s="82"/>
      <c r="E80" s="82" t="s">
        <v>1331</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1397</v>
      </c>
      <c r="AK80" s="321"/>
      <c r="AL80" s="417" t="s">
        <v>1398</v>
      </c>
      <c r="AM80" s="528">
        <v>2</v>
      </c>
      <c r="AN80" s="321"/>
      <c r="AO80" s="410">
        <v>0</v>
      </c>
      <c r="AP80" s="410">
        <v>0</v>
      </c>
      <c r="AQ80" s="456">
        <v>1</v>
      </c>
      <c r="AR80" s="410">
        <v>0</v>
      </c>
      <c r="AS80" s="410">
        <v>0</v>
      </c>
      <c r="AT80" s="410">
        <v>0</v>
      </c>
      <c r="AU80" s="410">
        <v>0</v>
      </c>
      <c r="AV80" s="264">
        <f t="shared" si="0"/>
        <v>1</v>
      </c>
      <c r="AW80" s="184"/>
    </row>
    <row r="81" spans="1:49" ht="15">
      <c r="A81" s="82"/>
      <c r="B81" s="82"/>
      <c r="C81" s="82"/>
      <c r="D81" s="82"/>
      <c r="E81" s="82" t="s">
        <v>1333</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1397</v>
      </c>
      <c r="AK81" s="321"/>
      <c r="AL81" s="417" t="s">
        <v>1398</v>
      </c>
      <c r="AM81" s="528">
        <v>2</v>
      </c>
      <c r="AN81" s="321"/>
      <c r="AO81" s="410">
        <v>0</v>
      </c>
      <c r="AP81" s="410">
        <v>1</v>
      </c>
      <c r="AQ81" s="456">
        <v>0</v>
      </c>
      <c r="AR81" s="410">
        <v>0</v>
      </c>
      <c r="AS81" s="410">
        <v>0</v>
      </c>
      <c r="AT81" s="410">
        <v>0</v>
      </c>
      <c r="AU81" s="410">
        <v>0</v>
      </c>
      <c r="AV81" s="264">
        <f t="shared" si="0"/>
        <v>1</v>
      </c>
      <c r="AW81" s="184"/>
    </row>
    <row r="82" spans="1:49" ht="15">
      <c r="A82" s="82"/>
      <c r="B82" s="82"/>
      <c r="C82" s="82"/>
      <c r="D82" s="82"/>
      <c r="E82" s="82" t="s">
        <v>1335</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1397</v>
      </c>
      <c r="AK82" s="321"/>
      <c r="AL82" s="417" t="s">
        <v>1398</v>
      </c>
      <c r="AM82" s="528">
        <v>2</v>
      </c>
      <c r="AN82" s="321"/>
      <c r="AO82" s="410">
        <v>0</v>
      </c>
      <c r="AP82" s="410">
        <v>1</v>
      </c>
      <c r="AQ82" s="456">
        <v>0</v>
      </c>
      <c r="AR82" s="410">
        <v>0</v>
      </c>
      <c r="AS82" s="410">
        <v>0</v>
      </c>
      <c r="AT82" s="410">
        <v>0</v>
      </c>
      <c r="AU82" s="410">
        <v>0</v>
      </c>
      <c r="AV82" s="264">
        <f t="shared" si="0"/>
        <v>1</v>
      </c>
      <c r="AW82" s="184"/>
    </row>
    <row r="83" spans="1:49" ht="15">
      <c r="A83" s="82"/>
      <c r="B83" s="82"/>
      <c r="C83" s="82"/>
      <c r="D83" s="82"/>
      <c r="E83" s="82" t="s">
        <v>1337</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1399</v>
      </c>
      <c r="AK83" s="321"/>
      <c r="AL83" s="417" t="s">
        <v>1400</v>
      </c>
      <c r="AM83" s="528">
        <v>1</v>
      </c>
      <c r="AN83" s="321"/>
      <c r="AO83" s="410">
        <v>0</v>
      </c>
      <c r="AP83" s="410">
        <v>1</v>
      </c>
      <c r="AQ83" s="456">
        <v>0</v>
      </c>
      <c r="AR83" s="410">
        <v>0</v>
      </c>
      <c r="AS83" s="410">
        <v>0</v>
      </c>
      <c r="AT83" s="410">
        <v>0</v>
      </c>
      <c r="AU83" s="410">
        <v>0</v>
      </c>
      <c r="AV83" s="264">
        <f t="shared" si="0"/>
        <v>1</v>
      </c>
      <c r="AW83" s="184"/>
    </row>
    <row r="84" spans="1:49" ht="15">
      <c r="A84" s="82"/>
      <c r="B84" s="82"/>
      <c r="C84" s="82"/>
      <c r="D84" s="82"/>
      <c r="E84" s="82" t="s">
        <v>1339</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1401</v>
      </c>
      <c r="AK84" s="321"/>
      <c r="AL84" s="417" t="s">
        <v>1400</v>
      </c>
      <c r="AM84" s="528">
        <v>2</v>
      </c>
      <c r="AN84" s="321"/>
      <c r="AO84" s="410">
        <v>1</v>
      </c>
      <c r="AP84" s="410">
        <v>0</v>
      </c>
      <c r="AQ84" s="456">
        <v>0</v>
      </c>
      <c r="AR84" s="410">
        <v>0</v>
      </c>
      <c r="AS84" s="410">
        <v>0</v>
      </c>
      <c r="AT84" s="410">
        <v>0</v>
      </c>
      <c r="AU84" s="410">
        <v>0</v>
      </c>
      <c r="AV84" s="264">
        <f t="shared" si="0"/>
        <v>1</v>
      </c>
      <c r="AW84" s="184"/>
    </row>
    <row r="85" spans="1:49" ht="15">
      <c r="A85" s="82"/>
      <c r="B85" s="82"/>
      <c r="C85" s="82"/>
      <c r="D85" s="82"/>
      <c r="E85" s="82" t="s">
        <v>1341</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1401</v>
      </c>
      <c r="AK85" s="321"/>
      <c r="AL85" s="417" t="s">
        <v>1400</v>
      </c>
      <c r="AM85" s="528">
        <v>2</v>
      </c>
      <c r="AN85" s="321"/>
      <c r="AO85" s="410">
        <v>1</v>
      </c>
      <c r="AP85" s="410">
        <v>0</v>
      </c>
      <c r="AQ85" s="456">
        <v>0</v>
      </c>
      <c r="AR85" s="410">
        <v>0</v>
      </c>
      <c r="AS85" s="410">
        <v>0</v>
      </c>
      <c r="AT85" s="410">
        <v>0</v>
      </c>
      <c r="AU85" s="410">
        <v>0</v>
      </c>
      <c r="AV85" s="264">
        <f t="shared" si="0"/>
        <v>1</v>
      </c>
      <c r="AW85" s="184"/>
    </row>
    <row r="86" spans="1:49" ht="15">
      <c r="A86" s="82"/>
      <c r="B86" s="82"/>
      <c r="C86" s="82"/>
      <c r="D86" s="82"/>
      <c r="E86" s="82" t="s">
        <v>1343</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1397</v>
      </c>
      <c r="AK86" s="321"/>
      <c r="AL86" s="417" t="s">
        <v>1398</v>
      </c>
      <c r="AM86" s="528">
        <v>2</v>
      </c>
      <c r="AN86" s="321"/>
      <c r="AO86" s="410">
        <v>1</v>
      </c>
      <c r="AP86" s="410">
        <v>0</v>
      </c>
      <c r="AQ86" s="456">
        <v>0</v>
      </c>
      <c r="AR86" s="410">
        <v>0</v>
      </c>
      <c r="AS86" s="410">
        <v>0</v>
      </c>
      <c r="AT86" s="410">
        <v>0</v>
      </c>
      <c r="AU86" s="410">
        <v>0</v>
      </c>
      <c r="AV86" s="264">
        <f t="shared" si="0"/>
        <v>1</v>
      </c>
      <c r="AW86" s="184"/>
    </row>
    <row r="87" spans="1:49" ht="15">
      <c r="A87" s="82"/>
      <c r="B87" s="82"/>
      <c r="C87" s="82"/>
      <c r="D87" s="82"/>
      <c r="E87" s="82" t="s">
        <v>1345</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1397</v>
      </c>
      <c r="AK87" s="321"/>
      <c r="AL87" s="417" t="s">
        <v>1398</v>
      </c>
      <c r="AM87" s="528">
        <v>2</v>
      </c>
      <c r="AN87" s="321"/>
      <c r="AO87" s="410">
        <v>0</v>
      </c>
      <c r="AP87" s="410">
        <v>0</v>
      </c>
      <c r="AQ87" s="456">
        <v>0.5</v>
      </c>
      <c r="AR87" s="410">
        <v>0</v>
      </c>
      <c r="AS87" s="410">
        <v>0</v>
      </c>
      <c r="AT87" s="410">
        <v>0</v>
      </c>
      <c r="AU87" s="410">
        <v>0.5</v>
      </c>
      <c r="AV87" s="264">
        <f t="shared" si="0"/>
        <v>1</v>
      </c>
      <c r="AW87" s="184"/>
    </row>
    <row r="88" spans="1:49" ht="15">
      <c r="A88" s="82"/>
      <c r="B88" s="82"/>
      <c r="C88" s="82"/>
      <c r="D88" s="82"/>
      <c r="E88" s="82" t="s">
        <v>1347</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1401</v>
      </c>
      <c r="AK88" s="321"/>
      <c r="AL88" s="417" t="s">
        <v>1400</v>
      </c>
      <c r="AM88" s="528">
        <v>2</v>
      </c>
      <c r="AN88" s="321"/>
      <c r="AO88" s="410">
        <v>0</v>
      </c>
      <c r="AP88" s="410">
        <v>1</v>
      </c>
      <c r="AQ88" s="456">
        <v>0</v>
      </c>
      <c r="AR88" s="410">
        <v>0</v>
      </c>
      <c r="AS88" s="410">
        <v>0</v>
      </c>
      <c r="AT88" s="410">
        <v>0</v>
      </c>
      <c r="AU88" s="410">
        <v>0</v>
      </c>
      <c r="AV88" s="264">
        <f t="shared" si="0"/>
        <v>1</v>
      </c>
      <c r="AW88" s="184"/>
    </row>
    <row r="89" spans="1:49" ht="15">
      <c r="A89" s="82"/>
      <c r="B89" s="82"/>
      <c r="C89" s="82"/>
      <c r="D89" s="82"/>
      <c r="E89" s="82" t="s">
        <v>1349</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1402</v>
      </c>
      <c r="AK89" s="321"/>
      <c r="AL89" s="417" t="s">
        <v>1398</v>
      </c>
      <c r="AM89" s="528">
        <v>1</v>
      </c>
      <c r="AN89" s="321"/>
      <c r="AO89" s="410">
        <v>0</v>
      </c>
      <c r="AP89" s="410">
        <v>0</v>
      </c>
      <c r="AQ89" s="456">
        <v>1</v>
      </c>
      <c r="AR89" s="410">
        <v>0</v>
      </c>
      <c r="AS89" s="410">
        <v>0</v>
      </c>
      <c r="AT89" s="410">
        <v>0</v>
      </c>
      <c r="AU89" s="410">
        <v>0</v>
      </c>
      <c r="AV89" s="264">
        <f t="shared" si="0"/>
        <v>1</v>
      </c>
      <c r="AW89" s="184"/>
    </row>
    <row r="90" spans="1:49" ht="15">
      <c r="A90" s="82"/>
      <c r="B90" s="82"/>
      <c r="C90" s="82"/>
      <c r="D90" s="82"/>
      <c r="E90" s="82" t="s">
        <v>1351</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1399</v>
      </c>
      <c r="AK90" s="321"/>
      <c r="AL90" s="417" t="s">
        <v>1400</v>
      </c>
      <c r="AM90" s="528">
        <v>1</v>
      </c>
      <c r="AN90" s="321"/>
      <c r="AO90" s="410">
        <v>0</v>
      </c>
      <c r="AP90" s="410">
        <v>0</v>
      </c>
      <c r="AQ90" s="456">
        <v>1</v>
      </c>
      <c r="AR90" s="410">
        <v>0</v>
      </c>
      <c r="AS90" s="410">
        <v>0</v>
      </c>
      <c r="AT90" s="410">
        <v>0</v>
      </c>
      <c r="AU90" s="410">
        <v>0</v>
      </c>
      <c r="AV90" s="264">
        <f t="shared" si="0"/>
        <v>1</v>
      </c>
      <c r="AW90" s="184"/>
    </row>
    <row r="91" spans="1:49" ht="15">
      <c r="A91" s="82"/>
      <c r="B91" s="82"/>
      <c r="C91" s="82"/>
      <c r="D91" s="82"/>
      <c r="E91" s="82" t="s">
        <v>1353</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1397</v>
      </c>
      <c r="AK91" s="321"/>
      <c r="AL91" s="417" t="s">
        <v>1398</v>
      </c>
      <c r="AM91" s="528">
        <v>2</v>
      </c>
      <c r="AN91" s="321"/>
      <c r="AO91" s="410">
        <v>0</v>
      </c>
      <c r="AP91" s="410">
        <v>0</v>
      </c>
      <c r="AQ91" s="456">
        <v>1</v>
      </c>
      <c r="AR91" s="410">
        <v>0</v>
      </c>
      <c r="AS91" s="410">
        <v>0</v>
      </c>
      <c r="AT91" s="410">
        <v>0</v>
      </c>
      <c r="AU91" s="410">
        <v>0</v>
      </c>
      <c r="AV91" s="264">
        <f t="shared" si="0"/>
        <v>1</v>
      </c>
      <c r="AW91" s="184"/>
    </row>
    <row r="92" spans="1:49" ht="15">
      <c r="A92" s="82"/>
      <c r="B92" s="82"/>
      <c r="C92" s="82"/>
      <c r="D92" s="82"/>
      <c r="E92" s="82" t="s">
        <v>1355</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1397</v>
      </c>
      <c r="AK92" s="321"/>
      <c r="AL92" s="417" t="s">
        <v>1398</v>
      </c>
      <c r="AM92" s="528">
        <v>2</v>
      </c>
      <c r="AN92" s="321"/>
      <c r="AO92" s="410">
        <v>0</v>
      </c>
      <c r="AP92" s="410">
        <v>0</v>
      </c>
      <c r="AQ92" s="456">
        <v>0</v>
      </c>
      <c r="AR92" s="410">
        <v>0</v>
      </c>
      <c r="AS92" s="410">
        <v>0</v>
      </c>
      <c r="AT92" s="410">
        <v>0</v>
      </c>
      <c r="AU92" s="410">
        <v>1</v>
      </c>
      <c r="AV92" s="264">
        <f t="shared" si="0"/>
        <v>1</v>
      </c>
      <c r="AW92" s="184"/>
    </row>
    <row r="93" spans="1:49" ht="15">
      <c r="A93" s="82"/>
      <c r="B93" s="82"/>
      <c r="C93" s="82"/>
      <c r="D93" s="82"/>
      <c r="E93" s="82" t="s">
        <v>1357</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1399</v>
      </c>
      <c r="AK93" s="321"/>
      <c r="AL93" s="417" t="s">
        <v>1400</v>
      </c>
      <c r="AM93" s="528">
        <v>1</v>
      </c>
      <c r="AN93" s="321"/>
      <c r="AO93" s="410">
        <v>1</v>
      </c>
      <c r="AP93" s="410">
        <v>0</v>
      </c>
      <c r="AQ93" s="456">
        <v>0</v>
      </c>
      <c r="AR93" s="410">
        <v>0</v>
      </c>
      <c r="AS93" s="410">
        <v>0</v>
      </c>
      <c r="AT93" s="410">
        <v>0</v>
      </c>
      <c r="AU93" s="410">
        <v>0</v>
      </c>
      <c r="AV93" s="264">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1310</v>
      </c>
      <c r="AK94" s="321"/>
      <c r="AL94" s="417" t="s">
        <v>1398</v>
      </c>
      <c r="AM94" s="528">
        <v>2</v>
      </c>
      <c r="AN94" s="321"/>
      <c r="AO94" s="410">
        <v>0</v>
      </c>
      <c r="AP94" s="410">
        <v>0</v>
      </c>
      <c r="AQ94" s="456">
        <v>0.9</v>
      </c>
      <c r="AR94" s="410">
        <v>0</v>
      </c>
      <c r="AS94" s="410">
        <v>0</v>
      </c>
      <c r="AT94" s="410">
        <v>0</v>
      </c>
      <c r="AU94" s="410">
        <v>0.1</v>
      </c>
      <c r="AV94" s="264">
        <f t="shared" si="0"/>
        <v>1</v>
      </c>
      <c r="AW94" s="184"/>
    </row>
    <row r="95" spans="1:49" ht="15">
      <c r="A95" s="82"/>
      <c r="B95" s="82"/>
      <c r="C95" s="82"/>
      <c r="D95" s="82"/>
      <c r="E95" s="82" t="s">
        <v>1360</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1397</v>
      </c>
      <c r="AK95" s="321"/>
      <c r="AL95" s="417" t="s">
        <v>1398</v>
      </c>
      <c r="AM95" s="528">
        <v>2</v>
      </c>
      <c r="AN95" s="321"/>
      <c r="AO95" s="410">
        <v>0</v>
      </c>
      <c r="AP95" s="410">
        <v>0</v>
      </c>
      <c r="AQ95" s="456">
        <v>1</v>
      </c>
      <c r="AR95" s="410">
        <v>0</v>
      </c>
      <c r="AS95" s="410">
        <v>0</v>
      </c>
      <c r="AT95" s="410">
        <v>0</v>
      </c>
      <c r="AU95" s="410">
        <v>0</v>
      </c>
      <c r="AV95" s="264">
        <f t="shared" si="0"/>
        <v>1</v>
      </c>
      <c r="AW95" s="184"/>
    </row>
    <row r="96" spans="1:49" ht="15">
      <c r="A96" s="82"/>
      <c r="B96" s="82"/>
      <c r="C96" s="82"/>
      <c r="D96" s="82"/>
      <c r="E96" s="82" t="s">
        <v>1362</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1397</v>
      </c>
      <c r="AK96" s="321"/>
      <c r="AL96" s="417" t="s">
        <v>1398</v>
      </c>
      <c r="AM96" s="528">
        <v>2</v>
      </c>
      <c r="AN96" s="321"/>
      <c r="AO96" s="410">
        <v>0</v>
      </c>
      <c r="AP96" s="410">
        <v>0</v>
      </c>
      <c r="AQ96" s="456">
        <v>0</v>
      </c>
      <c r="AR96" s="410">
        <v>0</v>
      </c>
      <c r="AS96" s="410">
        <v>0</v>
      </c>
      <c r="AT96" s="410">
        <v>0</v>
      </c>
      <c r="AU96" s="410">
        <v>1</v>
      </c>
      <c r="AV96" s="264">
        <f t="shared" si="0"/>
        <v>1</v>
      </c>
      <c r="AW96" s="184"/>
    </row>
    <row r="97" spans="1:49" ht="15">
      <c r="A97" s="82"/>
      <c r="B97" s="82"/>
      <c r="C97" s="82"/>
      <c r="D97" s="82"/>
      <c r="E97" s="82" t="s">
        <v>1363</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1397</v>
      </c>
      <c r="AK97" s="321"/>
      <c r="AL97" s="417" t="s">
        <v>1398</v>
      </c>
      <c r="AM97" s="528">
        <v>2</v>
      </c>
      <c r="AN97" s="321"/>
      <c r="AO97" s="410">
        <v>0</v>
      </c>
      <c r="AP97" s="410">
        <v>1</v>
      </c>
      <c r="AQ97" s="456">
        <v>0</v>
      </c>
      <c r="AR97" s="410">
        <v>0</v>
      </c>
      <c r="AS97" s="410">
        <v>0</v>
      </c>
      <c r="AT97" s="410">
        <v>0</v>
      </c>
      <c r="AU97" s="410">
        <v>0</v>
      </c>
      <c r="AV97" s="264">
        <f t="shared" si="0"/>
        <v>1</v>
      </c>
      <c r="AW97" s="184"/>
    </row>
    <row r="98" spans="1:49" ht="15">
      <c r="A98" s="82"/>
      <c r="B98" s="82"/>
      <c r="C98" s="82"/>
      <c r="D98" s="82"/>
      <c r="E98" s="82" t="s">
        <v>1365</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1397</v>
      </c>
      <c r="AK98" s="321"/>
      <c r="AL98" s="417" t="s">
        <v>1398</v>
      </c>
      <c r="AM98" s="528">
        <v>2</v>
      </c>
      <c r="AN98" s="321"/>
      <c r="AO98" s="410">
        <v>0</v>
      </c>
      <c r="AP98" s="410">
        <v>1</v>
      </c>
      <c r="AQ98" s="456">
        <v>0</v>
      </c>
      <c r="AR98" s="410">
        <v>0</v>
      </c>
      <c r="AS98" s="410">
        <v>0</v>
      </c>
      <c r="AT98" s="410">
        <v>0</v>
      </c>
      <c r="AU98" s="410">
        <v>0</v>
      </c>
      <c r="AV98" s="264">
        <f t="shared" si="0"/>
        <v>1</v>
      </c>
      <c r="AW98" s="184"/>
    </row>
    <row r="99" spans="1:49" ht="15">
      <c r="A99" s="82"/>
      <c r="B99" s="82"/>
      <c r="C99" s="82"/>
      <c r="D99" s="82"/>
      <c r="E99" s="82" t="s">
        <v>1367</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1399</v>
      </c>
      <c r="AK99" s="321"/>
      <c r="AL99" s="417" t="s">
        <v>1400</v>
      </c>
      <c r="AM99" s="528">
        <v>1</v>
      </c>
      <c r="AN99" s="321"/>
      <c r="AO99" s="410">
        <v>1</v>
      </c>
      <c r="AP99" s="410">
        <v>0</v>
      </c>
      <c r="AQ99" s="456">
        <v>0</v>
      </c>
      <c r="AR99" s="410">
        <v>0</v>
      </c>
      <c r="AS99" s="410">
        <v>0</v>
      </c>
      <c r="AT99" s="410">
        <v>0</v>
      </c>
      <c r="AU99" s="410">
        <v>0</v>
      </c>
      <c r="AV99" s="264">
        <f t="shared" si="0"/>
        <v>1</v>
      </c>
      <c r="AW99" s="184"/>
    </row>
    <row r="100" spans="1:49" ht="15">
      <c r="A100" s="82"/>
      <c r="B100" s="82"/>
      <c r="C100" s="82"/>
      <c r="D100" s="82"/>
      <c r="E100" s="82" t="s">
        <v>1369</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1402</v>
      </c>
      <c r="AK100" s="321"/>
      <c r="AL100" s="417" t="s">
        <v>1398</v>
      </c>
      <c r="AM100" s="528">
        <v>1</v>
      </c>
      <c r="AN100" s="321"/>
      <c r="AO100" s="410">
        <v>0</v>
      </c>
      <c r="AP100" s="410">
        <v>0</v>
      </c>
      <c r="AQ100" s="456">
        <v>1</v>
      </c>
      <c r="AR100" s="410">
        <v>0</v>
      </c>
      <c r="AS100" s="410">
        <v>0</v>
      </c>
      <c r="AT100" s="410">
        <v>0</v>
      </c>
      <c r="AU100" s="410">
        <v>0</v>
      </c>
      <c r="AV100" s="264">
        <f t="shared" si="0"/>
        <v>1</v>
      </c>
      <c r="AW100" s="184"/>
    </row>
    <row r="101" spans="1:49" ht="15">
      <c r="A101" s="82"/>
      <c r="B101" s="82"/>
      <c r="C101" s="82"/>
      <c r="D101" s="82"/>
      <c r="E101" s="82" t="s">
        <v>1371</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1402</v>
      </c>
      <c r="AK101" s="321"/>
      <c r="AL101" s="417" t="s">
        <v>1398</v>
      </c>
      <c r="AM101" s="528">
        <v>1</v>
      </c>
      <c r="AN101" s="321"/>
      <c r="AO101" s="410">
        <v>0</v>
      </c>
      <c r="AP101" s="410">
        <v>0</v>
      </c>
      <c r="AQ101" s="456">
        <v>0</v>
      </c>
      <c r="AR101" s="410">
        <v>0</v>
      </c>
      <c r="AS101" s="410">
        <v>0</v>
      </c>
      <c r="AT101" s="410">
        <v>0</v>
      </c>
      <c r="AU101" s="410">
        <v>1</v>
      </c>
      <c r="AV101" s="264">
        <f t="shared" si="0"/>
        <v>1</v>
      </c>
      <c r="AW101" s="184"/>
    </row>
    <row r="102" spans="1:49" ht="15">
      <c r="A102" s="82"/>
      <c r="B102" s="82"/>
      <c r="C102" s="82"/>
      <c r="D102" s="82"/>
      <c r="E102" s="82" t="s">
        <v>1373</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1399</v>
      </c>
      <c r="AK102" s="321"/>
      <c r="AL102" s="417" t="s">
        <v>1400</v>
      </c>
      <c r="AM102" s="528">
        <v>1</v>
      </c>
      <c r="AN102" s="321"/>
      <c r="AO102" s="410">
        <v>0</v>
      </c>
      <c r="AP102" s="410">
        <v>0</v>
      </c>
      <c r="AQ102" s="456">
        <v>0</v>
      </c>
      <c r="AR102" s="410">
        <v>0</v>
      </c>
      <c r="AS102" s="410">
        <v>0</v>
      </c>
      <c r="AT102" s="410">
        <v>0</v>
      </c>
      <c r="AU102" s="410">
        <v>1</v>
      </c>
      <c r="AV102" s="264">
        <f t="shared" si="0"/>
        <v>1</v>
      </c>
      <c r="AW102" s="184"/>
    </row>
    <row r="103" spans="1:49" ht="15">
      <c r="A103" s="82"/>
      <c r="B103" s="82"/>
      <c r="C103" s="82"/>
      <c r="D103" s="82"/>
      <c r="E103" s="82" t="s">
        <v>1375</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1397</v>
      </c>
      <c r="AK103" s="321"/>
      <c r="AL103" s="417" t="s">
        <v>1398</v>
      </c>
      <c r="AM103" s="528">
        <v>2</v>
      </c>
      <c r="AN103" s="321"/>
      <c r="AO103" s="410">
        <v>0</v>
      </c>
      <c r="AP103" s="410">
        <v>1</v>
      </c>
      <c r="AQ103" s="456">
        <v>0</v>
      </c>
      <c r="AR103" s="410">
        <v>0</v>
      </c>
      <c r="AS103" s="410">
        <v>0</v>
      </c>
      <c r="AT103" s="410">
        <v>0</v>
      </c>
      <c r="AU103" s="410">
        <v>0</v>
      </c>
      <c r="AV103" s="264">
        <f t="shared" si="0"/>
        <v>1</v>
      </c>
      <c r="AW103" s="184"/>
    </row>
    <row r="104" spans="1:49" ht="15">
      <c r="A104" s="82"/>
      <c r="B104" s="82"/>
      <c r="C104" s="82"/>
      <c r="D104" s="82"/>
      <c r="E104" s="82" t="s">
        <v>1377</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1310</v>
      </c>
      <c r="AK104" s="321"/>
      <c r="AL104" s="417" t="s">
        <v>1398</v>
      </c>
      <c r="AM104" s="528">
        <v>2</v>
      </c>
      <c r="AN104" s="321"/>
      <c r="AO104" s="410">
        <v>0</v>
      </c>
      <c r="AP104" s="410">
        <v>0</v>
      </c>
      <c r="AQ104" s="456">
        <v>0</v>
      </c>
      <c r="AR104" s="410">
        <v>0</v>
      </c>
      <c r="AS104" s="410">
        <v>0</v>
      </c>
      <c r="AT104" s="410">
        <v>0</v>
      </c>
      <c r="AU104" s="410">
        <v>1</v>
      </c>
      <c r="AV104" s="264">
        <f t="shared" si="0"/>
        <v>1</v>
      </c>
      <c r="AW104" s="184"/>
    </row>
    <row r="105" spans="1:49" ht="15">
      <c r="A105" s="82"/>
      <c r="B105" s="82"/>
      <c r="C105" s="82"/>
      <c r="D105" s="82"/>
      <c r="E105" s="182" t="s">
        <v>1379</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1399</v>
      </c>
      <c r="AK105" s="321"/>
      <c r="AL105" s="417" t="s">
        <v>1400</v>
      </c>
      <c r="AM105" s="528">
        <v>1</v>
      </c>
      <c r="AN105" s="321"/>
      <c r="AO105" s="410">
        <v>0</v>
      </c>
      <c r="AP105" s="410">
        <v>1</v>
      </c>
      <c r="AQ105" s="456">
        <v>0</v>
      </c>
      <c r="AR105" s="410">
        <v>0</v>
      </c>
      <c r="AS105" s="410">
        <v>0</v>
      </c>
      <c r="AT105" s="410">
        <v>0</v>
      </c>
      <c r="AU105" s="410">
        <v>0</v>
      </c>
      <c r="AV105" s="264">
        <f t="shared" si="0"/>
        <v>1</v>
      </c>
      <c r="AW105" s="184"/>
    </row>
    <row r="106" spans="1:49" ht="15">
      <c r="A106" s="82"/>
      <c r="B106" s="82"/>
      <c r="C106" s="82"/>
      <c r="D106" s="82"/>
      <c r="E106" s="182" t="s">
        <v>1381</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1399</v>
      </c>
      <c r="AK106" s="321"/>
      <c r="AL106" s="417" t="s">
        <v>1400</v>
      </c>
      <c r="AM106" s="528">
        <v>1</v>
      </c>
      <c r="AN106" s="321"/>
      <c r="AO106" s="410">
        <v>0</v>
      </c>
      <c r="AP106" s="410">
        <v>0</v>
      </c>
      <c r="AQ106" s="456">
        <v>1</v>
      </c>
      <c r="AR106" s="410">
        <v>0</v>
      </c>
      <c r="AS106" s="410">
        <v>0</v>
      </c>
      <c r="AT106" s="410">
        <v>0</v>
      </c>
      <c r="AU106" s="410">
        <v>0</v>
      </c>
      <c r="AV106" s="264">
        <f t="shared" si="0"/>
        <v>1</v>
      </c>
      <c r="AW106" s="184"/>
    </row>
    <row r="107" spans="1:49" ht="15">
      <c r="A107" s="82"/>
      <c r="B107" s="82"/>
      <c r="C107" s="82"/>
      <c r="D107" s="82"/>
      <c r="E107" s="182" t="s">
        <v>1383</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1399</v>
      </c>
      <c r="AK107" s="321"/>
      <c r="AL107" s="417" t="s">
        <v>1400</v>
      </c>
      <c r="AM107" s="528">
        <v>1</v>
      </c>
      <c r="AN107" s="321"/>
      <c r="AO107" s="410">
        <v>0</v>
      </c>
      <c r="AP107" s="410">
        <v>1</v>
      </c>
      <c r="AQ107" s="456">
        <v>0</v>
      </c>
      <c r="AR107" s="410">
        <v>0</v>
      </c>
      <c r="AS107" s="410">
        <v>0</v>
      </c>
      <c r="AT107" s="410">
        <v>0</v>
      </c>
      <c r="AU107" s="410">
        <v>0</v>
      </c>
      <c r="AV107" s="264">
        <f t="shared" si="0"/>
        <v>1</v>
      </c>
      <c r="AW107" s="184"/>
    </row>
    <row r="108" spans="1:49" ht="15">
      <c r="A108" s="82"/>
      <c r="B108" s="82"/>
      <c r="C108" s="82"/>
      <c r="D108" s="82"/>
      <c r="E108" s="182" t="s">
        <v>1385</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1397</v>
      </c>
      <c r="AK108" s="321"/>
      <c r="AL108" s="417" t="s">
        <v>1398</v>
      </c>
      <c r="AM108" s="528">
        <v>2</v>
      </c>
      <c r="AN108" s="321"/>
      <c r="AO108" s="410">
        <v>0</v>
      </c>
      <c r="AP108" s="410">
        <v>0</v>
      </c>
      <c r="AQ108" s="456">
        <v>0</v>
      </c>
      <c r="AR108" s="410">
        <v>1</v>
      </c>
      <c r="AS108" s="410">
        <v>0</v>
      </c>
      <c r="AT108" s="410">
        <v>0</v>
      </c>
      <c r="AU108" s="410">
        <v>0</v>
      </c>
      <c r="AV108" s="264">
        <f t="shared" si="0"/>
        <v>1</v>
      </c>
      <c r="AW108" s="184"/>
    </row>
    <row r="109" spans="1:49" ht="15">
      <c r="A109" s="82"/>
      <c r="B109" s="82"/>
      <c r="C109" s="82"/>
      <c r="D109" s="82"/>
      <c r="E109" s="182" t="s">
        <v>1387</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1397</v>
      </c>
      <c r="AK109" s="321"/>
      <c r="AL109" s="417" t="s">
        <v>1398</v>
      </c>
      <c r="AM109" s="528">
        <v>2</v>
      </c>
      <c r="AN109" s="321"/>
      <c r="AO109" s="410">
        <v>0</v>
      </c>
      <c r="AP109" s="410">
        <v>1</v>
      </c>
      <c r="AQ109" s="456">
        <v>0</v>
      </c>
      <c r="AR109" s="410">
        <v>0</v>
      </c>
      <c r="AS109" s="410">
        <v>0</v>
      </c>
      <c r="AT109" s="410">
        <v>0</v>
      </c>
      <c r="AU109" s="410">
        <v>0</v>
      </c>
      <c r="AV109" s="264">
        <f t="shared" si="0"/>
        <v>1</v>
      </c>
      <c r="AW109" s="184"/>
    </row>
    <row r="110" spans="1:49" ht="15">
      <c r="A110" s="82"/>
      <c r="B110" s="82"/>
      <c r="C110" s="82"/>
      <c r="D110" s="82"/>
      <c r="E110" s="182" t="s">
        <v>1389</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1310</v>
      </c>
      <c r="AK110" s="321"/>
      <c r="AL110" s="417" t="s">
        <v>1398</v>
      </c>
      <c r="AM110" s="528">
        <v>2</v>
      </c>
      <c r="AN110" s="321"/>
      <c r="AO110" s="410">
        <v>1</v>
      </c>
      <c r="AP110" s="410">
        <v>0</v>
      </c>
      <c r="AQ110" s="456">
        <v>0</v>
      </c>
      <c r="AR110" s="410">
        <v>0</v>
      </c>
      <c r="AS110" s="410">
        <v>0</v>
      </c>
      <c r="AT110" s="410">
        <v>0</v>
      </c>
      <c r="AU110" s="410">
        <v>0</v>
      </c>
      <c r="AV110" s="264">
        <f t="shared" si="0"/>
        <v>1</v>
      </c>
      <c r="AW110" s="184"/>
    </row>
    <row r="111" spans="1:49" ht="15">
      <c r="A111" s="82"/>
      <c r="B111" s="82"/>
      <c r="C111" s="82"/>
      <c r="D111" s="82"/>
      <c r="E111" s="182" t="s">
        <v>1391</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1310</v>
      </c>
      <c r="AK111" s="321"/>
      <c r="AL111" s="417" t="s">
        <v>1398</v>
      </c>
      <c r="AM111" s="528">
        <v>2</v>
      </c>
      <c r="AN111" s="321"/>
      <c r="AO111" s="410">
        <v>1</v>
      </c>
      <c r="AP111" s="410">
        <v>0</v>
      </c>
      <c r="AQ111" s="456">
        <v>0</v>
      </c>
      <c r="AR111" s="410">
        <v>0</v>
      </c>
      <c r="AS111" s="410">
        <v>0</v>
      </c>
      <c r="AT111" s="410">
        <v>0</v>
      </c>
      <c r="AU111" s="410">
        <v>0</v>
      </c>
      <c r="AV111" s="264">
        <f t="shared" si="0"/>
        <v>1</v>
      </c>
      <c r="AW111" s="184"/>
    </row>
    <row r="112" spans="1:49" ht="15">
      <c r="A112" s="82"/>
      <c r="B112" s="82"/>
      <c r="C112" s="82"/>
      <c r="D112" s="82"/>
      <c r="E112" s="182" t="s">
        <v>1393</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1310</v>
      </c>
      <c r="AK112" s="321"/>
      <c r="AL112" s="417" t="s">
        <v>1398</v>
      </c>
      <c r="AM112" s="528">
        <v>2</v>
      </c>
      <c r="AN112" s="321"/>
      <c r="AO112" s="410">
        <v>0</v>
      </c>
      <c r="AP112" s="410">
        <v>0</v>
      </c>
      <c r="AQ112" s="456">
        <v>0</v>
      </c>
      <c r="AR112" s="410">
        <v>1</v>
      </c>
      <c r="AS112" s="410">
        <v>0</v>
      </c>
      <c r="AT112" s="410">
        <v>0</v>
      </c>
      <c r="AU112" s="410">
        <v>0</v>
      </c>
      <c r="AV112" s="264">
        <f t="shared" si="0"/>
        <v>1</v>
      </c>
      <c r="AW112" s="184"/>
    </row>
    <row r="113" spans="1:49" ht="15">
      <c r="A113" s="82"/>
      <c r="B113" s="82"/>
      <c r="C113" s="82"/>
      <c r="D113" s="82"/>
      <c r="E113" s="182" t="s">
        <v>1395</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1310</v>
      </c>
      <c r="AK113" s="321"/>
      <c r="AL113" s="417" t="s">
        <v>1398</v>
      </c>
      <c r="AM113" s="528">
        <v>2</v>
      </c>
      <c r="AN113" s="321"/>
      <c r="AO113" s="410">
        <v>1</v>
      </c>
      <c r="AP113" s="410">
        <v>0</v>
      </c>
      <c r="AQ113" s="456">
        <v>0</v>
      </c>
      <c r="AR113" s="410">
        <v>0</v>
      </c>
      <c r="AS113" s="410">
        <v>0</v>
      </c>
      <c r="AT113" s="410">
        <v>0</v>
      </c>
      <c r="AU113" s="410">
        <v>0</v>
      </c>
      <c r="AV113" s="264">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4">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4">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4">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4">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4">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4">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4">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4">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4"/>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4"/>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4"/>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4"/>
      <c r="AR126" s="476">
        <v>22.788729035771752</v>
      </c>
      <c r="AS126" s="476">
        <v>26.925441802224782</v>
      </c>
      <c r="AT126" s="476">
        <v>17.510412024092243</v>
      </c>
      <c r="AU126" s="476">
        <v>17.977076626856878</v>
      </c>
      <c r="AV126" s="476">
        <v>18.788781870934031</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4"/>
      <c r="AR127" s="476">
        <v>87.445018730027257</v>
      </c>
      <c r="AS127" s="476">
        <v>102.81165626165105</v>
      </c>
      <c r="AT127" s="476">
        <v>106.79386621497946</v>
      </c>
      <c r="AU127" s="476">
        <v>92.984278974577208</v>
      </c>
      <c r="AV127" s="476">
        <v>83.486569788864671</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4"/>
      <c r="AR128" s="476">
        <v>38.634904265598422</v>
      </c>
      <c r="AS128" s="476">
        <v>35.950118668737588</v>
      </c>
      <c r="AT128" s="476">
        <v>34.913020186099054</v>
      </c>
      <c r="AU128" s="476">
        <v>30.763314469177192</v>
      </c>
      <c r="AV128" s="476">
        <v>29.365468033103692</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4"/>
      <c r="AR129" s="476">
        <v>24.119659973398655</v>
      </c>
      <c r="AS129" s="476">
        <v>24.164572963951279</v>
      </c>
      <c r="AT129" s="476">
        <v>23.761312849439108</v>
      </c>
      <c r="AU129" s="476">
        <v>24.04537829487089</v>
      </c>
      <c r="AV129" s="476">
        <v>23.849945243899143</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4"/>
      <c r="AR130" s="476">
        <v>8.9271092376935233</v>
      </c>
      <c r="AS130" s="476">
        <v>8.8271142442186878</v>
      </c>
      <c r="AT130" s="476">
        <v>8.9452101701961233</v>
      </c>
      <c r="AU130" s="476">
        <v>9.0460780065707453</v>
      </c>
      <c r="AV130" s="476">
        <v>8.9849805247249979</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4"/>
      <c r="AR131" s="476">
        <v>16.628060123798512</v>
      </c>
      <c r="AS131" s="476">
        <v>16.551892751512622</v>
      </c>
      <c r="AT131" s="476">
        <v>16.206192886863825</v>
      </c>
      <c r="AU131" s="476">
        <v>15.722093474845384</v>
      </c>
      <c r="AV131" s="476">
        <v>15.56483871517667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4"/>
      <c r="AR132" s="476">
        <v>82.131528125754812</v>
      </c>
      <c r="AS132" s="476">
        <v>81.487328102759804</v>
      </c>
      <c r="AT132" s="476">
        <v>82.558288596879052</v>
      </c>
      <c r="AU132" s="476">
        <v>80.14438625611362</v>
      </c>
      <c r="AV132" s="476">
        <v>80.74713745148857</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4"/>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4"/>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4"/>
      <c r="AR135" s="476">
        <v>7.4680210000000002</v>
      </c>
      <c r="AS135" s="476">
        <v>8.7962159999999994</v>
      </c>
      <c r="AT135" s="476">
        <v>10.975007999999999</v>
      </c>
      <c r="AU135" s="476">
        <v>12.715053000000001</v>
      </c>
      <c r="AV135" s="476">
        <v>14.803919999999998</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4"/>
      <c r="AR136" s="476">
        <v>6.0798000000000005</v>
      </c>
      <c r="AS136" s="476">
        <v>9.2370519999999985</v>
      </c>
      <c r="AT136" s="476">
        <v>4.2195579999999993</v>
      </c>
      <c r="AU136" s="476">
        <v>0.94653000000000009</v>
      </c>
      <c r="AV136" s="476">
        <v>0.94651499999999988</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4"/>
      <c r="AR137" s="476">
        <v>0</v>
      </c>
      <c r="AS137" s="476">
        <v>0</v>
      </c>
      <c r="AT137" s="476">
        <v>0</v>
      </c>
      <c r="AU137" s="476">
        <v>0</v>
      </c>
      <c r="AV137" s="476">
        <v>0</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4"/>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4"/>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4"/>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4"/>
      <c r="AR141" s="476">
        <v>0.80654626800000007</v>
      </c>
      <c r="AS141" s="476">
        <v>0.94999132799999997</v>
      </c>
      <c r="AT141" s="476">
        <v>1.1853008639999998</v>
      </c>
      <c r="AU141" s="476">
        <v>1.3732257240000001</v>
      </c>
      <c r="AV141" s="476">
        <v>1.5988233599999999</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4"/>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4"/>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4"/>
      <c r="AR145" s="476">
        <v>1.4237281352667939</v>
      </c>
      <c r="AS145" s="476">
        <v>1.5059707738621135</v>
      </c>
      <c r="AT145" s="476">
        <v>1.6106328488604913</v>
      </c>
      <c r="AU145" s="476">
        <v>1.7195328480247742</v>
      </c>
      <c r="AV145" s="476">
        <v>1.7183754519966901</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4"/>
      <c r="AR146" s="476">
        <v>20.655193200216587</v>
      </c>
      <c r="AS146" s="476">
        <v>23.206437328227913</v>
      </c>
      <c r="AT146" s="476">
        <v>23.318426500473766</v>
      </c>
      <c r="AU146" s="476">
        <v>24.744032583501902</v>
      </c>
      <c r="AV146" s="476">
        <v>24.727377685013735</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4"/>
      <c r="AR147" s="476">
        <v>13.551181982501012</v>
      </c>
      <c r="AS147" s="476">
        <v>14.886540691860079</v>
      </c>
      <c r="AT147" s="476">
        <v>15.285319415191383</v>
      </c>
      <c r="AU147" s="476">
        <v>15.0991516945511</v>
      </c>
      <c r="AV147" s="476">
        <v>14.92609634516656</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4"/>
      <c r="AR148" s="476">
        <v>2</v>
      </c>
      <c r="AS148" s="476">
        <v>2</v>
      </c>
      <c r="AT148" s="476">
        <v>2</v>
      </c>
      <c r="AU148" s="476">
        <v>2</v>
      </c>
      <c r="AV148" s="476">
        <v>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4"/>
      <c r="AR149" s="476">
        <v>0.28749999999999998</v>
      </c>
      <c r="AS149" s="476">
        <v>0.35</v>
      </c>
      <c r="AT149" s="476">
        <v>0.46562499999999996</v>
      </c>
      <c r="AU149" s="476">
        <v>0.28125</v>
      </c>
      <c r="AV149" s="476">
        <v>0.375</v>
      </c>
      <c r="AW149" s="184"/>
    </row>
    <row r="150" spans="1:49" ht="15">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4"/>
      <c r="AR150" s="476">
        <v>0</v>
      </c>
      <c r="AS150" s="476">
        <v>0</v>
      </c>
      <c r="AT150" s="476">
        <v>0</v>
      </c>
      <c r="AU150" s="476">
        <v>0</v>
      </c>
      <c r="AV150" s="476">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4"/>
      <c r="AR151" s="476">
        <v>10.63659379956264</v>
      </c>
      <c r="AS151" s="476">
        <v>0.33492058684941589</v>
      </c>
      <c r="AT151" s="476">
        <v>0</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4"/>
      <c r="AR152" s="476">
        <v>3.7310178865883066E-2</v>
      </c>
      <c r="AS152" s="476">
        <v>0.11578552819032994</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4"/>
      <c r="AR153" s="476">
        <v>31.328920756105038</v>
      </c>
      <c r="AS153" s="476">
        <v>33.284375532168539</v>
      </c>
      <c r="AT153" s="476">
        <v>33.284375532168539</v>
      </c>
      <c r="AU153" s="476">
        <v>33.284375532168539</v>
      </c>
      <c r="AV153" s="476">
        <v>13.585020219878594</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4"/>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4"/>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4"/>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4"/>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4"/>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4"/>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4"/>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4"/>
      <c r="AR162" s="476"/>
      <c r="AS162" s="476"/>
      <c r="AT162" s="476"/>
      <c r="AU162" s="476"/>
      <c r="AV162" s="476"/>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4"/>
      <c r="AR163" s="476"/>
      <c r="AS163" s="476"/>
      <c r="AT163" s="476"/>
      <c r="AU163" s="476"/>
      <c r="AV163" s="476"/>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4"/>
      <c r="AR164" s="476"/>
      <c r="AS164" s="476"/>
      <c r="AT164" s="476"/>
      <c r="AU164" s="476"/>
      <c r="AV164" s="476"/>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4"/>
      <c r="AR165" s="476"/>
      <c r="AS165" s="476"/>
      <c r="AT165" s="476"/>
      <c r="AU165" s="476"/>
      <c r="AV165" s="476"/>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4"/>
      <c r="AR166" s="476"/>
      <c r="AS166" s="476"/>
      <c r="AT166" s="476"/>
      <c r="AU166" s="476"/>
      <c r="AV166" s="476"/>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4"/>
      <c r="AR167" s="476"/>
      <c r="AS167" s="476"/>
      <c r="AT167" s="476"/>
      <c r="AU167" s="476"/>
      <c r="AV167" s="476"/>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476"/>
      <c r="AS168" s="476"/>
      <c r="AT168" s="476"/>
      <c r="AU168" s="476"/>
      <c r="AV168" s="476"/>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4"/>
      <c r="AR169" s="476"/>
      <c r="AS169" s="476"/>
      <c r="AT169" s="476"/>
      <c r="AU169" s="476"/>
      <c r="AV169" s="476"/>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4"/>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4"/>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4"/>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4"/>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4"/>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4"/>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4"/>
      <c r="AR177" s="476">
        <v>1.0430637366</v>
      </c>
      <c r="AS177" s="476">
        <v>1.0430637366</v>
      </c>
      <c r="AT177" s="476">
        <v>1.0430637366</v>
      </c>
      <c r="AU177" s="476">
        <v>1.0430637366</v>
      </c>
      <c r="AV177" s="476">
        <v>1.0277450536000003</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4"/>
      <c r="AR178" s="476">
        <v>1.258291276115272</v>
      </c>
      <c r="AS178" s="476"/>
      <c r="AT178" s="476"/>
      <c r="AU178" s="476"/>
      <c r="AV178" s="476"/>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4"/>
      <c r="AR179" s="476"/>
      <c r="AS179" s="476"/>
      <c r="AT179" s="476"/>
      <c r="AU179" s="476"/>
      <c r="AV179" s="476"/>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4"/>
      <c r="AR180" s="476"/>
      <c r="AS180" s="476"/>
      <c r="AT180" s="476"/>
      <c r="AU180" s="476"/>
      <c r="AV180" s="476"/>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4"/>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4"/>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4"/>
      <c r="AR183" s="145"/>
      <c r="AS183" s="184"/>
      <c r="AT183" s="184"/>
      <c r="AU183" s="184"/>
      <c r="AV183" s="184"/>
      <c r="AW183" s="184"/>
    </row>
    <row r="184" spans="1:49" ht="15">
      <c r="A184" s="82"/>
      <c r="B184" s="82"/>
      <c r="C184" s="82"/>
      <c r="D184" s="82"/>
      <c r="E184" s="82" t="s">
        <v>1403</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4"/>
      <c r="AR184" s="410">
        <v>1.111111</v>
      </c>
      <c r="AS184" s="208"/>
      <c r="AT184" s="208"/>
      <c r="AU184" s="208"/>
      <c r="AV184" s="208"/>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4"/>
      <c r="AR185" s="410">
        <v>1.111111</v>
      </c>
      <c r="AS185" s="208"/>
      <c r="AT185" s="208"/>
      <c r="AU185" s="208"/>
      <c r="AV185" s="208"/>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4"/>
      <c r="AR186" s="410">
        <v>1.111111</v>
      </c>
      <c r="AS186" s="208"/>
      <c r="AT186" s="208"/>
      <c r="AU186" s="208"/>
      <c r="AV186" s="208"/>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4"/>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4"/>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4"/>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4"/>
      <c r="AR191" s="476">
        <v>0</v>
      </c>
      <c r="AS191" s="476">
        <v>0</v>
      </c>
      <c r="AT191" s="476">
        <v>0</v>
      </c>
      <c r="AU191" s="476">
        <v>0</v>
      </c>
      <c r="AV191" s="476">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4"/>
      <c r="AR192" s="476">
        <v>0</v>
      </c>
      <c r="AS192" s="476">
        <v>0</v>
      </c>
      <c r="AT192" s="476">
        <v>0</v>
      </c>
      <c r="AU192" s="476">
        <v>0</v>
      </c>
      <c r="AV192" s="476">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4"/>
      <c r="AR193" s="476">
        <v>3.4183293486929798</v>
      </c>
      <c r="AS193" s="476">
        <v>10.069254888756319</v>
      </c>
      <c r="AT193" s="476">
        <v>8.6343799299838864</v>
      </c>
      <c r="AU193" s="476">
        <v>9.2386421818671423</v>
      </c>
      <c r="AV193" s="476">
        <v>20.365388793108192</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4"/>
      <c r="AR194" s="476">
        <v>-3.3513032830323333</v>
      </c>
      <c r="AS194" s="476">
        <v>-9.8718185183885474</v>
      </c>
      <c r="AT194" s="476">
        <v>-8.4650783627293009</v>
      </c>
      <c r="AU194" s="476">
        <v>-9.0574923351638645</v>
      </c>
      <c r="AV194" s="476">
        <v>-19.966067444223718</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4"/>
      <c r="AR195" s="476">
        <v>1.6367670474328124</v>
      </c>
      <c r="AS195" s="476">
        <v>1.3183243880282345</v>
      </c>
      <c r="AT195" s="476">
        <v>2.6483769456958659</v>
      </c>
      <c r="AU195" s="476">
        <v>4.0477164395031116</v>
      </c>
      <c r="AV195" s="476">
        <v>6.8201644865411986</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4"/>
      <c r="AR196" s="476">
        <v>-1.6046735759145219</v>
      </c>
      <c r="AS196" s="476">
        <v>-1.2924748902237593</v>
      </c>
      <c r="AT196" s="476">
        <v>-2.5964479859763392</v>
      </c>
      <c r="AU196" s="476">
        <v>-3.9683494504932462</v>
      </c>
      <c r="AV196" s="476">
        <v>-6.6864357711188216</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4"/>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4"/>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4"/>
      <c r="AR199" s="476">
        <v>0.66542597433589634</v>
      </c>
      <c r="AS199" s="476">
        <v>0.65882114807548897</v>
      </c>
      <c r="AT199" s="476">
        <v>0.65826591946493296</v>
      </c>
      <c r="AU199" s="476">
        <v>0.65555828415486039</v>
      </c>
      <c r="AV199" s="476">
        <v>0.64811539171370836</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4"/>
      <c r="AR200" s="476">
        <v>-0.6523784062116631</v>
      </c>
      <c r="AS200" s="476">
        <v>-0.64590308634851856</v>
      </c>
      <c r="AT200" s="476">
        <v>-0.64535874457346365</v>
      </c>
      <c r="AU200" s="476">
        <v>-0.64270420015182395</v>
      </c>
      <c r="AV200" s="476">
        <v>-0.63540724677814542</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4"/>
      <c r="AR201" s="476">
        <v>0.80325103013583288</v>
      </c>
      <c r="AS201" s="476">
        <v>0.67642671322769898</v>
      </c>
      <c r="AT201" s="476">
        <v>0.57450992343030316</v>
      </c>
      <c r="AU201" s="476">
        <v>0.48645659517232132</v>
      </c>
      <c r="AV201" s="476">
        <v>0.4091028222341726</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4"/>
      <c r="AR202" s="476">
        <v>-0.78750100993709105</v>
      </c>
      <c r="AS202" s="476">
        <v>-0.66316344434088137</v>
      </c>
      <c r="AT202" s="476">
        <v>-0.56324502297088541</v>
      </c>
      <c r="AU202" s="476">
        <v>-0.47691823056109933</v>
      </c>
      <c r="AV202" s="476">
        <v>-0.40108119826879668</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4"/>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4"/>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4"/>
      <c r="AR205" s="476">
        <v>0.75470486322384411</v>
      </c>
      <c r="AS205" s="476">
        <v>0.75054489496934962</v>
      </c>
      <c r="AT205" s="476">
        <v>0.75010816891084686</v>
      </c>
      <c r="AU205" s="476">
        <v>0.74822638931535146</v>
      </c>
      <c r="AV205" s="476">
        <v>0.74391167705793526</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4"/>
      <c r="AR206" s="476">
        <v>-0.73990672865082752</v>
      </c>
      <c r="AS206" s="476">
        <v>-0.73582832840132317</v>
      </c>
      <c r="AT206" s="476">
        <v>-0.73540016559886945</v>
      </c>
      <c r="AU206" s="476">
        <v>-0.73355528364250144</v>
      </c>
      <c r="AV206" s="476">
        <v>-0.72932517358621107</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4"/>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4"/>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4"/>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4"/>
      <c r="AR211" s="390">
        <v>3.1E-2</v>
      </c>
      <c r="AS211" s="390">
        <v>3.1699999999999999E-2</v>
      </c>
      <c r="AT211" s="390">
        <v>3.2300000000000002E-2</v>
      </c>
      <c r="AU211" s="390">
        <v>3.2399999999999998E-2</v>
      </c>
      <c r="AV211" s="390">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4"/>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4"/>
      <c r="AR213" s="390">
        <v>1.46E-2</v>
      </c>
      <c r="AS213" s="390">
        <v>2.7199999999999998E-2</v>
      </c>
      <c r="AT213" s="390">
        <v>2.4299999999999999E-2</v>
      </c>
      <c r="AU213" s="390">
        <v>2.4899999999999999E-2</v>
      </c>
      <c r="AV213" s="390">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4"/>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4"/>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4"/>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4"/>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4"/>
      <c r="AR218" s="145"/>
      <c r="AS218" s="184"/>
      <c r="AT218" s="184"/>
      <c r="AU218" s="184"/>
      <c r="AV218" s="184"/>
      <c r="AW218" s="184"/>
    </row>
    <row r="219" spans="1:49" ht="15">
      <c r="A219" s="82"/>
      <c r="B219" s="82"/>
      <c r="C219" s="82"/>
      <c r="D219" s="82"/>
      <c r="E219" s="82" t="s">
        <v>1407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3.1530000000000002E-2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4"/>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4"/>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4"/>
      <c r="AR223" s="390">
        <v>0.9919</v>
      </c>
      <c r="AS223" s="390">
        <v>1.0008999999999999</v>
      </c>
      <c r="AT223" s="390">
        <v>1.0102</v>
      </c>
      <c r="AU223" s="390">
        <v>1.0202</v>
      </c>
      <c r="AV223" s="390">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4"/>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4"/>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4"/>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4"/>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4"/>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4"/>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4"/>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4"/>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4"/>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4"/>
      <c r="AR233" s="364"/>
      <c r="AS233" s="184"/>
      <c r="AT233" s="184"/>
      <c r="AU233" s="184"/>
      <c r="AV233" s="184"/>
      <c r="AW233" s="184"/>
    </row>
    <row r="234" spans="1:49" ht="15">
      <c r="A234" s="82"/>
      <c r="B234" s="82"/>
      <c r="C234" s="82"/>
      <c r="D234" s="82"/>
      <c r="E234" s="82" t="s">
        <v>270</v>
      </c>
      <c r="F234" s="82"/>
      <c r="G234" s="82" t="s">
        <v>209</v>
      </c>
      <c r="H234" s="82"/>
      <c r="I234" s="409">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4"/>
      <c r="AR234" s="364"/>
      <c r="AS234" s="264"/>
      <c r="AT234" s="264"/>
      <c r="AU234" s="264"/>
      <c r="AV234" s="264"/>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4"/>
      <c r="AR235" s="364"/>
      <c r="AS235" s="264"/>
      <c r="AT235" s="264"/>
      <c r="AU235" s="264"/>
      <c r="AV235" s="264"/>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4"/>
      <c r="AR236" s="145"/>
      <c r="AS236" s="184"/>
      <c r="AT236" s="184"/>
      <c r="AU236" s="184"/>
      <c r="AV236" s="184"/>
      <c r="AW236" s="184"/>
    </row>
    <row r="237" spans="1:49" ht="15">
      <c r="A237" s="82"/>
      <c r="B237" s="82"/>
      <c r="C237" s="82"/>
      <c r="D237" s="82"/>
      <c r="E237" s="2" t="s">
        <v>272</v>
      </c>
      <c r="F237" s="82"/>
      <c r="G237" s="82" t="s">
        <v>209</v>
      </c>
      <c r="H237" s="82" t="s">
        <v>273</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4"/>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4"/>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4"/>
      <c r="AR240" s="145"/>
      <c r="AS240" s="184"/>
      <c r="AT240" s="184"/>
      <c r="AU240" s="184"/>
      <c r="AV240" s="184"/>
      <c r="AW240" s="184"/>
    </row>
    <row r="241" spans="1:49" ht="15">
      <c r="A241" s="82"/>
      <c r="B241" s="82"/>
      <c r="C241" s="82"/>
      <c r="D241" s="82"/>
      <c r="E241" s="7" t="s">
        <v>275</v>
      </c>
      <c r="F241" s="82"/>
      <c r="G241" s="2" t="s">
        <v>105</v>
      </c>
      <c r="H241" s="82"/>
      <c r="I241" s="415">
        <v>24.028215138080675</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4"/>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4"/>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4"/>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4"/>
      <c r="AR244" s="145"/>
      <c r="AS244" s="184"/>
      <c r="AT244" s="184"/>
      <c r="AU244" s="184"/>
      <c r="AV244" s="184"/>
      <c r="AW244" s="184"/>
    </row>
    <row r="245" spans="1:49" ht="15">
      <c r="A245" s="82"/>
      <c r="B245" s="82"/>
      <c r="C245" s="82"/>
      <c r="D245" s="82"/>
      <c r="E245" s="41" t="s">
        <v>280</v>
      </c>
      <c r="F245" s="82"/>
      <c r="G245" s="2" t="s">
        <v>281</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4"/>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6"/>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6"/>
      <c r="AR249" s="145"/>
      <c r="AS249" s="184"/>
      <c r="AT249" s="184"/>
      <c r="AU249" s="184"/>
      <c r="AV249" s="184"/>
      <c r="AW249" s="184"/>
    </row>
    <row r="250" spans="1:49" ht="15">
      <c r="A250" s="82"/>
      <c r="B250" s="82"/>
      <c r="C250" s="82"/>
      <c r="D250" s="82"/>
      <c r="E250" s="7" t="s">
        <v>286</v>
      </c>
      <c r="F250" s="82"/>
      <c r="G250" s="2" t="s">
        <v>105</v>
      </c>
      <c r="H250" s="82"/>
      <c r="I250" s="208"/>
      <c r="J250" s="333"/>
      <c r="K250" s="413">
        <v>24.080390407724195</v>
      </c>
      <c r="L250" s="413">
        <v>68.906963320564614</v>
      </c>
      <c r="M250" s="413">
        <v>100.58193839534029</v>
      </c>
      <c r="N250" s="413">
        <v>130.96027706354624</v>
      </c>
      <c r="O250" s="413">
        <v>107.99128929002464</v>
      </c>
      <c r="P250" s="413">
        <v>88.54174319147819</v>
      </c>
      <c r="Q250" s="413">
        <v>92.431652411187486</v>
      </c>
      <c r="R250" s="413">
        <v>77.983418166552966</v>
      </c>
      <c r="S250" s="413">
        <v>133.06659831640536</v>
      </c>
      <c r="T250" s="413">
        <v>105.39272295047803</v>
      </c>
      <c r="U250" s="413">
        <v>84.844456211705563</v>
      </c>
      <c r="V250" s="413">
        <v>89.666906302420358</v>
      </c>
      <c r="W250" s="413">
        <v>114.34116169155634</v>
      </c>
      <c r="X250" s="413">
        <v>124.77599671187836</v>
      </c>
      <c r="Y250" s="413">
        <v>145.62906385742642</v>
      </c>
      <c r="Z250" s="413">
        <v>149.43816500896131</v>
      </c>
      <c r="AA250" s="413">
        <v>209.11553222139415</v>
      </c>
      <c r="AB250" s="413">
        <v>148.35841183198247</v>
      </c>
      <c r="AC250" s="413">
        <v>167.63870567238305</v>
      </c>
      <c r="AD250" s="413">
        <v>133.54795956376688</v>
      </c>
      <c r="AE250" s="413">
        <v>160.4840786114506</v>
      </c>
      <c r="AF250" s="413">
        <v>186.45686038168739</v>
      </c>
      <c r="AG250" s="413">
        <v>197.45432869512041</v>
      </c>
      <c r="AH250" s="413">
        <v>227.65689623478687</v>
      </c>
      <c r="AI250" s="413">
        <v>263.83231302700187</v>
      </c>
      <c r="AJ250" s="135"/>
      <c r="AK250" s="135"/>
      <c r="AL250" s="135"/>
      <c r="AM250" s="135"/>
      <c r="AN250" s="135"/>
      <c r="AO250" s="135"/>
      <c r="AP250" s="135"/>
      <c r="AQ250" s="246"/>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6"/>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-8.3371971292727498E-2</v>
      </c>
      <c r="AI252" s="413">
        <v>-4.9511269904290431</v>
      </c>
      <c r="AJ252" s="135"/>
      <c r="AK252" s="135"/>
      <c r="AL252" s="135"/>
      <c r="AM252" s="135"/>
      <c r="AN252" s="135"/>
      <c r="AO252" s="135"/>
      <c r="AP252" s="135"/>
      <c r="AQ252" s="246"/>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4"/>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4"/>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4"/>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4"/>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4"/>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4"/>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4"/>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4"/>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4"/>
      <c r="AR263" s="364"/>
      <c r="AS263" s="184"/>
      <c r="AT263" s="184"/>
      <c r="AU263" s="184"/>
      <c r="AV263" s="184"/>
      <c r="AW263" s="184"/>
    </row>
    <row r="264" spans="1:49" ht="15">
      <c r="A264" s="82"/>
      <c r="B264" s="82"/>
      <c r="C264" s="82"/>
      <c r="D264" s="82"/>
      <c r="E264" s="82" t="s">
        <v>1404</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8"/>
      <c r="AS264" s="208"/>
      <c r="AT264" s="208"/>
      <c r="AU264" s="208"/>
      <c r="AV264" s="208"/>
      <c r="AW264" s="184"/>
    </row>
    <row r="265" spans="1:49" ht="15">
      <c r="A265" s="82"/>
      <c r="B265" s="82"/>
      <c r="C265" s="82"/>
      <c r="D265" s="82"/>
      <c r="E265" s="552" t="s">
        <v>303</v>
      </c>
      <c r="F265" s="553"/>
      <c r="G265" s="552" t="s">
        <v>304</v>
      </c>
      <c r="H265" s="552" t="s">
        <v>305</v>
      </c>
      <c r="I265" s="55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5"/>
      <c r="AR265" s="476">
        <v>496.42286167021672</v>
      </c>
      <c r="AS265" s="476">
        <v>591.05512579049582</v>
      </c>
      <c r="AT265" s="476"/>
      <c r="AU265" s="476"/>
      <c r="AV265" s="476"/>
      <c r="AW265" s="184"/>
    </row>
    <row r="266" spans="1:49" ht="15">
      <c r="A266" s="82"/>
      <c r="B266" s="82"/>
      <c r="C266" s="82"/>
      <c r="D266" s="82"/>
      <c r="E266" s="552" t="s">
        <v>306</v>
      </c>
      <c r="F266" s="553"/>
      <c r="G266" s="552" t="s">
        <v>304</v>
      </c>
      <c r="H266" s="552" t="s">
        <v>307</v>
      </c>
      <c r="I266" s="55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5"/>
      <c r="AR266" s="476"/>
      <c r="AS266" s="476"/>
      <c r="AT266" s="476"/>
      <c r="AU266" s="476"/>
      <c r="AV266" s="476"/>
      <c r="AW266" s="184"/>
    </row>
    <row r="267" spans="1:49" ht="15">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c r="AU267" s="476"/>
      <c r="AV267" s="476"/>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5"/>
      <c r="AR268" s="476"/>
      <c r="AS268" s="476"/>
      <c r="AT268" s="476"/>
      <c r="AU268" s="476"/>
      <c r="AV268" s="476"/>
      <c r="AW268" s="184"/>
    </row>
    <row r="269" spans="1:49" ht="15">
      <c r="A269" s="82"/>
      <c r="B269" s="82"/>
      <c r="C269" s="82"/>
      <c r="D269" s="82"/>
      <c r="E269" s="82" t="s">
        <v>1405</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5"/>
      <c r="AR269" s="476"/>
      <c r="AS269" s="476"/>
      <c r="AT269" s="476"/>
      <c r="AU269" s="476"/>
      <c r="AV269" s="476"/>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5">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5"/>
      <c r="AR272" s="208"/>
      <c r="AS272" s="208"/>
      <c r="AT272" s="208"/>
      <c r="AU272" s="208"/>
      <c r="AV272" s="208"/>
      <c r="AW272" s="184"/>
    </row>
    <row r="273" spans="1:49" ht="15">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5"/>
      <c r="AR273" s="208"/>
      <c r="AS273" s="208"/>
      <c r="AT273" s="208"/>
      <c r="AU273" s="208"/>
      <c r="AV273" s="208"/>
      <c r="AW273" s="184"/>
    </row>
    <row r="274" spans="1:49" ht="15">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5"/>
      <c r="AR274" s="208"/>
      <c r="AS274" s="208"/>
      <c r="AT274" s="208"/>
      <c r="AU274" s="208"/>
      <c r="AV274" s="208"/>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4"/>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4"/>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4"/>
      <c r="AR278" s="476">
        <v>-23.273594424574544</v>
      </c>
      <c r="AS278" s="476">
        <v>-27.985482683291185</v>
      </c>
      <c r="AT278" s="476">
        <v>-28.011956239216726</v>
      </c>
      <c r="AU278" s="476">
        <v>-24.238284411536124</v>
      </c>
      <c r="AV278" s="476">
        <v>2.525377636359849E-4</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4"/>
      <c r="AR279" s="476"/>
      <c r="AS279" s="476"/>
      <c r="AT279" s="476"/>
      <c r="AU279" s="476"/>
      <c r="AV279" s="476"/>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4"/>
      <c r="AR280" s="476"/>
      <c r="AS280" s="476"/>
      <c r="AT280" s="476"/>
      <c r="AU280" s="476"/>
      <c r="AV280" s="476"/>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4"/>
      <c r="AR281" s="476"/>
      <c r="AS281" s="476"/>
      <c r="AT281" s="476"/>
      <c r="AU281" s="476"/>
      <c r="AV281" s="476"/>
      <c r="AW281" s="184"/>
    </row>
    <row r="282" spans="1:49" ht="15">
      <c r="A282" s="82"/>
      <c r="B282" s="82"/>
      <c r="C282" s="82"/>
      <c r="D282" s="82"/>
      <c r="E282" s="552"/>
      <c r="F282" s="552"/>
      <c r="G282" s="555"/>
      <c r="H282" s="55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4"/>
      <c r="AR282" s="208"/>
      <c r="AS282" s="208"/>
      <c r="AT282" s="208"/>
      <c r="AU282" s="208"/>
      <c r="AV282" s="208"/>
      <c r="AW282" s="184"/>
    </row>
    <row r="283" spans="1:49" ht="15">
      <c r="A283" s="82"/>
      <c r="B283" s="82"/>
      <c r="C283" s="82"/>
      <c r="D283" s="82"/>
      <c r="E283" s="552" t="s">
        <v>331</v>
      </c>
      <c r="F283" s="552"/>
      <c r="G283" s="555" t="s">
        <v>304</v>
      </c>
      <c r="H283" s="55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4"/>
      <c r="AR283" s="476">
        <v>0</v>
      </c>
      <c r="AS283" s="476">
        <v>-39.886146060461549</v>
      </c>
      <c r="AT283" s="476">
        <v>-38.943987045885187</v>
      </c>
      <c r="AU283" s="476">
        <v>-36.59677401116646</v>
      </c>
      <c r="AV283" s="476">
        <v>0</v>
      </c>
      <c r="AW283" s="554"/>
    </row>
    <row r="284" spans="1:49" ht="15">
      <c r="A284" s="82"/>
      <c r="B284" s="82"/>
      <c r="C284" s="82"/>
      <c r="D284" s="82"/>
      <c r="E284" s="552" t="s">
        <v>333</v>
      </c>
      <c r="F284" s="552"/>
      <c r="G284" s="555" t="s">
        <v>304</v>
      </c>
      <c r="H284" s="55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4"/>
      <c r="AR284" s="476">
        <v>0</v>
      </c>
      <c r="AS284" s="476">
        <v>-90.409157469944532</v>
      </c>
      <c r="AT284" s="476">
        <v>-105.66950873344263</v>
      </c>
      <c r="AU284" s="476">
        <v>-103.36440375145378</v>
      </c>
      <c r="AV284" s="476">
        <v>2.2737367544323206E-13</v>
      </c>
      <c r="AW284" s="55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4"/>
      <c r="AR285" s="145"/>
      <c r="AS285" s="184"/>
      <c r="AT285" s="184"/>
      <c r="AU285" s="184"/>
      <c r="AV285" s="184"/>
      <c r="AW285" s="55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4"/>
      <c r="AR286" s="420">
        <v>0.25</v>
      </c>
      <c r="AS286" s="420">
        <v>0.25</v>
      </c>
      <c r="AT286" s="420">
        <v>0.25</v>
      </c>
      <c r="AU286" s="420">
        <v>0.25</v>
      </c>
      <c r="AV286" s="420">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4"/>
      <c r="AR287" s="420">
        <v>0.18</v>
      </c>
      <c r="AS287" s="420">
        <v>0.18</v>
      </c>
      <c r="AT287" s="420">
        <v>0.18</v>
      </c>
      <c r="AU287" s="420">
        <v>0.18</v>
      </c>
      <c r="AV287" s="420">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4"/>
      <c r="AR288" s="420">
        <v>0.06</v>
      </c>
      <c r="AS288" s="420">
        <v>0.06</v>
      </c>
      <c r="AT288" s="420">
        <v>0.06</v>
      </c>
      <c r="AU288" s="420">
        <v>0.06</v>
      </c>
      <c r="AV288" s="420">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4"/>
      <c r="AR289" s="420">
        <v>0.03</v>
      </c>
      <c r="AS289" s="420">
        <v>0.03</v>
      </c>
      <c r="AT289" s="420">
        <v>0.03</v>
      </c>
      <c r="AU289" s="420">
        <v>0.03</v>
      </c>
      <c r="AV289" s="420">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4"/>
      <c r="AR290" s="420">
        <v>2.2200000000000001E-2</v>
      </c>
      <c r="AS290" s="420">
        <v>2.2200000000000001E-2</v>
      </c>
      <c r="AT290" s="420">
        <v>2.2200000000000001E-2</v>
      </c>
      <c r="AU290" s="420">
        <v>2.2200000000000001E-2</v>
      </c>
      <c r="AV290" s="420">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4"/>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4"/>
      <c r="AR292" s="528">
        <v>1.3630193716187557</v>
      </c>
      <c r="AS292" s="528">
        <v>1.3768904698776971</v>
      </c>
      <c r="AT292" s="528">
        <v>1.3602523162213354</v>
      </c>
      <c r="AU292" s="528">
        <v>1.3398436564847218</v>
      </c>
      <c r="AV292" s="528">
        <v>1.3157905788825448</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4"/>
      <c r="AR293" s="410">
        <v>0.65</v>
      </c>
      <c r="AS293" s="410">
        <v>0.64</v>
      </c>
      <c r="AT293" s="410">
        <v>0.63</v>
      </c>
      <c r="AU293" s="410">
        <v>0.61</v>
      </c>
      <c r="AV293" s="410">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4"/>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4"/>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4"/>
      <c r="AR296" s="508">
        <v>0</v>
      </c>
      <c r="AS296" s="508">
        <v>0</v>
      </c>
      <c r="AT296" s="508">
        <v>0</v>
      </c>
      <c r="AU296" s="508">
        <v>0</v>
      </c>
      <c r="AV296" s="508">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4"/>
      <c r="AR297" s="508">
        <v>0</v>
      </c>
      <c r="AS297" s="508">
        <v>0</v>
      </c>
      <c r="AT297" s="508">
        <v>0</v>
      </c>
      <c r="AU297" s="508">
        <v>0</v>
      </c>
      <c r="AV297" s="508">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508">
        <v>0.8201979553117803</v>
      </c>
      <c r="AS298" s="508">
        <v>0.84492574815426991</v>
      </c>
      <c r="AT298" s="508">
        <v>0.79454163353882312</v>
      </c>
      <c r="AU298" s="508">
        <v>0.79480321887260852</v>
      </c>
      <c r="AV298" s="508">
        <v>0.79648872462060105</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4"/>
      <c r="AR299" s="508">
        <v>0</v>
      </c>
      <c r="AS299" s="508">
        <v>0</v>
      </c>
      <c r="AT299" s="508">
        <v>0</v>
      </c>
      <c r="AU299" s="508">
        <v>0</v>
      </c>
      <c r="AV299" s="508">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4"/>
      <c r="AR300" s="508">
        <v>0</v>
      </c>
      <c r="AS300" s="508">
        <v>0</v>
      </c>
      <c r="AT300" s="508">
        <v>0</v>
      </c>
      <c r="AU300" s="508">
        <v>0</v>
      </c>
      <c r="AV300" s="508">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4"/>
      <c r="AR301" s="508">
        <v>0</v>
      </c>
      <c r="AS301" s="508">
        <v>0</v>
      </c>
      <c r="AT301" s="508">
        <v>0</v>
      </c>
      <c r="AU301" s="508">
        <v>0</v>
      </c>
      <c r="AV301" s="508">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4"/>
      <c r="AR302" s="508">
        <v>7.2864885433159568E-2</v>
      </c>
      <c r="AS302" s="508">
        <v>6.5208675781517692E-2</v>
      </c>
      <c r="AT302" s="508">
        <v>6.3184719019416968E-2</v>
      </c>
      <c r="AU302" s="508">
        <v>4.0280922985822837E-2</v>
      </c>
      <c r="AV302" s="508">
        <v>4.0260321864257091E-2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4"/>
      <c r="AR303" s="508">
        <v>0.95164180328904968</v>
      </c>
      <c r="AS303" s="508">
        <v>0.92784278695660138</v>
      </c>
      <c r="AT303" s="508">
        <v>0.91971506731874908</v>
      </c>
      <c r="AU303" s="508">
        <v>0.93185045875029826</v>
      </c>
      <c r="AV303" s="508">
        <v>0.90140528014311749</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4"/>
      <c r="AR304" s="508">
        <v>0.95578844519207651</v>
      </c>
      <c r="AS304" s="508">
        <v>0.96023325344770949</v>
      </c>
      <c r="AT304" s="508">
        <v>0.95750299610443079</v>
      </c>
      <c r="AU304" s="508">
        <v>0.94288998060526708</v>
      </c>
      <c r="AV304" s="508">
        <v>0.94440191824983966</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4"/>
      <c r="AR305" s="508">
        <v>7.0975173293935268E-2</v>
      </c>
      <c r="AS305" s="508">
        <v>2.8979658113592995E-2</v>
      </c>
      <c r="AT305" s="508">
        <v>7.2532606047823911E-2</v>
      </c>
      <c r="AU305" s="508">
        <v>4.9406748156784044E-2</v>
      </c>
      <c r="AV305" s="508">
        <v>4.6656338335417699E-2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4"/>
      <c r="AR306" s="508">
        <v>0.88406280089169731</v>
      </c>
      <c r="AS306" s="508">
        <v>0.88438100458337987</v>
      </c>
      <c r="AT306" s="508">
        <v>0.88250898988271487</v>
      </c>
      <c r="AU306" s="508">
        <v>0.88246334392312464</v>
      </c>
      <c r="AV306" s="508">
        <v>0.91058524525694862</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4"/>
      <c r="AR307" s="508">
        <v>9.644114696318612E-2</v>
      </c>
      <c r="AS307" s="508">
        <v>9.6868896062210857E-2</v>
      </c>
      <c r="AT307" s="508">
        <v>9.7350964315670571E-2</v>
      </c>
      <c r="AU307" s="508">
        <v>9.7816592117103307E-2</v>
      </c>
      <c r="AV307" s="508">
        <v>9.8243006708698968E-2</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4"/>
      <c r="AR308" s="508">
        <v>0</v>
      </c>
      <c r="AS308" s="508">
        <v>0</v>
      </c>
      <c r="AT308" s="508">
        <v>0</v>
      </c>
      <c r="AU308" s="508">
        <v>0</v>
      </c>
      <c r="AV308" s="508">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4"/>
      <c r="AR309" s="508">
        <v>0.19627038046727452</v>
      </c>
      <c r="AS309" s="508">
        <v>0.2035232785580815</v>
      </c>
      <c r="AT309" s="508">
        <v>0.2029832546553948</v>
      </c>
      <c r="AU309" s="508">
        <v>0.20897907308508074</v>
      </c>
      <c r="AV309" s="508">
        <v>0.20735093853055286</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4"/>
      <c r="AR310" s="508">
        <v>0</v>
      </c>
      <c r="AS310" s="508">
        <v>0</v>
      </c>
      <c r="AT310" s="508">
        <v>0</v>
      </c>
      <c r="AU310" s="508">
        <v>0</v>
      </c>
      <c r="AV310" s="508">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4"/>
      <c r="AR311" s="508">
        <v>0</v>
      </c>
      <c r="AS311" s="508">
        <v>0</v>
      </c>
      <c r="AT311" s="508">
        <v>0</v>
      </c>
      <c r="AU311" s="508">
        <v>0</v>
      </c>
      <c r="AV311" s="508">
        <v>0</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4"/>
      <c r="AR312" s="508">
        <v>0</v>
      </c>
      <c r="AS312" s="508">
        <v>0</v>
      </c>
      <c r="AT312" s="508">
        <v>0</v>
      </c>
      <c r="AU312" s="508">
        <v>0</v>
      </c>
      <c r="AV312" s="508">
        <v>0</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4"/>
      <c r="AR313" s="508">
        <v>0</v>
      </c>
      <c r="AS313" s="508">
        <v>0</v>
      </c>
      <c r="AT313" s="508">
        <v>0</v>
      </c>
      <c r="AU313" s="508">
        <v>0</v>
      </c>
      <c r="AV313" s="508">
        <v>0</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4"/>
      <c r="AR314" s="508">
        <v>0</v>
      </c>
      <c r="AS314" s="508">
        <v>0</v>
      </c>
      <c r="AT314" s="508">
        <v>0</v>
      </c>
      <c r="AU314" s="508">
        <v>0</v>
      </c>
      <c r="AV314" s="508">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4"/>
      <c r="AR315" s="508">
        <v>0</v>
      </c>
      <c r="AS315" s="508">
        <v>0</v>
      </c>
      <c r="AT315" s="508">
        <v>0</v>
      </c>
      <c r="AU315" s="508">
        <v>0</v>
      </c>
      <c r="AV315" s="508">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4"/>
      <c r="AR316" s="508">
        <v>0</v>
      </c>
      <c r="AS316" s="508">
        <v>0</v>
      </c>
      <c r="AT316" s="508">
        <v>0</v>
      </c>
      <c r="AU316" s="508">
        <v>0</v>
      </c>
      <c r="AV316" s="508">
        <v>0</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4"/>
      <c r="AR317" s="508">
        <v>2.3793824080597409E-2</v>
      </c>
      <c r="AS317" s="508">
        <v>4.6586247104223898E-2</v>
      </c>
      <c r="AT317" s="508">
        <v>4.5733954690060488E-2</v>
      </c>
      <c r="AU317" s="508">
        <v>2.1688856898211418E-2</v>
      </c>
      <c r="AV317" s="508">
        <v>2.0557768472962958E-2</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4"/>
      <c r="AR318" s="508">
        <v>3.4416082037720737E-2</v>
      </c>
      <c r="AS318" s="508">
        <v>3.1742296382809593E-2</v>
      </c>
      <c r="AT318" s="508">
        <v>3.4034934362436424E-2</v>
      </c>
      <c r="AU318" s="508">
        <v>4.6842723141904193E-2</v>
      </c>
      <c r="AV318" s="508">
        <v>4.370080954794988E-2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4"/>
      <c r="AR319" s="508">
        <v>0</v>
      </c>
      <c r="AS319" s="508">
        <v>0</v>
      </c>
      <c r="AT319" s="508">
        <v>0</v>
      </c>
      <c r="AU319" s="508">
        <v>0</v>
      </c>
      <c r="AV319" s="508">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4"/>
      <c r="AR320" s="508">
        <v>0</v>
      </c>
      <c r="AS320" s="508">
        <v>0</v>
      </c>
      <c r="AT320" s="508">
        <v>0</v>
      </c>
      <c r="AU320" s="508">
        <v>0</v>
      </c>
      <c r="AV320" s="508">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4"/>
      <c r="AR321" s="508">
        <v>0</v>
      </c>
      <c r="AS321" s="508">
        <v>0</v>
      </c>
      <c r="AT321" s="508">
        <v>0</v>
      </c>
      <c r="AU321" s="508">
        <v>0</v>
      </c>
      <c r="AV321" s="508">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4"/>
      <c r="AR322" s="508">
        <v>0</v>
      </c>
      <c r="AS322" s="508">
        <v>0</v>
      </c>
      <c r="AT322" s="508">
        <v>0</v>
      </c>
      <c r="AU322" s="508">
        <v>0</v>
      </c>
      <c r="AV322" s="508">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4"/>
      <c r="AR323" s="508">
        <v>5.1992838762626387E-3</v>
      </c>
      <c r="AS323" s="508">
        <v>6.2297810575201729E-3</v>
      </c>
      <c r="AT323" s="508">
        <v>6.4362345646383915E-3</v>
      </c>
      <c r="AU323" s="508">
        <v>7.0833026879083957E-3</v>
      </c>
      <c r="AV323" s="508">
        <v>5.9938834922199239E-3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4"/>
      <c r="AR324" s="508">
        <v>4.7796687621660281E-3</v>
      </c>
      <c r="AS324" s="508">
        <v>9.6828426880386405E-3</v>
      </c>
      <c r="AT324" s="508">
        <v>1.4479649914047847E-2</v>
      </c>
      <c r="AU324" s="508">
        <v>3.1428803332927746E-2</v>
      </c>
      <c r="AV324" s="508">
        <v>6.048763683382917E-2</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4"/>
      <c r="AR325" s="508">
        <v>0</v>
      </c>
      <c r="AS325" s="508">
        <v>0</v>
      </c>
      <c r="AT325" s="508">
        <v>0</v>
      </c>
      <c r="AU325" s="508">
        <v>0</v>
      </c>
      <c r="AV325" s="508">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4"/>
      <c r="AR326" s="508">
        <v>0.1088268713942845</v>
      </c>
      <c r="AS326" s="508">
        <v>0.12609459373213711</v>
      </c>
      <c r="AT326" s="508">
        <v>0.13292576041335294</v>
      </c>
      <c r="AU326" s="508">
        <v>0.15579003297060734</v>
      </c>
      <c r="AV326" s="508">
        <v>0.15685493704398126</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4"/>
      <c r="AR327" s="508">
        <v>0.11593719910830273</v>
      </c>
      <c r="AS327" s="508">
        <v>0.11561899541662007</v>
      </c>
      <c r="AT327" s="508">
        <v>0.11749101011728515</v>
      </c>
      <c r="AU327" s="508">
        <v>0.11753665607687527</v>
      </c>
      <c r="AV327" s="508">
        <v>8.9414754743051314E-2</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4"/>
      <c r="AR328" s="508">
        <v>0.90355885303681394</v>
      </c>
      <c r="AS328" s="508">
        <v>0.90313110393778917</v>
      </c>
      <c r="AT328" s="508">
        <v>0.90264903568432941</v>
      </c>
      <c r="AU328" s="508">
        <v>0.90218340788289664</v>
      </c>
      <c r="AV328" s="508">
        <v>0.9017569932913011</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4"/>
      <c r="AR329" s="508">
        <v>1</v>
      </c>
      <c r="AS329" s="508">
        <v>1</v>
      </c>
      <c r="AT329" s="508">
        <v>1</v>
      </c>
      <c r="AU329" s="508">
        <v>1</v>
      </c>
      <c r="AV329" s="508">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4"/>
      <c r="AR330" s="508">
        <v>0.7236997024496864</v>
      </c>
      <c r="AS330" s="508">
        <v>0.72329552646061457</v>
      </c>
      <c r="AT330" s="508">
        <v>0.72543347421132065</v>
      </c>
      <c r="AU330" s="508">
        <v>0.74157410679518709</v>
      </c>
      <c r="AV330" s="508">
        <v>0.74409682463114091</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4"/>
      <c r="AR331" s="508">
        <v>1.9784703868186808E-2</v>
      </c>
      <c r="AS331" s="508">
        <v>1.5888123251136043E-2</v>
      </c>
      <c r="AT331" s="508">
        <v>2.0071328077142531E-2</v>
      </c>
      <c r="AU331" s="508">
        <v>1.5031881018562373E-2</v>
      </c>
      <c r="AV331" s="508">
        <v>1.7549314550090334E-2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4"/>
      <c r="AR332" s="508">
        <v>9.7954727702028298E-3</v>
      </c>
      <c r="AS332" s="508">
        <v>8.0244501694809005E-3</v>
      </c>
      <c r="AT332" s="508">
        <v>8.4620695331327142E-3</v>
      </c>
      <c r="AU332" s="508">
        <v>1.026729625282875E-2</v>
      </c>
      <c r="AV332" s="508">
        <v>1.1897272202210391E-2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4"/>
      <c r="AR333" s="508">
        <v>0</v>
      </c>
      <c r="AS333" s="508">
        <v>0</v>
      </c>
      <c r="AT333" s="508">
        <v>0</v>
      </c>
      <c r="AU333" s="508">
        <v>0</v>
      </c>
      <c r="AV333" s="508">
        <v>0</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4"/>
      <c r="AR334" s="508">
        <v>0</v>
      </c>
      <c r="AS334" s="508">
        <v>0</v>
      </c>
      <c r="AT334" s="508">
        <v>0</v>
      </c>
      <c r="AU334" s="508">
        <v>0</v>
      </c>
      <c r="AV334" s="508">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4"/>
      <c r="AR335" s="508">
        <v>0</v>
      </c>
      <c r="AS335" s="508">
        <v>0</v>
      </c>
      <c r="AT335" s="508">
        <v>0</v>
      </c>
      <c r="AU335" s="508">
        <v>0</v>
      </c>
      <c r="AV335" s="508">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4"/>
      <c r="AR336" s="508">
        <v>0</v>
      </c>
      <c r="AS336" s="508">
        <v>0</v>
      </c>
      <c r="AT336" s="508">
        <v>0</v>
      </c>
      <c r="AU336" s="508">
        <v>0</v>
      </c>
      <c r="AV336" s="508">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4"/>
      <c r="AR337" s="508">
        <v>1.9657477736167452E-3</v>
      </c>
      <c r="AS337" s="508">
        <v>1.7427381422660431E-3</v>
      </c>
      <c r="AT337" s="508">
        <v>1.9623175492290922E-3</v>
      </c>
      <c r="AU337" s="508">
        <v>2.0825944460008605E-3</v>
      </c>
      <c r="AV337" s="508">
        <v>2.2980314818292604E-3</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4"/>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4"/>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4"/>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4"/>
      <c r="AR342" s="476">
        <v>4.8562825605961981</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185.38366878672252</v>
      </c>
      <c r="AK343" s="476">
        <v>193.26897291911357</v>
      </c>
      <c r="AL343" s="476">
        <v>185.90278009227768</v>
      </c>
      <c r="AM343" s="476">
        <v>182.19723489716034</v>
      </c>
      <c r="AN343" s="476">
        <v>173.64379520270279</v>
      </c>
      <c r="AO343" s="476">
        <v>167.04938454954873</v>
      </c>
      <c r="AP343" s="476">
        <v>163.80121238767154</v>
      </c>
      <c r="AQ343" s="477">
        <v>160.32912222836248</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4"/>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4"/>
      <c r="AR345" s="476">
        <v>58.033138190916105</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4"/>
      <c r="AR346" s="476">
        <v>1567.0935671484806</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4"/>
      <c r="AR347" s="476">
        <f>0+0</f>
        <v>0</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0</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4"/>
      <c r="AR349" s="476">
        <v>0</v>
      </c>
      <c r="AS349" s="184"/>
      <c r="AT349" s="184"/>
      <c r="AU349" s="184"/>
      <c r="AV349" s="184"/>
      <c r="AW349" s="184"/>
    </row>
    <row r="350" spans="1:49" ht="15">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4"/>
      <c r="AR350" s="476">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4"/>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314.93906890800383</v>
      </c>
      <c r="AQ352" s="477">
        <v>290.65481530668848</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5">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4"/>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370.27699999999999</v>
      </c>
      <c r="AK355" s="476">
        <v>340.73899999999998</v>
      </c>
      <c r="AL355" s="476">
        <v>337.19600000000003</v>
      </c>
      <c r="AM355" s="476">
        <v>337.70793424667971</v>
      </c>
      <c r="AN355" s="476">
        <v>388.42029730985303</v>
      </c>
      <c r="AO355" s="476">
        <v>386.17471033866661</v>
      </c>
      <c r="AP355" s="476">
        <v>398.39964135733345</v>
      </c>
      <c r="AQ355" s="477">
        <v>447.13390750680003</v>
      </c>
      <c r="AR355" s="184"/>
      <c r="AS355" s="184"/>
      <c r="AT355" s="184"/>
      <c r="AU355" s="184"/>
      <c r="AV355" s="184"/>
      <c r="AW355" s="184"/>
    </row>
    <row r="356" spans="1:49" ht="15">
      <c r="A356" s="82"/>
      <c r="B356" s="82"/>
      <c r="C356" s="82"/>
      <c r="D356" s="82"/>
      <c r="E356" s="363" t="s">
        <v>425</v>
      </c>
      <c r="F356" s="82"/>
      <c r="G356" s="82" t="s">
        <v>304</v>
      </c>
      <c r="H356" s="82" t="s">
        <v>1406</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360.17240003989406</v>
      </c>
      <c r="AK356" s="476">
        <v>343.93361019461713</v>
      </c>
      <c r="AL356" s="476">
        <v>334.58568715012842</v>
      </c>
      <c r="AM356" s="476">
        <v>348.14576361924065</v>
      </c>
      <c r="AN356" s="476">
        <v>370.75746244916132</v>
      </c>
      <c r="AO356" s="476">
        <v>406.34487730880119</v>
      </c>
      <c r="AP356" s="476">
        <v>378.79144323149745</v>
      </c>
      <c r="AQ356" s="477">
        <v>461.33317925751771</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0.71598360655737692</v>
      </c>
      <c r="AO357" s="476">
        <v>0.1</v>
      </c>
      <c r="AP357" s="476">
        <v>0.19</v>
      </c>
      <c r="AQ357" s="477">
        <v>2.3034246575342463</v>
      </c>
      <c r="AR357" s="419"/>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4"/>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4"/>
      <c r="AR360" s="419"/>
      <c r="AS360" s="419"/>
      <c r="AT360" s="419"/>
      <c r="AU360" s="419"/>
      <c r="AV360" s="419"/>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4"/>
      <c r="AR361" s="419"/>
      <c r="AS361" s="419"/>
      <c r="AT361" s="419"/>
      <c r="AU361" s="419"/>
      <c r="AV361" s="419"/>
      <c r="AW361" s="184"/>
    </row>
    <row r="362" spans="1:49" ht="15">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4"/>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0.01</v>
      </c>
      <c r="AK363" s="476">
        <v>2.0899999999999998E-3</v>
      </c>
      <c r="AL363" s="476">
        <v>1.4999999999999999E-2</v>
      </c>
      <c r="AM363" s="476">
        <v>3.2504999999999999E-2</v>
      </c>
      <c r="AN363" s="476">
        <v>1.1699999999999998E-3</v>
      </c>
      <c r="AO363" s="476">
        <v>7.9699999999999997E-3</v>
      </c>
      <c r="AP363" s="476">
        <v>2.4160000000000001E-2</v>
      </c>
      <c r="AQ363" s="477">
        <v>6.9599999999999995E-2</v>
      </c>
      <c r="AR363" s="184"/>
      <c r="AS363" s="184"/>
      <c r="AT363" s="184"/>
      <c r="AU363" s="184"/>
      <c r="AV363" s="184"/>
      <c r="AW363" s="184"/>
    </row>
    <row r="364" spans="1:49" ht="15">
      <c r="A364" s="82"/>
      <c r="B364" s="82"/>
      <c r="C364" s="82"/>
      <c r="D364" s="82"/>
      <c r="E364" s="363" t="s">
        <v>438</v>
      </c>
      <c r="F364" s="82"/>
      <c r="G364" s="82" t="s">
        <v>399</v>
      </c>
      <c r="H364" s="82" t="s">
        <v>439</v>
      </c>
      <c r="I364" s="476">
        <v>46</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4"/>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4"/>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4"/>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4"/>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2.9776650194666887</v>
      </c>
      <c r="AQ368" s="477">
        <v>3.4000000000000004</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0.43774999999999997</v>
      </c>
      <c r="AQ370" s="477">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4"/>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2.7017748525052174</v>
      </c>
      <c r="AQ372" s="477">
        <v>1.9647374818862349</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v>
      </c>
      <c r="AQ374" s="477">
        <v>0</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4"/>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v>0</v>
      </c>
      <c r="AP376" s="419">
        <v>0</v>
      </c>
      <c r="AQ376" s="418">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4"/>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9.1615550995405928E-2</v>
      </c>
      <c r="AQ380" s="477">
        <v>0.15299718260869574</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0.18690283708609265</v>
      </c>
      <c r="AQ381" s="477">
        <v>0.20718017419354834</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4"/>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4"/>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4"/>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1.4978629999999999</v>
      </c>
      <c r="AQ385" s="477">
        <v>1.5747180000000001</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0.7</v>
      </c>
      <c r="AQ386" s="477">
        <v>0.7</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4"/>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23.692231549999995</v>
      </c>
      <c r="AQ388" s="477">
        <v>22.969622200000003</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14.5</v>
      </c>
      <c r="AQ389" s="477">
        <v>14.5</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4"/>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15.785852033181968</v>
      </c>
      <c r="AQ391" s="477">
        <v>13.504190137980313</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16.8</v>
      </c>
      <c r="AQ392" s="477">
        <v>16.600000000000001</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4"/>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1.60284654</v>
      </c>
      <c r="AQ394" s="477">
        <v>1.7724563945579999</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4"/>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1.02586727</v>
      </c>
      <c r="AQ397" s="477">
        <v>1.0353046579960001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4"/>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4"/>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4"/>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4"/>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4"/>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0.65759904000000002</v>
      </c>
      <c r="AQ412" s="477">
        <v>0.99869389999999925</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4"/>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0.83359867500000007</v>
      </c>
      <c r="AP414" s="476">
        <v>2.4256667083333343</v>
      </c>
      <c r="AQ414" s="477">
        <v>4.0428750000000006E-2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0</v>
      </c>
      <c r="AP415" s="476">
        <v>0</v>
      </c>
      <c r="AQ415" s="477">
        <v>-6.0679558333333342E-2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4"/>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4"/>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idden="1"/>
    <row r="425" spans="1:49" hidden="1"/>
    <row r="426" spans="1:49" hidden="1"/>
    <row r="427" spans="1:49" hidden="1"/>
    <row r="428" spans="1:49" hidden="1"/>
    <row r="429" spans="1:49" hidden="1"/>
    <row r="430" spans="1:49" hidden="1"/>
    <row r="431" spans="1:49" hidden="1"/>
    <row r="432" spans="1:49" hidden="1"/>
    <row r="433" customFormat="1" hidden="1"/>
    <row r="434" customFormat="1" hidden="1"/>
    <row r="435" customFormat="1" hidden="1"/>
    <row r="436" customFormat="1" hidden="1"/>
    <row r="437" customFormat="1" hidden="1"/>
    <row r="438" customFormat="1" hidden="1"/>
    <row r="439" customFormat="1" hidden="1"/>
    <row r="440" customFormat="1" hidden="1"/>
    <row r="441" customFormat="1" hidden="1"/>
    <row r="442" customFormat="1" hidden="1"/>
    <row r="443" customFormat="1" hidden="1"/>
    <row r="444" customFormat="1" hidden="1"/>
    <row r="445" customFormat="1" hidden="1"/>
    <row r="446" customFormat="1" hidden="1"/>
    <row r="447" customFormat="1" hidden="1"/>
    <row r="448" customFormat="1" hidden="1"/>
    <row r="449" customFormat="1" hidden="1"/>
    <row r="450" customFormat="1" hidden="1"/>
    <row r="451" customFormat="1" hidden="1"/>
    <row r="452" customFormat="1" hidden="1"/>
    <row r="453" customFormat="1" hidden="1"/>
    <row r="454" customFormat="1" hidden="1"/>
    <row r="455" customFormat="1" hidden="1"/>
    <row r="456" customFormat="1" hidden="1"/>
    <row r="457" customFormat="1" hidden="1"/>
    <row r="458" customFormat="1" hidden="1"/>
    <row r="459" customFormat="1" hidden="1"/>
    <row r="460" customFormat="1" hidden="1"/>
    <row r="461" customFormat="1" hidden="1"/>
    <row r="462" customFormat="1" hidden="1"/>
    <row r="463" customFormat="1" hidden="1"/>
    <row r="464" customFormat="1" hidden="1"/>
    <row r="465" customFormat="1" hidden="1"/>
    <row r="466" customFormat="1" hidden="1"/>
    <row r="467" customFormat="1" hidden="1"/>
    <row r="468" customFormat="1" hidden="1"/>
    <row r="469" customFormat="1" hidden="1"/>
    <row r="470" customFormat="1" hidden="1"/>
    <row r="471" customFormat="1" hidden="1"/>
    <row r="472" customFormat="1" hidden="1"/>
    <row r="473" customFormat="1" hidden="1"/>
    <row r="474" customFormat="1" hidden="1"/>
    <row r="475" customFormat="1" hidden="1"/>
    <row r="476" customFormat="1" hidden="1"/>
    <row r="477" customFormat="1" hidden="1"/>
    <row r="478" customFormat="1" hidden="1"/>
    <row r="479" customFormat="1" hidden="1"/>
    <row r="480" customFormat="1" hidden="1"/>
    <row r="481" customFormat="1" hidden="1"/>
    <row r="482" customFormat="1" hidden="1"/>
    <row r="483" customFormat="1" hidden="1"/>
    <row r="484" customFormat="1" hidden="1"/>
    <row r="485" customFormat="1" hidden="1"/>
    <row r="486" customFormat="1" hidden="1"/>
    <row r="487" customFormat="1" hidden="1"/>
    <row r="488" customFormat="1" hidden="1"/>
    <row r="489" customFormat="1" hidden="1"/>
    <row r="490" customFormat="1" hidden="1"/>
    <row r="491" customFormat="1" hidden="1"/>
    <row r="492" customFormat="1" hidden="1"/>
    <row r="493" customFormat="1" hidden="1"/>
    <row r="494" customFormat="1" hidden="1"/>
    <row r="495" customFormat="1" hidden="1"/>
    <row r="496" customFormat="1" hidden="1"/>
    <row r="497" customFormat="1" hidden="1"/>
    <row r="498" customFormat="1" hidden="1"/>
    <row r="499" customFormat="1" hidden="1"/>
    <row r="500" customFormat="1" hidden="1"/>
    <row r="501" customFormat="1" hidden="1"/>
    <row r="502" customFormat="1" hidden="1"/>
    <row r="503" customFormat="1" hidden="1"/>
    <row r="504" customFormat="1" hidden="1"/>
    <row r="505" customFormat="1" hidden="1"/>
    <row r="506" customFormat="1" hidden="1"/>
    <row r="507" customFormat="1" hidden="1"/>
    <row r="508" customFormat="1" hidden="1"/>
    <row r="509" customFormat="1" hidden="1"/>
    <row r="510" customFormat="1" hidden="1"/>
    <row r="511" customFormat="1" hidden="1"/>
    <row r="512" customFormat="1" hidden="1"/>
    <row r="513" customFormat="1" hidden="1"/>
    <row r="514" customFormat="1" hidden="1"/>
    <row r="515" customFormat="1" hidden="1"/>
    <row r="516" customFormat="1" hidden="1"/>
    <row r="517" customFormat="1" hidden="1"/>
    <row r="518" customFormat="1" hidden="1"/>
    <row r="519" customFormat="1" hidden="1"/>
    <row r="520" customFormat="1" hidden="1"/>
    <row r="521" customFormat="1" hidden="1"/>
    <row r="522" customFormat="1" hidden="1"/>
    <row r="523" customFormat="1" hidden="1"/>
    <row r="524" customFormat="1" hidden="1"/>
    <row r="525" customFormat="1" hidden="1"/>
    <row r="526" customFormat="1" hidden="1"/>
    <row r="527" customFormat="1" hidden="1"/>
    <row r="528" customFormat="1" hidden="1"/>
    <row r="529" customFormat="1" hidden="1"/>
    <row r="530" customFormat="1" hidden="1"/>
    <row r="531" customFormat="1" hidden="1"/>
    <row r="532" customFormat="1" hidden="1"/>
    <row r="533" customFormat="1" hidden="1"/>
    <row r="534" customFormat="1" hidden="1"/>
    <row r="535" customFormat="1" hidden="1"/>
    <row r="536" customFormat="1" hidden="1"/>
    <row r="537" customFormat="1" hidden="1"/>
    <row r="538" customFormat="1" hidden="1"/>
    <row r="539" customFormat="1" hidden="1"/>
    <row r="540" customFormat="1" hidden="1"/>
    <row r="541" customFormat="1" hidden="1"/>
    <row r="542" customFormat="1" hidden="1"/>
    <row r="543" customFormat="1" hidden="1"/>
    <row r="544" customFormat="1" hidden="1"/>
    <row r="545" customFormat="1" hidden="1"/>
    <row r="546" customFormat="1" hidden="1"/>
    <row r="547" customFormat="1" hidden="1"/>
    <row r="548" customFormat="1" hidden="1"/>
    <row r="549" customFormat="1" hidden="1"/>
    <row r="550" customFormat="1" hidden="1"/>
    <row r="551" customFormat="1" hidden="1"/>
    <row r="552" customFormat="1" hidden="1"/>
    <row r="553" customFormat="1" hidden="1"/>
    <row r="554" customFormat="1" hidden="1"/>
    <row r="555" customFormat="1" hidden="1"/>
    <row r="556" customFormat="1" hidden="1"/>
    <row r="557" customFormat="1" hidden="1"/>
    <row r="558" customFormat="1" hidden="1"/>
    <row r="559" customFormat="1" hidden="1"/>
    <row r="560" customFormat="1" hidden="1"/>
    <row r="561" customFormat="1" hidden="1"/>
    <row r="562" customFormat="1" hidden="1"/>
    <row r="563" customFormat="1" hidden="1"/>
    <row r="564" customFormat="1" hidden="1"/>
    <row r="565" customFormat="1" hidden="1"/>
    <row r="566" customFormat="1" hidden="1"/>
    <row r="567" customFormat="1" hidden="1"/>
    <row r="568" customFormat="1" hidden="1"/>
    <row r="569" customFormat="1" hidden="1"/>
    <row r="570" customFormat="1" hidden="1"/>
    <row r="571" customFormat="1" hidden="1"/>
    <row r="572" customFormat="1" hidden="1"/>
    <row r="573" customFormat="1" hidden="1"/>
    <row r="574" customFormat="1" hidden="1"/>
    <row r="575" customFormat="1" hidden="1"/>
    <row r="576" customFormat="1" hidden="1"/>
    <row r="577" customFormat="1" hidden="1"/>
    <row r="578" customFormat="1" hidden="1"/>
    <row r="579" customFormat="1" hidden="1"/>
    <row r="580" customFormat="1" hidden="1"/>
    <row r="581" customFormat="1" hidden="1"/>
    <row r="582" customFormat="1" hidden="1"/>
    <row r="583" customFormat="1" hidden="1"/>
    <row r="584" customFormat="1" hidden="1"/>
    <row r="585" customFormat="1" hidden="1"/>
    <row r="586" customFormat="1" hidden="1"/>
    <row r="587" customFormat="1" hidden="1"/>
    <row r="588" customFormat="1" hidden="1"/>
    <row r="589" customFormat="1" hidden="1"/>
    <row r="590" customFormat="1" hidden="1"/>
    <row r="591" customFormat="1" hidden="1"/>
    <row r="592" customFormat="1" hidden="1"/>
    <row r="593" customFormat="1" hidden="1"/>
    <row r="594" customFormat="1" hidden="1"/>
    <row r="595" customFormat="1" hidden="1"/>
    <row r="596" customFormat="1" hidden="1"/>
    <row r="597" customFormat="1" hidden="1"/>
    <row r="598" customFormat="1" hidden="1"/>
    <row r="599" customFormat="1" hidden="1"/>
    <row r="600" customFormat="1" hidden="1"/>
    <row r="601" customFormat="1" hidden="1"/>
    <row r="602" customFormat="1" hidden="1"/>
    <row r="603" customFormat="1" hidden="1"/>
    <row r="604" customFormat="1" hidden="1"/>
    <row r="605" customFormat="1" hidden="1"/>
    <row r="606" customFormat="1" hidden="1"/>
    <row r="607" customFormat="1" hidden="1"/>
    <row r="608" customFormat="1" hidden="1"/>
    <row r="609" customFormat="1" hidden="1"/>
    <row r="610" customFormat="1" hidden="1"/>
    <row r="611" customFormat="1" hidden="1"/>
    <row r="612" customFormat="1" hidden="1"/>
    <row r="613" customFormat="1" hidden="1"/>
    <row r="614" customFormat="1" hidden="1"/>
    <row r="615" customFormat="1" hidden="1"/>
    <row r="616" customFormat="1" hidden="1"/>
    <row r="617" customFormat="1" hidden="1"/>
    <row r="618" customFormat="1" hidden="1"/>
    <row r="619" customFormat="1" hidden="1"/>
    <row r="620" customFormat="1" hidden="1"/>
    <row r="621" customFormat="1" hidden="1"/>
    <row r="622" customFormat="1" hidden="1"/>
    <row r="623" customFormat="1" hidden="1"/>
    <row r="624" customFormat="1" hidden="1"/>
    <row r="625" customFormat="1" hidden="1"/>
    <row r="626" customFormat="1" hidden="1"/>
    <row r="627" customFormat="1" hidden="1"/>
    <row r="628" customFormat="1" hidden="1"/>
    <row r="629" customFormat="1" hidden="1"/>
    <row r="630" customFormat="1" hidden="1"/>
    <row r="631" customFormat="1" hidden="1"/>
    <row r="632" customFormat="1" hidden="1"/>
    <row r="633" customFormat="1" hidden="1"/>
    <row r="634" customFormat="1" hidden="1"/>
    <row r="635" customFormat="1" hidden="1"/>
    <row r="636" customFormat="1" hidden="1"/>
    <row r="637" customFormat="1" hidden="1"/>
    <row r="638" customFormat="1" hidden="1"/>
    <row r="639" customFormat="1" hidden="1"/>
    <row r="640" customFormat="1" hidden="1"/>
    <row r="641" customFormat="1" hidden="1"/>
    <row r="642" customFormat="1" hidden="1"/>
    <row r="643" customFormat="1" hidden="1"/>
    <row r="644" customFormat="1" hidden="1"/>
    <row r="645" customFormat="1" hidden="1"/>
    <row r="646" customFormat="1" hidden="1"/>
    <row r="647" customFormat="1" hidden="1"/>
    <row r="648" customFormat="1" hidden="1"/>
    <row r="649" customFormat="1" hidden="1"/>
    <row r="650" customFormat="1" hidden="1"/>
    <row r="651" customFormat="1" hidden="1"/>
    <row r="652" customFormat="1" hidden="1"/>
    <row r="653" customFormat="1" hidden="1"/>
    <row r="654" customFormat="1" hidden="1"/>
    <row r="655" customFormat="1" hidden="1"/>
    <row r="656" customFormat="1" hidden="1"/>
    <row r="657" customFormat="1" hidden="1"/>
    <row r="658" customFormat="1" hidden="1"/>
    <row r="659" customFormat="1" hidden="1"/>
    <row r="660" customFormat="1" hidden="1"/>
    <row r="661" customFormat="1" hidden="1"/>
    <row r="662" customFormat="1" hidden="1"/>
    <row r="663" customFormat="1" hidden="1"/>
    <row r="664" customFormat="1" hidden="1"/>
    <row r="665" customFormat="1" hidden="1"/>
    <row r="666" customFormat="1" hidden="1"/>
    <row r="667" customFormat="1" hidden="1"/>
    <row r="668" customFormat="1" hidden="1"/>
    <row r="669" customFormat="1" hidden="1"/>
    <row r="670" customFormat="1" hidden="1"/>
    <row r="671" customFormat="1" hidden="1"/>
    <row r="672" customFormat="1" hidden="1"/>
    <row r="673" customFormat="1" hidden="1"/>
    <row r="674" customFormat="1" hidden="1"/>
    <row r="675" customFormat="1" hidden="1"/>
    <row r="676" customFormat="1" hidden="1"/>
    <row r="1812" customFormat="1" hidden="1"/>
    <row r="1825" customFormat="1" hidden="1"/>
    <row r="1826" customFormat="1" hidden="1"/>
    <row r="1827" customFormat="1" hidden="1"/>
    <row r="1828" customFormat="1" hidden="1"/>
    <row r="1840" customFormat="1" hidden="1"/>
    <row r="1841" customFormat="1" hidden="1"/>
    <row r="1842" customFormat="1" hidden="1"/>
    <row r="1843" customFormat="1" hidden="1"/>
    <row r="1844" customFormat="1" hidden="1"/>
    <row r="1848" customFormat="1" hidden="1"/>
    <row r="1849" customFormat="1" hidden="1"/>
    <row r="1850" customFormat="1" hidden="1"/>
    <row r="1851" customFormat="1" hidden="1"/>
    <row r="1852" customFormat="1" hidden="1"/>
    <row r="1853" customFormat="1" hidden="1"/>
    <row r="1854" customFormat="1" hidden="1"/>
    <row r="1855" customFormat="1" hidden="1"/>
    <row r="1856" customFormat="1" hidden="1"/>
    <row r="1857" customFormat="1" hidden="1"/>
    <row r="1858" customFormat="1" hidden="1"/>
    <row r="1859" customFormat="1" hidden="1"/>
    <row r="1860" customFormat="1" hidden="1"/>
    <row r="1861" customFormat="1" hidden="1"/>
    <row r="1862" customFormat="1" hidden="1"/>
    <row r="1863" customFormat="1" hidden="1"/>
    <row r="1864" customFormat="1" hidden="1"/>
    <row r="1865" customFormat="1" hidden="1"/>
    <row r="1866" customFormat="1" hidden="1"/>
    <row r="1867" customFormat="1" hidden="1"/>
    <row r="1868" customFormat="1" hidden="1"/>
    <row r="1869" customFormat="1" hidden="1"/>
    <row r="1870" customFormat="1" hidden="1"/>
    <row r="1871" customFormat="1" hidden="1"/>
    <row r="1872" customFormat="1" hidden="1"/>
    <row r="1873" customFormat="1" hidden="1"/>
    <row r="1874" customFormat="1" hidden="1"/>
    <row r="1875" customFormat="1" hidden="1"/>
    <row r="1876" customFormat="1" hidden="1"/>
    <row r="1877" customFormat="1" hidden="1"/>
    <row r="1878" customFormat="1" hidden="1"/>
    <row r="1879" customFormat="1" hidden="1"/>
    <row r="1880" customFormat="1" hidden="1"/>
    <row r="1881" customFormat="1" hidden="1"/>
    <row r="1882" customFormat="1" hidden="1"/>
    <row r="1883" customFormat="1" hidden="1"/>
    <row r="1884" customFormat="1" hidden="1"/>
    <row r="1885" customFormat="1" hidden="1"/>
    <row r="1886" customFormat="1" hidden="1"/>
    <row r="1887" customFormat="1" hidden="1"/>
    <row r="1888" customFormat="1" hidden="1"/>
    <row r="1889" customFormat="1" hidden="1"/>
    <row r="1890" customFormat="1" hidden="1"/>
    <row r="1891" customFormat="1" hidden="1"/>
    <row r="1892" customFormat="1" hidden="1"/>
    <row r="1893" customFormat="1" hidden="1"/>
    <row r="1894" customFormat="1" hidden="1"/>
    <row r="1895" customFormat="1" hidden="1"/>
    <row r="1896" customFormat="1" hidden="1"/>
    <row r="1897" customFormat="1" hidden="1"/>
    <row r="1898" customFormat="1" hidden="1"/>
    <row r="1899" customFormat="1" hidden="1"/>
    <row r="1900" customFormat="1" hidden="1"/>
    <row r="1901" customFormat="1" hidden="1"/>
    <row r="1902" customFormat="1" hidden="1"/>
    <row r="1903" customFormat="1" hidden="1"/>
    <row r="1904" customFormat="1" hidden="1"/>
    <row r="1905" customFormat="1" hidden="1"/>
    <row r="1906" customFormat="1" hidden="1"/>
    <row r="1907" customFormat="1" hidden="1"/>
    <row r="1908" customFormat="1" hidden="1"/>
    <row r="1909" customFormat="1" hidden="1"/>
    <row r="1910" customFormat="1" hidden="1"/>
    <row r="1911" customFormat="1" hidden="1"/>
    <row r="1912" customFormat="1" hidden="1"/>
    <row r="1913" customFormat="1" hidden="1"/>
    <row r="1914" customFormat="1" hidden="1"/>
    <row r="1915" customFormat="1" hidden="1"/>
    <row r="1916" customFormat="1" hidden="1"/>
    <row r="1917" customFormat="1" hidden="1"/>
    <row r="1918" customFormat="1" hidden="1"/>
    <row r="1919" customFormat="1" hidden="1"/>
    <row r="1920" customFormat="1" hidden="1"/>
    <row r="1921" customFormat="1" hidden="1"/>
    <row r="1922" customFormat="1" hidden="1"/>
    <row r="1923" customFormat="1" hidden="1"/>
    <row r="1924" customFormat="1" hidden="1"/>
    <row r="1925" customFormat="1" hidden="1"/>
    <row r="1926" customFormat="1" hidden="1"/>
    <row r="1927" customFormat="1" hidden="1"/>
    <row r="1928" customFormat="1" hidden="1"/>
    <row r="1929" customFormat="1" hidden="1"/>
    <row r="1930" customFormat="1" hidden="1"/>
    <row r="1931" customFormat="1" hidden="1"/>
    <row r="1932" customFormat="1" hidden="1"/>
    <row r="1933" customFormat="1" hidden="1"/>
    <row r="1934" customFormat="1" hidden="1"/>
    <row r="1935" customFormat="1" hidden="1"/>
    <row r="1936" customFormat="1" hidden="1"/>
    <row r="1937" customFormat="1" hidden="1"/>
    <row r="1938" customFormat="1" hidden="1"/>
    <row r="1939" customFormat="1" hidden="1"/>
    <row r="1940" customFormat="1" hidden="1"/>
    <row r="1941" customFormat="1" hidden="1"/>
    <row r="1942" customFormat="1" hidden="1"/>
    <row r="1943" customFormat="1" hidden="1"/>
    <row r="1944" customFormat="1" hidden="1"/>
    <row r="1945" customFormat="1" hidden="1"/>
    <row r="1946" customFormat="1" hidden="1"/>
    <row r="1947" customFormat="1" hidden="1"/>
    <row r="1948" customFormat="1" hidden="1"/>
    <row r="1949" customFormat="1" hidden="1"/>
    <row r="1950" customFormat="1" hidden="1"/>
    <row r="1951" customFormat="1" hidden="1"/>
    <row r="1952" customFormat="1" hidden="1"/>
    <row r="1953" customFormat="1" hidden="1"/>
    <row r="1954" customFormat="1" hidden="1"/>
    <row r="1955" customFormat="1" hidden="1"/>
    <row r="1956" customFormat="1" hidden="1"/>
    <row r="1957" customFormat="1" hidden="1"/>
    <row r="1958" customFormat="1" hidden="1"/>
    <row r="1959" customFormat="1" hidden="1"/>
    <row r="1960" customFormat="1" hidden="1"/>
    <row r="1961" customFormat="1" hidden="1"/>
    <row r="1962" customFormat="1" hidden="1"/>
    <row r="1963" customFormat="1" hidden="1"/>
    <row r="1964" customFormat="1" hidden="1"/>
    <row r="1965" customFormat="1" hidden="1"/>
    <row r="1966" customFormat="1" hidden="1"/>
    <row r="1967" customFormat="1" hidden="1"/>
    <row r="1968" customFormat="1" hidden="1"/>
    <row r="1969" customFormat="1" hidden="1"/>
    <row r="1970" customFormat="1" hidden="1"/>
    <row r="1971" customFormat="1" hidden="1"/>
    <row r="1972" customFormat="1" hidden="1"/>
    <row r="1973" customFormat="1" hidden="1"/>
    <row r="1974" customFormat="1" hidden="1"/>
    <row r="1975" customFormat="1" hidden="1"/>
    <row r="1976" customFormat="1" hidden="1"/>
    <row r="1977" customFormat="1" hidden="1"/>
    <row r="1978" customFormat="1" hidden="1"/>
    <row r="1979" customFormat="1" hidden="1"/>
    <row r="1980" customFormat="1" hidden="1"/>
    <row r="1981" customFormat="1" hidden="1"/>
    <row r="1982" customFormat="1" hidden="1"/>
    <row r="1983" customFormat="1" hidden="1"/>
    <row r="1984" customFormat="1" hidden="1"/>
    <row r="1985" customFormat="1" hidden="1"/>
    <row r="1986" customFormat="1" hidden="1"/>
    <row r="1987" customFormat="1" hidden="1"/>
    <row r="1988" customFormat="1" hidden="1"/>
    <row r="1989" customFormat="1" hidden="1"/>
    <row r="1990" customFormat="1" hidden="1"/>
    <row r="1991" customFormat="1" hidden="1"/>
    <row r="1992" customFormat="1" hidden="1"/>
    <row r="1993" customFormat="1" hidden="1"/>
    <row r="1994" customFormat="1" hidden="1"/>
    <row r="1995" customFormat="1" hidden="1"/>
    <row r="1996" customFormat="1" hidden="1"/>
    <row r="1997" customFormat="1" hidden="1"/>
    <row r="1998" customFormat="1" hidden="1"/>
    <row r="1999" customFormat="1" hidden="1"/>
    <row r="2000" customFormat="1" hidden="1"/>
    <row r="2001" customFormat="1" hidden="1"/>
    <row r="2002" customFormat="1" hidden="1"/>
    <row r="2003" customFormat="1" hidden="1"/>
    <row r="2004" customFormat="1" hidden="1"/>
    <row r="2005" customFormat="1" hidden="1"/>
    <row r="2006" customFormat="1" hidden="1"/>
    <row r="2007" customFormat="1" hidden="1"/>
    <row r="2008" customFormat="1" hidden="1"/>
    <row r="2009" customFormat="1" hidden="1"/>
    <row r="2010" customFormat="1" hidden="1"/>
    <row r="2011" customFormat="1" hidden="1"/>
    <row r="2012" customFormat="1" hidden="1"/>
    <row r="2013" customFormat="1" hidden="1"/>
    <row r="2014" customFormat="1" hidden="1"/>
    <row r="2015" customFormat="1" hidden="1"/>
    <row r="2016" customFormat="1" hidden="1"/>
    <row r="2017" customFormat="1" hidden="1"/>
    <row r="2018" customFormat="1" hidden="1"/>
    <row r="2019" customFormat="1" hidden="1"/>
    <row r="2020" customFormat="1" hidden="1"/>
    <row r="2021" customFormat="1" hidden="1"/>
    <row r="2022" customFormat="1" hidden="1"/>
    <row r="2023" customFormat="1" hidden="1"/>
    <row r="2024" customFormat="1" hidden="1"/>
    <row r="2025" customFormat="1" hidden="1"/>
    <row r="2026" customFormat="1" hidden="1"/>
    <row r="2027" customFormat="1" hidden="1"/>
    <row r="2028" customFormat="1" hidden="1"/>
    <row r="2029" customFormat="1" hidden="1"/>
    <row r="2030" customFormat="1" hidden="1"/>
    <row r="2031" customFormat="1" hidden="1"/>
    <row r="2032" customFormat="1" hidden="1"/>
    <row r="2033" customFormat="1" hidden="1"/>
    <row r="2034" customFormat="1" hidden="1"/>
    <row r="2035" customFormat="1" hidden="1"/>
    <row r="2036" customFormat="1" hidden="1"/>
    <row r="2037" customFormat="1" hidden="1"/>
    <row r="2038" customFormat="1" hidden="1"/>
    <row r="2039" customFormat="1" hidden="1"/>
    <row r="2040" customFormat="1" hidden="1"/>
    <row r="2041" customFormat="1" hidden="1"/>
    <row r="2042" customFormat="1" hidden="1"/>
    <row r="2043" customFormat="1" hidden="1"/>
    <row r="2044" customFormat="1" hidden="1"/>
    <row r="2045" customFormat="1" hidden="1"/>
    <row r="2046" customFormat="1" hidden="1"/>
    <row r="2047" customFormat="1" hidden="1"/>
    <row r="2048" customFormat="1" hidden="1"/>
    <row r="2049" customFormat="1" hidden="1"/>
    <row r="2050" customFormat="1" hidden="1"/>
    <row r="2051" customFormat="1" hidden="1"/>
    <row r="2052" customFormat="1" hidden="1"/>
    <row r="2053" customFormat="1" hidden="1"/>
    <row r="2054" customFormat="1" hidden="1"/>
    <row r="2055" customFormat="1" hidden="1"/>
    <row r="2056" customFormat="1" hidden="1"/>
    <row r="2057" customFormat="1" hidden="1"/>
    <row r="2058" customFormat="1" hidden="1"/>
    <row r="2059" customFormat="1" hidden="1"/>
    <row r="2060" customFormat="1" hidden="1"/>
    <row r="2061" customFormat="1" hidden="1"/>
    <row r="2062" customFormat="1" hidden="1"/>
    <row r="2063" customFormat="1" hidden="1"/>
    <row r="2064" customFormat="1" hidden="1"/>
    <row r="2065" customFormat="1" hidden="1"/>
    <row r="2066" customFormat="1" hidden="1"/>
    <row r="2067" customFormat="1" hidden="1"/>
    <row r="2068" customFormat="1" hidden="1"/>
    <row r="2069" customFormat="1" hidden="1"/>
    <row r="2070" customFormat="1" hidden="1"/>
    <row r="2071" customFormat="1" hidden="1"/>
    <row r="2072" customFormat="1" hidden="1"/>
    <row r="2073" customFormat="1" hidden="1"/>
    <row r="2074" customFormat="1" hidden="1"/>
    <row r="2075" customFormat="1" hidden="1"/>
    <row r="2076" customFormat="1" hidden="1"/>
    <row r="2077" customFormat="1" hidden="1"/>
    <row r="2078" customFormat="1" hidden="1"/>
    <row r="2079" customFormat="1" hidden="1"/>
    <row r="2080" customFormat="1" hidden="1"/>
    <row r="2081" customFormat="1" hidden="1"/>
    <row r="2082" customFormat="1" hidden="1"/>
    <row r="2083" customFormat="1" hidden="1"/>
    <row r="2084" customFormat="1" hidden="1"/>
    <row r="2085" customFormat="1" hidden="1"/>
    <row r="2086" customFormat="1" hidden="1"/>
    <row r="2087" customFormat="1" hidden="1"/>
    <row r="2088" customFormat="1" hidden="1"/>
    <row r="2089" customFormat="1" hidden="1"/>
    <row r="2090" customFormat="1" hidden="1"/>
    <row r="2091" customFormat="1" hidden="1"/>
    <row r="2092" customFormat="1" hidden="1"/>
    <row r="2093" customFormat="1" hidden="1"/>
    <row r="2094" customFormat="1" hidden="1"/>
    <row r="2095" customFormat="1" hidden="1"/>
    <row r="2096" customFormat="1" hidden="1"/>
    <row r="2097" customFormat="1" hidden="1"/>
    <row r="2098" customFormat="1" hidden="1"/>
    <row r="2099" customFormat="1" hidden="1"/>
    <row r="2100" customFormat="1" hidden="1"/>
    <row r="2101" customFormat="1" hidden="1"/>
    <row r="2102" customFormat="1" hidden="1"/>
    <row r="2103" customFormat="1" hidden="1"/>
    <row r="2104" customFormat="1" hidden="1"/>
    <row r="2105" customFormat="1" hidden="1"/>
    <row r="2106" customFormat="1" hidden="1"/>
    <row r="2107" customFormat="1" hidden="1"/>
    <row r="2108" customFormat="1" hidden="1"/>
    <row r="2109" customFormat="1" hidden="1"/>
    <row r="2110" customFormat="1" hidden="1"/>
    <row r="2111" customFormat="1" hidden="1"/>
    <row r="2112" customFormat="1" hidden="1"/>
    <row r="2113" customFormat="1" hidden="1"/>
    <row r="2114" customFormat="1" hidden="1"/>
    <row r="2115" customFormat="1" hidden="1"/>
    <row r="2116" customFormat="1" hidden="1"/>
    <row r="2117" customFormat="1" hidden="1"/>
    <row r="2118" customFormat="1" hidden="1"/>
    <row r="2119" customFormat="1" hidden="1"/>
    <row r="2120" customFormat="1" hidden="1"/>
    <row r="2121" customFormat="1" hidden="1"/>
    <row r="2122" customFormat="1" hidden="1"/>
    <row r="2123" customFormat="1" hidden="1"/>
    <row r="2124" customFormat="1" hidden="1"/>
    <row r="2125" customFormat="1" hidden="1"/>
    <row r="2126" customFormat="1" hidden="1"/>
    <row r="2127" customFormat="1" hidden="1"/>
    <row r="2128" customFormat="1" hidden="1"/>
    <row r="2129" customFormat="1" hidden="1"/>
    <row r="2130" customFormat="1" hidden="1"/>
    <row r="2131" customFormat="1" hidden="1"/>
    <row r="2132" customFormat="1" hidden="1"/>
    <row r="2133" customFormat="1" hidden="1"/>
    <row r="2134" customFormat="1" hidden="1"/>
    <row r="2135" customFormat="1" hidden="1"/>
    <row r="2136" customFormat="1" hidden="1"/>
    <row r="2137" customFormat="1" hidden="1"/>
    <row r="2138" customFormat="1" hidden="1"/>
    <row r="2139" customFormat="1" hidden="1"/>
    <row r="2140" customFormat="1" hidden="1"/>
    <row r="2141" customFormat="1" hidden="1"/>
    <row r="2142" customFormat="1" hidden="1"/>
    <row r="2143" customFormat="1" hidden="1"/>
    <row r="2144" customFormat="1" hidden="1"/>
    <row r="2145" customFormat="1" hidden="1"/>
    <row r="2146" customFormat="1" hidden="1"/>
    <row r="2147" customFormat="1" hidden="1"/>
    <row r="2148" customFormat="1" hidden="1"/>
    <row r="2149" customFormat="1" hidden="1"/>
    <row r="2150" customFormat="1" hidden="1"/>
    <row r="2151" customFormat="1" hidden="1"/>
    <row r="2152" customFormat="1" hidden="1"/>
    <row r="2153" customFormat="1" hidden="1"/>
    <row r="2154" customFormat="1" hidden="1"/>
    <row r="2155" customFormat="1" hidden="1"/>
    <row r="2156" customFormat="1" hidden="1"/>
    <row r="2157" customFormat="1" hidden="1"/>
    <row r="2158" customFormat="1" hidden="1"/>
    <row r="2159" customFormat="1" hidden="1"/>
    <row r="2160" customFormat="1" hidden="1"/>
    <row r="2161" customFormat="1" hidden="1"/>
    <row r="2162" customFormat="1" hidden="1"/>
    <row r="2163" customFormat="1" hidden="1"/>
    <row r="2164" customFormat="1" hidden="1"/>
    <row r="2165" customFormat="1" hidden="1"/>
    <row r="2166" customFormat="1" hidden="1"/>
    <row r="2167" customFormat="1" hidden="1"/>
    <row r="2168" customFormat="1" hidden="1"/>
    <row r="2169" customFormat="1" hidden="1"/>
    <row r="2170" customFormat="1" hidden="1"/>
    <row r="2171" customFormat="1" hidden="1"/>
    <row r="2172" customFormat="1" hidden="1"/>
    <row r="2173" customFormat="1" hidden="1"/>
    <row r="2174" customFormat="1" hidden="1"/>
    <row r="2175" customFormat="1" hidden="1"/>
    <row r="2176" customFormat="1" hidden="1"/>
    <row r="2177" customFormat="1" hidden="1"/>
    <row r="2178" customFormat="1" hidden="1"/>
    <row r="2179" customFormat="1" hidden="1"/>
    <row r="2180" customFormat="1" hidden="1"/>
    <row r="2181" customFormat="1" hidden="1"/>
    <row r="2182" customFormat="1" hidden="1"/>
    <row r="2183" customFormat="1" hidden="1"/>
    <row r="2184" customFormat="1" hidden="1"/>
    <row r="2185" customFormat="1" hidden="1"/>
    <row r="2186" customFormat="1" hidden="1"/>
    <row r="2187" customFormat="1" hidden="1"/>
    <row r="2188" customFormat="1" hidden="1"/>
    <row r="2189" customFormat="1" hidden="1"/>
    <row r="2190" customFormat="1" hidden="1"/>
    <row r="2191" customFormat="1" hidden="1"/>
    <row r="2192" customFormat="1" hidden="1"/>
    <row r="2193" customFormat="1" hidden="1"/>
    <row r="2194" customFormat="1" hidden="1"/>
    <row r="2195" customFormat="1" hidden="1"/>
    <row r="2196" customFormat="1" hidden="1"/>
    <row r="2197" customFormat="1" hidden="1"/>
    <row r="2198" customFormat="1" hidden="1"/>
    <row r="2199" customFormat="1" hidden="1"/>
    <row r="2200" customFormat="1" hidden="1"/>
    <row r="2201" customFormat="1" hidden="1"/>
    <row r="2202" customFormat="1" hidden="1"/>
    <row r="2203" customFormat="1" hidden="1"/>
    <row r="2204" customFormat="1" hidden="1"/>
    <row r="2205" customFormat="1" hidden="1"/>
    <row r="2206" customFormat="1" hidden="1"/>
    <row r="2207" customFormat="1" hidden="1"/>
    <row r="2208" customFormat="1" hidden="1"/>
    <row r="2209" customFormat="1" hidden="1"/>
    <row r="2210" customFormat="1" hidden="1"/>
    <row r="2211" customFormat="1" hidden="1"/>
    <row r="2212" customFormat="1" hidden="1"/>
    <row r="2213" customFormat="1" hidden="1"/>
    <row r="2214" customFormat="1" hidden="1"/>
    <row r="2215" customFormat="1" hidden="1"/>
    <row r="2216" customFormat="1" hidden="1"/>
    <row r="2217" customFormat="1" hidden="1"/>
    <row r="2218" customFormat="1" hidden="1"/>
    <row r="2219" customFormat="1" hidden="1"/>
    <row r="2220" customFormat="1" hidden="1"/>
    <row r="2221" customFormat="1" hidden="1"/>
    <row r="2222" customFormat="1" hidden="1"/>
    <row r="2223" customFormat="1" hidden="1"/>
    <row r="2224" customFormat="1" hidden="1"/>
    <row r="2225" customFormat="1" hidden="1"/>
    <row r="2226" customFormat="1" hidden="1"/>
    <row r="2227" customFormat="1" hidden="1"/>
    <row r="2228" customFormat="1" hidden="1"/>
    <row r="2229" customFormat="1" hidden="1"/>
    <row r="2230" customFormat="1" hidden="1"/>
    <row r="2231" customFormat="1" hidden="1"/>
    <row r="2232" customFormat="1" hidden="1"/>
    <row r="2233" customFormat="1" hidden="1"/>
    <row r="2234" customFormat="1" hidden="1"/>
    <row r="2235" customFormat="1" hidden="1"/>
    <row r="2236" customFormat="1" hidden="1"/>
    <row r="2237" customFormat="1" hidden="1"/>
    <row r="2238" customFormat="1" hidden="1"/>
    <row r="2239" customFormat="1" hidden="1"/>
    <row r="2240" customFormat="1" hidden="1"/>
    <row r="2241" customFormat="1" hidden="1"/>
    <row r="2242" customFormat="1" hidden="1"/>
    <row r="2243" customFormat="1" hidden="1"/>
    <row r="2244" customFormat="1" hidden="1"/>
    <row r="2245" customFormat="1" hidden="1"/>
    <row r="2246" customFormat="1" hidden="1"/>
    <row r="2247" customFormat="1" hidden="1"/>
    <row r="2248" customFormat="1" hidden="1"/>
    <row r="2249" customFormat="1" hidden="1"/>
    <row r="2250" customFormat="1" hidden="1"/>
    <row r="2251" customFormat="1" hidden="1"/>
    <row r="2252" customFormat="1" hidden="1"/>
    <row r="2253" customFormat="1" hidden="1"/>
    <row r="2254" customFormat="1" hidden="1"/>
    <row r="2255" customFormat="1" hidden="1"/>
    <row r="2256" customFormat="1" hidden="1"/>
    <row r="2257" customFormat="1" hidden="1"/>
    <row r="2258" customFormat="1" hidden="1"/>
    <row r="2259" customFormat="1" hidden="1"/>
    <row r="2260" customFormat="1" hidden="1"/>
    <row r="2261" customFormat="1" hidden="1"/>
    <row r="2262" customFormat="1" hidden="1"/>
    <row r="2263" customFormat="1" hidden="1"/>
    <row r="2264" customFormat="1" hidden="1"/>
    <row r="2265" customFormat="1" hidden="1"/>
    <row r="2266" customFormat="1" hidden="1"/>
    <row r="2267" customFormat="1" hidden="1"/>
    <row r="2268" customFormat="1" hidden="1"/>
    <row r="2269" customFormat="1" hidden="1"/>
    <row r="2270" customFormat="1" hidden="1"/>
    <row r="2271" customFormat="1" hidden="1"/>
    <row r="2272" customFormat="1" hidden="1"/>
    <row r="2273" customFormat="1" hidden="1"/>
    <row r="2274" customFormat="1" hidden="1"/>
    <row r="2275" customFormat="1" hidden="1"/>
    <row r="2276" customFormat="1" hidden="1"/>
    <row r="2277" customFormat="1" hidden="1"/>
    <row r="2278" customFormat="1" hidden="1"/>
    <row r="2279" customFormat="1" hidden="1"/>
    <row r="2280" customFormat="1" hidden="1"/>
    <row r="2281" customFormat="1" hidden="1"/>
    <row r="2282" customFormat="1" hidden="1"/>
    <row r="2283" customFormat="1" hidden="1"/>
    <row r="2284" customFormat="1" hidden="1"/>
    <row r="2285" customFormat="1" hidden="1"/>
    <row r="2286" customFormat="1" hidden="1"/>
    <row r="2287" customFormat="1" hidden="1"/>
    <row r="2288" customFormat="1" hidden="1"/>
    <row r="2289" customFormat="1" hidden="1"/>
    <row r="2290" customFormat="1" hidden="1"/>
    <row r="2291" customFormat="1" hidden="1"/>
    <row r="2292" customFormat="1" hidden="1"/>
    <row r="2293" customFormat="1" hidden="1"/>
    <row r="2294" customFormat="1" hidden="1"/>
    <row r="2295" customFormat="1" hidden="1"/>
    <row r="2296" customFormat="1" hidden="1"/>
    <row r="2297" customFormat="1" hidden="1"/>
    <row r="2298" customFormat="1" hidden="1"/>
    <row r="2299" customFormat="1" hidden="1"/>
    <row r="2300" customFormat="1" hidden="1"/>
    <row r="2301" customFormat="1" hidden="1"/>
    <row r="2302" customFormat="1" hidden="1"/>
    <row r="2303" customFormat="1" hidden="1"/>
    <row r="2304" customFormat="1" hidden="1"/>
    <row r="2305" customFormat="1" hidden="1"/>
    <row r="2306" customFormat="1" hidden="1"/>
    <row r="2307" customFormat="1" hidden="1"/>
    <row r="2308" customFormat="1" hidden="1"/>
    <row r="2309" customFormat="1" hidden="1"/>
    <row r="2310" customFormat="1" hidden="1"/>
    <row r="2311" customFormat="1" hidden="1"/>
    <row r="2312" customFormat="1" hidden="1"/>
    <row r="2313" customFormat="1" hidden="1"/>
    <row r="2314" customFormat="1" hidden="1"/>
    <row r="2315" customFormat="1" hidden="1"/>
    <row r="2316" customFormat="1" hidden="1"/>
    <row r="2317" customFormat="1" hidden="1"/>
    <row r="2318" customFormat="1" hidden="1"/>
    <row r="2319" customFormat="1" hidden="1"/>
    <row r="2320" customFormat="1" hidden="1"/>
    <row r="2321" customFormat="1" hidden="1"/>
    <row r="2322" customFormat="1" hidden="1"/>
    <row r="2323" customFormat="1" hidden="1"/>
    <row r="2324" customFormat="1" hidden="1"/>
    <row r="2325" customFormat="1" hidden="1"/>
    <row r="2326" customFormat="1" hidden="1"/>
    <row r="2327" customFormat="1" hidden="1"/>
    <row r="2328" customFormat="1" hidden="1"/>
    <row r="2329" customFormat="1" hidden="1"/>
    <row r="2330" customFormat="1" hidden="1"/>
    <row r="2331" customFormat="1" hidden="1"/>
    <row r="2332" customFormat="1" hidden="1"/>
    <row r="2333" customFormat="1" hidden="1"/>
    <row r="2334" customFormat="1" hidden="1"/>
    <row r="2335" customFormat="1" hidden="1"/>
    <row r="2336" customFormat="1" hidden="1"/>
    <row r="2337" customFormat="1" hidden="1"/>
    <row r="2338" customFormat="1" hidden="1"/>
    <row r="2339" customFormat="1" hidden="1"/>
    <row r="2340" customFormat="1" hidden="1"/>
    <row r="2341" customFormat="1" hidden="1"/>
    <row r="2342" customFormat="1" hidden="1"/>
    <row r="2343" customFormat="1" hidden="1"/>
    <row r="2344" customFormat="1" hidden="1"/>
    <row r="2345" customFormat="1" hidden="1"/>
    <row r="2346" customFormat="1" hidden="1"/>
    <row r="2347" customFormat="1" hidden="1"/>
    <row r="2348" customFormat="1" hidden="1"/>
    <row r="2349" customFormat="1" hidden="1"/>
    <row r="2350" customFormat="1" hidden="1"/>
    <row r="2351" customFormat="1" hidden="1"/>
    <row r="2352" customFormat="1" hidden="1"/>
    <row r="2353" customFormat="1" hidden="1"/>
    <row r="2354" customFormat="1" hidden="1"/>
    <row r="2355" customFormat="1" hidden="1"/>
    <row r="2356" customFormat="1" hidden="1"/>
    <row r="2357" customFormat="1" hidden="1"/>
    <row r="2358" customFormat="1" hidden="1"/>
    <row r="2359" customFormat="1" hidden="1"/>
    <row r="2360" customFormat="1" hidden="1"/>
    <row r="2361" customFormat="1" hidden="1"/>
    <row r="2362" customFormat="1" hidden="1"/>
    <row r="2363" customFormat="1" hidden="1"/>
    <row r="2364" customFormat="1" hidden="1"/>
    <row r="2365" customFormat="1" hidden="1"/>
    <row r="2366" customFormat="1" hidden="1"/>
    <row r="2367" customFormat="1" hidden="1"/>
    <row r="2368" customFormat="1" hidden="1"/>
    <row r="2369" customFormat="1" hidden="1"/>
    <row r="2370" customFormat="1" hidden="1"/>
    <row r="2371" customFormat="1" hidden="1"/>
    <row r="2372" customFormat="1" hidden="1"/>
    <row r="2373" customFormat="1" hidden="1"/>
    <row r="2374" customFormat="1" hidden="1"/>
    <row r="2375" customFormat="1" hidden="1"/>
    <row r="2376" customFormat="1" hidden="1"/>
    <row r="2377" customFormat="1" hidden="1"/>
    <row r="2378" customFormat="1" hidden="1"/>
    <row r="2379" customFormat="1" hidden="1"/>
    <row r="2380" customFormat="1" hidden="1"/>
    <row r="2381" customFormat="1" hidden="1"/>
    <row r="2382" customFormat="1" hidden="1"/>
    <row r="2383" customFormat="1" hidden="1"/>
    <row r="2384" customFormat="1" hidden="1"/>
    <row r="2385" customFormat="1" hidden="1"/>
    <row r="2386" customFormat="1" hidden="1"/>
    <row r="2387" customFormat="1" hidden="1"/>
    <row r="2388" customFormat="1" hidden="1"/>
    <row r="2389" customFormat="1" hidden="1"/>
    <row r="2390" customFormat="1" hidden="1"/>
    <row r="2391" customFormat="1" hidden="1"/>
    <row r="2392" customFormat="1" hidden="1"/>
    <row r="2393" customFormat="1" hidden="1"/>
    <row r="2394" customFormat="1" hidden="1"/>
    <row r="2395" customFormat="1" hidden="1"/>
    <row r="2396" customFormat="1" hidden="1"/>
    <row r="2397" customFormat="1" hidden="1"/>
    <row r="2398" customFormat="1" hidden="1"/>
    <row r="2399" customFormat="1" hidden="1"/>
    <row r="2400" customFormat="1" hidden="1"/>
    <row r="2401" customFormat="1" hidden="1"/>
    <row r="2402" customFormat="1" hidden="1"/>
    <row r="2403" customFormat="1" hidden="1"/>
    <row r="2404" customFormat="1" hidden="1"/>
    <row r="2405" customFormat="1" hidden="1"/>
    <row r="2406" customFormat="1" hidden="1"/>
    <row r="2407" customFormat="1" hidden="1"/>
    <row r="2408" customFormat="1" hidden="1"/>
    <row r="2409" customFormat="1" hidden="1"/>
    <row r="2410" customFormat="1" hidden="1"/>
    <row r="2411" customFormat="1" hidden="1"/>
    <row r="2412" customFormat="1" hidden="1"/>
    <row r="2413" customFormat="1" hidden="1"/>
    <row r="2414" customFormat="1" hidden="1"/>
    <row r="2415" customFormat="1" hidden="1"/>
    <row r="2416" customFormat="1" hidden="1"/>
    <row r="2417" customFormat="1" hidden="1"/>
    <row r="2418" customFormat="1" hidden="1"/>
    <row r="2419" customFormat="1" hidden="1"/>
    <row r="2420" customFormat="1" hidden="1"/>
    <row r="2421" customFormat="1" hidden="1"/>
    <row r="2422" customFormat="1" hidden="1"/>
    <row r="2423" customFormat="1" hidden="1"/>
    <row r="2424" customFormat="1" hidden="1"/>
    <row r="2425" customFormat="1" hidden="1"/>
    <row r="2426" customFormat="1" hidden="1"/>
    <row r="2427" customFormat="1" hidden="1"/>
    <row r="2428" customFormat="1" hidden="1"/>
    <row r="2429" customFormat="1" hidden="1"/>
    <row r="2430" customFormat="1" hidden="1"/>
    <row r="2431" customFormat="1" hidden="1"/>
    <row r="2432" customFormat="1" hidden="1"/>
    <row r="2433" customFormat="1" hidden="1"/>
    <row r="2434" customFormat="1" hidden="1"/>
    <row r="2435" customFormat="1" hidden="1"/>
    <row r="2436" customFormat="1" hidden="1"/>
    <row r="2437" customFormat="1" hidden="1"/>
    <row r="2438" customFormat="1" hidden="1"/>
    <row r="2439" customFormat="1" hidden="1"/>
    <row r="2440" customFormat="1" hidden="1"/>
    <row r="2441" customFormat="1" hidden="1"/>
    <row r="2442" customFormat="1" hidden="1"/>
    <row r="2443" customFormat="1" hidden="1"/>
    <row r="2444" customFormat="1" hidden="1"/>
    <row r="2445" customFormat="1" hidden="1"/>
    <row r="2446" customFormat="1" hidden="1"/>
    <row r="2447" customFormat="1" hidden="1"/>
    <row r="2448" customFormat="1" hidden="1"/>
    <row r="2449" customFormat="1" hidden="1"/>
    <row r="2450" customFormat="1" hidden="1"/>
    <row r="2451" customFormat="1" hidden="1"/>
    <row r="2452" customFormat="1" hidden="1"/>
    <row r="2453" customFormat="1" hidden="1"/>
    <row r="2454" customFormat="1" hidden="1"/>
    <row r="2455" customFormat="1" hidden="1"/>
    <row r="2456" customFormat="1" hidden="1"/>
    <row r="2457" customFormat="1" hidden="1"/>
    <row r="2458" customFormat="1" hidden="1"/>
    <row r="2459" customFormat="1" hidden="1"/>
    <row r="2460" customFormat="1" hidden="1"/>
    <row r="2461" customFormat="1" hidden="1"/>
    <row r="2462" customFormat="1" hidden="1"/>
    <row r="2463" customFormat="1" hidden="1"/>
    <row r="2464" customFormat="1" hidden="1"/>
    <row r="2465" customFormat="1" hidden="1"/>
    <row r="2466" customFormat="1" hidden="1"/>
    <row r="2467" customFormat="1" hidden="1"/>
    <row r="2468" customFormat="1" hidden="1"/>
    <row r="2469" customFormat="1" hidden="1"/>
    <row r="2470" customFormat="1" hidden="1"/>
    <row r="2471" customFormat="1" hidden="1"/>
    <row r="2472" customFormat="1" hidden="1"/>
    <row r="2473" customFormat="1" hidden="1"/>
    <row r="2474" customFormat="1" hidden="1"/>
    <row r="2475" customFormat="1" hidden="1"/>
    <row r="2476" customFormat="1" hidden="1"/>
    <row r="2477" customFormat="1" hidden="1"/>
    <row r="2478" customFormat="1" hidden="1"/>
    <row r="2479" customFormat="1" hidden="1"/>
    <row r="2480" customFormat="1" hidden="1"/>
    <row r="2481" customFormat="1" hidden="1"/>
    <row r="2482" customFormat="1" hidden="1"/>
    <row r="2483" customFormat="1" hidden="1"/>
    <row r="2484" customFormat="1" hidden="1"/>
    <row r="2485" customFormat="1" hidden="1"/>
    <row r="2486" customFormat="1" hidden="1"/>
    <row r="2487" customFormat="1" hidden="1"/>
    <row r="2488" customFormat="1" hidden="1"/>
    <row r="2489" customFormat="1" hidden="1"/>
    <row r="2490" customFormat="1" hidden="1"/>
    <row r="2491" customFormat="1" hidden="1"/>
    <row r="2492" customFormat="1" hidden="1"/>
    <row r="2493" customFormat="1" hidden="1"/>
    <row r="2494" customFormat="1" hidden="1"/>
    <row r="2495" customFormat="1" hidden="1"/>
    <row r="2496" customFormat="1" hidden="1"/>
    <row r="2497" customFormat="1" hidden="1"/>
    <row r="2498" customFormat="1" hidden="1"/>
    <row r="2499" customFormat="1" hidden="1"/>
    <row r="2500" customFormat="1" hidden="1"/>
    <row r="2501" customFormat="1" hidden="1"/>
    <row r="2502" customFormat="1" hidden="1"/>
    <row r="2503" customFormat="1" hidden="1"/>
    <row r="2504" customFormat="1" hidden="1"/>
    <row r="2505" customFormat="1" hidden="1"/>
    <row r="2506" customFormat="1" hidden="1"/>
    <row r="2507" customFormat="1" hidden="1"/>
    <row r="2508" customFormat="1" hidden="1"/>
    <row r="2509" customFormat="1" hidden="1"/>
    <row r="2510" customFormat="1" hidden="1"/>
    <row r="2511" customFormat="1" hidden="1"/>
    <row r="2512" customFormat="1" hidden="1"/>
    <row r="2513" customFormat="1" hidden="1"/>
    <row r="2514" customFormat="1" hidden="1"/>
    <row r="2515" customFormat="1" hidden="1"/>
    <row r="2516" customFormat="1" hidden="1"/>
    <row r="2517" customFormat="1" hidden="1"/>
    <row r="2518" customFormat="1" hidden="1"/>
    <row r="2519" customFormat="1" hidden="1"/>
    <row r="2520" customFormat="1" hidden="1"/>
    <row r="2521" customFormat="1" hidden="1"/>
    <row r="2522" customFormat="1" hidden="1"/>
    <row r="2523" customFormat="1" hidden="1"/>
    <row r="2524" customFormat="1" hidden="1"/>
    <row r="2525" customFormat="1" hidden="1"/>
    <row r="2526" customFormat="1" hidden="1"/>
    <row r="2527" customFormat="1" hidden="1"/>
    <row r="2528" customFormat="1" hidden="1"/>
    <row r="2529" customFormat="1" hidden="1"/>
    <row r="2530" customFormat="1" hidden="1"/>
    <row r="2531" customFormat="1" hidden="1"/>
    <row r="2532" customFormat="1" hidden="1"/>
    <row r="2533" customFormat="1" hidden="1"/>
    <row r="2534" customFormat="1" hidden="1"/>
    <row r="2535" customFormat="1" hidden="1"/>
    <row r="2536" customFormat="1" hidden="1"/>
    <row r="2537" customFormat="1" hidden="1"/>
    <row r="2538" customFormat="1" hidden="1"/>
    <row r="2539" customFormat="1" hidden="1"/>
    <row r="2540" customFormat="1" hidden="1"/>
    <row r="2541" customFormat="1" hidden="1"/>
    <row r="2542" customFormat="1" hidden="1"/>
    <row r="2543" customFormat="1" hidden="1"/>
    <row r="2544" customFormat="1" hidden="1"/>
    <row r="2545" customFormat="1" hidden="1"/>
    <row r="2546" customFormat="1" hidden="1"/>
    <row r="2547" customFormat="1" hidden="1"/>
    <row r="2548" customFormat="1" hidden="1"/>
    <row r="2549" customFormat="1" hidden="1"/>
    <row r="2550" customFormat="1" hidden="1"/>
    <row r="2551" customFormat="1" hidden="1"/>
    <row r="2552" customFormat="1" hidden="1"/>
    <row r="2553" customFormat="1" hidden="1"/>
    <row r="2554" customFormat="1" hidden="1"/>
    <row r="2555" customFormat="1" hidden="1"/>
    <row r="2556" customFormat="1" hidden="1"/>
    <row r="2557" customFormat="1" hidden="1"/>
    <row r="2558" customFormat="1" hidden="1"/>
    <row r="2559" customFormat="1" hidden="1"/>
    <row r="2560" customFormat="1" hidden="1"/>
    <row r="2561" customFormat="1" hidden="1"/>
    <row r="2562" customFormat="1" hidden="1"/>
    <row r="2563" customFormat="1" hidden="1"/>
    <row r="2564" customFormat="1" hidden="1"/>
    <row r="2565" customFormat="1" hidden="1"/>
    <row r="2566" customFormat="1" hidden="1"/>
    <row r="2567" customFormat="1" hidden="1"/>
    <row r="2568" customFormat="1" hidden="1"/>
    <row r="2569" customFormat="1" hidden="1"/>
    <row r="2570" customFormat="1" hidden="1"/>
    <row r="2571" customFormat="1" hidden="1"/>
    <row r="2572" customFormat="1" hidden="1"/>
    <row r="2573" customFormat="1" hidden="1"/>
    <row r="2574" customFormat="1" hidden="1"/>
    <row r="2575" customFormat="1" hidden="1"/>
    <row r="2576" customFormat="1" hidden="1"/>
    <row r="2577" customFormat="1" hidden="1"/>
    <row r="2578" customFormat="1" hidden="1"/>
    <row r="2579" customFormat="1" hidden="1"/>
    <row r="2580" customFormat="1" hidden="1"/>
    <row r="2581" customFormat="1" hidden="1"/>
    <row r="2582" customFormat="1" hidden="1"/>
    <row r="2583" customFormat="1" hidden="1"/>
    <row r="2584" customFormat="1" hidden="1"/>
    <row r="2585" customFormat="1" hidden="1"/>
    <row r="2586" customFormat="1" hidden="1"/>
    <row r="2587" customFormat="1" hidden="1"/>
    <row r="2588" customFormat="1" hidden="1"/>
    <row r="2589" customFormat="1" hidden="1"/>
    <row r="2590" customFormat="1" hidden="1"/>
    <row r="2591" customFormat="1" hidden="1"/>
    <row r="2592" customFormat="1" hidden="1"/>
    <row r="2593" customFormat="1" hidden="1"/>
    <row r="2594" customFormat="1" hidden="1"/>
    <row r="2595" customFormat="1" hidden="1"/>
    <row r="2596" customFormat="1" hidden="1"/>
    <row r="2597" customFormat="1" hidden="1"/>
    <row r="2598" customFormat="1" hidden="1"/>
    <row r="2599" customFormat="1" hidden="1"/>
    <row r="2600" customFormat="1" hidden="1"/>
    <row r="2601" customFormat="1" hidden="1"/>
    <row r="2602" customFormat="1" hidden="1"/>
    <row r="2603" customFormat="1" hidden="1"/>
    <row r="2604" customFormat="1" hidden="1"/>
    <row r="2605" customFormat="1" hidden="1"/>
    <row r="2606" customFormat="1" hidden="1"/>
    <row r="2607" customFormat="1" hidden="1"/>
    <row r="2608" customFormat="1" hidden="1"/>
    <row r="2609" customFormat="1" hidden="1"/>
    <row r="2610" customFormat="1" hidden="1"/>
    <row r="2611" customFormat="1" hidden="1"/>
    <row r="2612" customFormat="1" hidden="1"/>
    <row r="2613" customFormat="1" hidden="1"/>
    <row r="2614" customFormat="1" hidden="1"/>
    <row r="2615" customFormat="1" hidden="1"/>
    <row r="2616" customFormat="1" hidden="1"/>
    <row r="2617" customFormat="1" hidden="1"/>
    <row r="2618" customFormat="1" hidden="1"/>
    <row r="2619" customFormat="1" hidden="1"/>
    <row r="2620" customFormat="1" hidden="1"/>
    <row r="2621" customFormat="1" hidden="1"/>
    <row r="2622" customFormat="1" hidden="1"/>
    <row r="2623" customFormat="1" hidden="1"/>
    <row r="2624" customFormat="1" hidden="1"/>
    <row r="2625" customFormat="1" hidden="1"/>
    <row r="2626" customFormat="1" hidden="1"/>
    <row r="2627" customFormat="1" hidden="1"/>
    <row r="2628" customFormat="1" hidden="1"/>
    <row r="2629" customFormat="1" hidden="1"/>
    <row r="2630" customFormat="1" hidden="1"/>
    <row r="2631" customFormat="1" hidden="1"/>
    <row r="2632" customFormat="1" hidden="1"/>
    <row r="2633" customFormat="1" hidden="1"/>
    <row r="2634" customFormat="1" hidden="1"/>
    <row r="2635" customFormat="1" hidden="1"/>
    <row r="2636" customFormat="1" hidden="1"/>
    <row r="2637" customFormat="1" hidden="1"/>
    <row r="2638" customFormat="1" hidden="1"/>
    <row r="2639" customFormat="1" hidden="1"/>
    <row r="2640" customFormat="1" hidden="1"/>
    <row r="2641" customFormat="1" hidden="1"/>
    <row r="2642" customFormat="1" hidden="1"/>
    <row r="2643" customFormat="1" hidden="1"/>
    <row r="2644" customFormat="1" hidden="1"/>
    <row r="2645" customFormat="1" hidden="1"/>
    <row r="2646" customFormat="1" hidden="1"/>
    <row r="2647" customFormat="1" hidden="1"/>
    <row r="2648" customFormat="1" hidden="1"/>
    <row r="2649" customFormat="1" hidden="1"/>
    <row r="2650" customFormat="1" hidden="1"/>
    <row r="2651" customFormat="1" hidden="1"/>
    <row r="2652" customFormat="1" hidden="1"/>
    <row r="2653" customFormat="1" hidden="1"/>
    <row r="2654" customFormat="1" hidden="1"/>
    <row r="2655" customFormat="1" hidden="1"/>
    <row r="2656" customFormat="1" hidden="1"/>
    <row r="2657" customFormat="1" hidden="1"/>
    <row r="2658" customFormat="1" hidden="1"/>
    <row r="2659" customFormat="1" hidden="1"/>
    <row r="2660" customFormat="1" hidden="1"/>
    <row r="2661" customFormat="1" hidden="1"/>
    <row r="2662" customFormat="1" hidden="1"/>
    <row r="2663" customFormat="1" hidden="1"/>
    <row r="2664" customFormat="1" hidden="1"/>
    <row r="2665" customFormat="1" hidden="1"/>
    <row r="2666" customFormat="1" hidden="1"/>
    <row r="2667" customFormat="1" hidden="1"/>
    <row r="2668" customFormat="1" hidden="1"/>
    <row r="2669" customFormat="1" hidden="1"/>
    <row r="2670" customFormat="1" hidden="1"/>
    <row r="2671" customFormat="1" hidden="1"/>
    <row r="2672" customFormat="1" hidden="1"/>
    <row r="2673" customFormat="1" hidden="1"/>
    <row r="2674" customFormat="1" hidden="1"/>
    <row r="2675" customFormat="1" hidden="1"/>
    <row r="2676" customFormat="1" hidden="1"/>
    <row r="2677" customFormat="1" hidden="1"/>
    <row r="2678" customFormat="1" hidden="1"/>
    <row r="2679" customFormat="1" hidden="1"/>
    <row r="2680" customFormat="1" hidden="1"/>
    <row r="2681" customFormat="1" hidden="1"/>
    <row r="2682" customFormat="1" hidden="1"/>
    <row r="2683" customFormat="1" hidden="1"/>
    <row r="2684" customFormat="1" hidden="1"/>
    <row r="2685" customFormat="1" hidden="1"/>
    <row r="2686" customFormat="1" hidden="1"/>
    <row r="2687" customFormat="1" hidden="1"/>
    <row r="2688" customFormat="1" hidden="1"/>
    <row r="2689" customFormat="1" hidden="1"/>
    <row r="2690" customFormat="1" hidden="1"/>
    <row r="2691" customFormat="1" hidden="1"/>
    <row r="2692" customFormat="1" hidden="1"/>
    <row r="2693" customFormat="1" hidden="1"/>
    <row r="2694" customFormat="1" hidden="1"/>
    <row r="2695" customFormat="1" hidden="1"/>
    <row r="2696" customFormat="1" hidden="1"/>
    <row r="2697" customFormat="1" hidden="1"/>
    <row r="2698" customFormat="1" hidden="1"/>
    <row r="2699" customFormat="1" hidden="1"/>
    <row r="2700" customFormat="1" hidden="1"/>
    <row r="2701" customFormat="1" hidden="1"/>
    <row r="2702" customFormat="1" hidden="1"/>
    <row r="2703" customFormat="1" hidden="1"/>
    <row r="2704" customFormat="1" hidden="1"/>
    <row r="2705" customFormat="1" hidden="1"/>
    <row r="2706" customFormat="1" hidden="1"/>
    <row r="2707" customFormat="1" hidden="1"/>
    <row r="2708" customFormat="1" hidden="1"/>
    <row r="2709" customFormat="1" hidden="1"/>
    <row r="2710" customFormat="1" hidden="1"/>
    <row r="2711" customFormat="1" hidden="1"/>
    <row r="2712" customFormat="1" hidden="1"/>
    <row r="2713" customFormat="1" hidden="1"/>
    <row r="2714" customFormat="1" hidden="1"/>
    <row r="2715" customFormat="1" hidden="1"/>
    <row r="2716" customFormat="1" hidden="1"/>
    <row r="2717" customFormat="1" hidden="1"/>
    <row r="2718" customFormat="1" hidden="1"/>
    <row r="2719" customFormat="1" hidden="1"/>
    <row r="2720" customFormat="1" hidden="1"/>
    <row r="2721" customFormat="1" hidden="1"/>
    <row r="2722" customFormat="1" hidden="1"/>
    <row r="2723" customFormat="1" hidden="1"/>
    <row r="2724" customFormat="1" hidden="1"/>
    <row r="2725" customFormat="1" hidden="1"/>
    <row r="2726" customFormat="1" hidden="1"/>
    <row r="2727" customFormat="1" hidden="1"/>
    <row r="2728" customFormat="1" hidden="1"/>
    <row r="2729" customFormat="1" hidden="1"/>
    <row r="2730" customFormat="1" hidden="1"/>
    <row r="2731" customFormat="1" hidden="1"/>
    <row r="2732" customFormat="1" hidden="1"/>
    <row r="2733" customFormat="1" hidden="1"/>
    <row r="2734" customFormat="1" hidden="1"/>
    <row r="2735" customFormat="1" hidden="1"/>
    <row r="2736" customFormat="1" hidden="1"/>
    <row r="2737" customFormat="1" hidden="1"/>
    <row r="2738" customFormat="1" hidden="1"/>
    <row r="2739" customFormat="1" hidden="1"/>
    <row r="2740" customFormat="1" hidden="1"/>
    <row r="2741" customFormat="1" hidden="1"/>
    <row r="2742" customFormat="1" hidden="1"/>
    <row r="2743" customFormat="1" hidden="1"/>
    <row r="2744" customFormat="1" hidden="1"/>
    <row r="2745" customFormat="1" hidden="1"/>
    <row r="2746" customFormat="1" hidden="1"/>
    <row r="2747" customFormat="1" hidden="1"/>
    <row r="2748" customFormat="1" hidden="1"/>
    <row r="2749" customFormat="1" hidden="1"/>
    <row r="2750" customFormat="1" hidden="1"/>
    <row r="2751" customFormat="1" hidden="1"/>
    <row r="2752" customFormat="1" hidden="1"/>
    <row r="2753" customFormat="1" hidden="1"/>
    <row r="2754" customFormat="1" hidden="1"/>
    <row r="2755" customFormat="1" hidden="1"/>
    <row r="2756" customFormat="1" hidden="1"/>
    <row r="2757" customFormat="1" hidden="1"/>
    <row r="2758" customFormat="1" hidden="1"/>
    <row r="2759" customFormat="1" hidden="1"/>
    <row r="2760" customFormat="1" hidden="1"/>
    <row r="2761" customFormat="1" hidden="1"/>
    <row r="2762" customFormat="1" hidden="1"/>
    <row r="2763" customFormat="1" hidden="1"/>
    <row r="2764" customFormat="1" hidden="1"/>
    <row r="2765" customFormat="1" hidden="1"/>
    <row r="2766" customFormat="1" hidden="1"/>
    <row r="2767" customFormat="1" hidden="1"/>
    <row r="2768" customFormat="1" hidden="1"/>
    <row r="2769" customFormat="1" hidden="1"/>
    <row r="2770" customFormat="1" hidden="1"/>
    <row r="2771" customFormat="1" hidden="1"/>
    <row r="2772" customFormat="1" hidden="1"/>
    <row r="2773" customFormat="1" hidden="1"/>
    <row r="2774" customFormat="1" hidden="1"/>
    <row r="2775" customFormat="1" hidden="1"/>
    <row r="2776" customFormat="1" hidden="1"/>
    <row r="2777" customFormat="1" hidden="1"/>
    <row r="2778" customFormat="1" hidden="1"/>
    <row r="2779" customFormat="1" hidden="1"/>
    <row r="2780" customFormat="1" hidden="1"/>
    <row r="2781" customFormat="1" hidden="1"/>
    <row r="2782" customFormat="1" hidden="1"/>
    <row r="2783" customFormat="1" hidden="1"/>
    <row r="2784" customFormat="1" hidden="1"/>
    <row r="2785" customFormat="1" hidden="1"/>
    <row r="2786" customFormat="1" hidden="1"/>
    <row r="2787" customFormat="1" hidden="1"/>
    <row r="2788" customFormat="1" hidden="1"/>
    <row r="2789" customFormat="1" hidden="1"/>
    <row r="2790" customFormat="1" hidden="1"/>
    <row r="2791" customFormat="1" hidden="1"/>
    <row r="2792" customFormat="1" hidden="1"/>
    <row r="2793" customFormat="1" hidden="1"/>
    <row r="2794" customFormat="1" hidden="1"/>
    <row r="2795" customFormat="1" hidden="1"/>
    <row r="2796" customFormat="1" hidden="1"/>
    <row r="2797" customFormat="1" hidden="1"/>
    <row r="2798" customFormat="1" hidden="1"/>
    <row r="2799" customFormat="1" hidden="1"/>
    <row r="2800" customFormat="1" hidden="1"/>
    <row r="2801" customFormat="1" hidden="1"/>
    <row r="2802" customFormat="1" hidden="1"/>
    <row r="2803" customFormat="1" hidden="1"/>
    <row r="2804" customFormat="1" hidden="1"/>
    <row r="2805" customFormat="1" hidden="1"/>
    <row r="2806" customFormat="1" hidden="1"/>
    <row r="2807" customFormat="1" hidden="1"/>
    <row r="2808" customFormat="1" hidden="1"/>
    <row r="2809" customFormat="1" hidden="1"/>
    <row r="2810" customFormat="1" hidden="1"/>
    <row r="2811" customFormat="1" hidden="1"/>
    <row r="2812" customFormat="1" hidden="1"/>
    <row r="2813" customFormat="1" hidden="1"/>
    <row r="2814" customFormat="1" hidden="1"/>
    <row r="2815" customFormat="1" hidden="1"/>
    <row r="2816" customFormat="1" hidden="1"/>
    <row r="2817" customFormat="1" hidden="1"/>
    <row r="2818" customFormat="1" hidden="1"/>
    <row r="2819" customFormat="1" hidden="1"/>
    <row r="2820" customFormat="1" hidden="1"/>
    <row r="2821" customFormat="1" hidden="1"/>
    <row r="2822" customFormat="1" hidden="1"/>
    <row r="2823" customFormat="1" hidden="1"/>
    <row r="2824" customFormat="1" hidden="1"/>
    <row r="2825" customFormat="1" hidden="1"/>
    <row r="2826" customFormat="1" hidden="1"/>
    <row r="2827" customFormat="1" hidden="1"/>
    <row r="2828" customFormat="1" hidden="1"/>
    <row r="2829" customFormat="1" hidden="1"/>
    <row r="2830" customFormat="1" hidden="1"/>
    <row r="2831" customFormat="1" hidden="1"/>
    <row r="2832" customFormat="1" hidden="1"/>
    <row r="2833" customFormat="1" hidden="1"/>
    <row r="2834" customFormat="1" hidden="1"/>
    <row r="2835" customFormat="1" hidden="1"/>
    <row r="2836" customFormat="1" hidden="1"/>
    <row r="2837" customFormat="1" hidden="1"/>
    <row r="2838" customFormat="1" hidden="1"/>
    <row r="2839" customFormat="1" hidden="1"/>
    <row r="2840" customFormat="1" hidden="1"/>
    <row r="2841" customFormat="1" hidden="1"/>
    <row r="2842" customFormat="1" hidden="1"/>
    <row r="2843" customFormat="1" hidden="1"/>
    <row r="2844" customFormat="1" hidden="1"/>
    <row r="2845" customFormat="1" hidden="1"/>
    <row r="2846" customFormat="1" hidden="1"/>
    <row r="2847" customFormat="1" hidden="1"/>
    <row r="2848" customFormat="1" hidden="1"/>
    <row r="2849" customFormat="1" hidden="1"/>
    <row r="2850" customFormat="1" hidden="1"/>
    <row r="2851" customFormat="1" hidden="1"/>
    <row r="2852" customFormat="1" hidden="1"/>
    <row r="2853" customFormat="1" hidden="1"/>
    <row r="2854" customFormat="1" hidden="1"/>
    <row r="2855" customFormat="1" hidden="1"/>
    <row r="2856" customFormat="1" hidden="1"/>
    <row r="2857" customFormat="1" hidden="1"/>
    <row r="2858" customFormat="1" hidden="1"/>
    <row r="2859" customFormat="1" hidden="1"/>
    <row r="2860" customFormat="1" hidden="1"/>
    <row r="2861" customFormat="1" hidden="1"/>
    <row r="2862" customFormat="1" hidden="1"/>
    <row r="2863" customFormat="1" hidden="1"/>
    <row r="2864" customFormat="1" hidden="1"/>
    <row r="2865" customFormat="1" hidden="1"/>
    <row r="2866" customFormat="1" hidden="1"/>
    <row r="2867" customFormat="1" hidden="1"/>
    <row r="2868" customFormat="1" hidden="1"/>
    <row r="2869" customFormat="1" hidden="1"/>
    <row r="2870" customFormat="1" hidden="1"/>
    <row r="2871" customFormat="1" hidden="1"/>
    <row r="2872" customFormat="1" hidden="1"/>
    <row r="2873" customFormat="1" hidden="1"/>
    <row r="2874" customFormat="1" hidden="1"/>
    <row r="2875" customFormat="1" hidden="1"/>
    <row r="2876" customFormat="1" hidden="1"/>
    <row r="2877" customFormat="1" hidden="1"/>
    <row r="2878" customFormat="1" hidden="1"/>
    <row r="2879" customFormat="1" hidden="1"/>
    <row r="2880" customFormat="1" hidden="1"/>
    <row r="2881" customFormat="1" hidden="1"/>
    <row r="2882" customFormat="1" hidden="1"/>
    <row r="2883" customFormat="1" hidden="1"/>
    <row r="2884" customFormat="1" hidden="1"/>
    <row r="2885" customFormat="1" hidden="1"/>
    <row r="2886" customFormat="1" hidden="1"/>
    <row r="2887" customFormat="1" hidden="1"/>
    <row r="2888" customFormat="1" hidden="1"/>
    <row r="2889" customFormat="1" hidden="1"/>
    <row r="2890" customFormat="1" hidden="1"/>
    <row r="2891" customFormat="1" hidden="1"/>
    <row r="2892" customFormat="1" hidden="1"/>
    <row r="2893" customFormat="1" hidden="1"/>
    <row r="2894" customFormat="1" hidden="1"/>
    <row r="2895" customFormat="1" hidden="1"/>
    <row r="2896" customFormat="1" hidden="1"/>
    <row r="2897" customFormat="1" hidden="1"/>
    <row r="2898" customFormat="1" hidden="1"/>
    <row r="2899" customFormat="1" hidden="1"/>
    <row r="2900" customFormat="1" hidden="1"/>
    <row r="2901" customFormat="1" hidden="1"/>
    <row r="2902" customFormat="1" hidden="1"/>
    <row r="2903" customFormat="1" hidden="1"/>
    <row r="2904" customFormat="1" hidden="1"/>
    <row r="2905" customFormat="1" hidden="1"/>
    <row r="2906" customFormat="1" hidden="1"/>
    <row r="2907" customFormat="1" hidden="1"/>
    <row r="2908" customFormat="1" hidden="1"/>
    <row r="2909" customFormat="1" hidden="1"/>
    <row r="2910" customFormat="1" hidden="1"/>
    <row r="2911" customFormat="1" hidden="1"/>
    <row r="2912" customFormat="1" hidden="1"/>
    <row r="2913" customFormat="1" hidden="1"/>
    <row r="2914" customFormat="1" hidden="1"/>
    <row r="2915" customFormat="1" hidden="1"/>
    <row r="2916" customFormat="1" hidden="1"/>
    <row r="2917" customFormat="1" hidden="1"/>
    <row r="2918" customFormat="1" hidden="1"/>
    <row r="2919" customFormat="1" hidden="1"/>
    <row r="2920" customFormat="1" hidden="1"/>
    <row r="2921" customFormat="1" hidden="1"/>
    <row r="2922" customFormat="1" hidden="1"/>
    <row r="2923" customFormat="1" hidden="1"/>
    <row r="2924" customFormat="1" hidden="1"/>
    <row r="2925" customFormat="1" hidden="1"/>
    <row r="2926" customFormat="1" hidden="1"/>
    <row r="2927" customFormat="1" hidden="1"/>
    <row r="2928" customFormat="1" hidden="1"/>
    <row r="2929" customFormat="1" hidden="1"/>
    <row r="2930" customFormat="1" hidden="1"/>
    <row r="2931" customFormat="1" hidden="1"/>
    <row r="2932" customFormat="1" hidden="1"/>
    <row r="2933" customFormat="1" hidden="1"/>
    <row r="2934" customFormat="1" hidden="1"/>
    <row r="2935" customFormat="1" hidden="1"/>
    <row r="2936" customFormat="1" hidden="1"/>
    <row r="2937" customFormat="1" hidden="1"/>
    <row r="2938" customFormat="1" hidden="1"/>
    <row r="2939" customFormat="1" hidden="1"/>
    <row r="2940" customFormat="1" hidden="1"/>
    <row r="2941" customFormat="1" hidden="1"/>
    <row r="2942" customFormat="1" hidden="1"/>
    <row r="2943" customFormat="1" hidden="1"/>
    <row r="2944" customFormat="1" hidden="1"/>
    <row r="2945" customFormat="1" hidden="1"/>
    <row r="2946" customFormat="1" hidden="1"/>
    <row r="2947" customFormat="1" hidden="1"/>
    <row r="2948" customFormat="1" hidden="1"/>
    <row r="2949" customFormat="1" hidden="1"/>
    <row r="2950" customFormat="1" hidden="1"/>
    <row r="2951" customFormat="1" hidden="1"/>
    <row r="2952" customFormat="1" hidden="1"/>
    <row r="2953" customFormat="1" hidden="1"/>
    <row r="2954" customFormat="1" hidden="1"/>
    <row r="2955" customFormat="1" hidden="1"/>
    <row r="2956" customFormat="1" hidden="1"/>
    <row r="2957" customFormat="1" hidden="1"/>
    <row r="2958" customFormat="1" hidden="1"/>
    <row r="2959" customFormat="1" hidden="1"/>
    <row r="2960" customFormat="1" hidden="1"/>
    <row r="2961" customFormat="1" hidden="1"/>
    <row r="2962" customFormat="1" hidden="1"/>
    <row r="2963" customFormat="1" hidden="1"/>
    <row r="2964" customFormat="1" hidden="1"/>
    <row r="2965" customFormat="1" hidden="1"/>
    <row r="2966" customFormat="1" hidden="1"/>
    <row r="2967" customFormat="1" hidden="1"/>
    <row r="2968" customFormat="1" hidden="1"/>
    <row r="2969" customFormat="1" hidden="1"/>
    <row r="2970" customFormat="1" hidden="1"/>
    <row r="2971" customFormat="1" hidden="1"/>
    <row r="2972" customFormat="1" hidden="1"/>
    <row r="2973" customFormat="1" hidden="1"/>
    <row r="2974" customFormat="1" hidden="1"/>
    <row r="2975" customFormat="1" hidden="1"/>
    <row r="2976" customFormat="1" hidden="1"/>
    <row r="2977" customFormat="1" hidden="1"/>
    <row r="2978" customFormat="1" hidden="1"/>
    <row r="2979" customFormat="1" hidden="1"/>
    <row r="2980" customFormat="1" hidden="1"/>
    <row r="2981" customFormat="1" hidden="1"/>
    <row r="2982" customFormat="1" hidden="1"/>
    <row r="2983" customFormat="1" hidden="1"/>
    <row r="2984" customFormat="1" hidden="1"/>
    <row r="2985" customFormat="1" hidden="1"/>
    <row r="2986" customFormat="1" hidden="1"/>
    <row r="2987" customFormat="1" hidden="1"/>
    <row r="2988" customFormat="1" hidden="1"/>
    <row r="2989" customFormat="1" hidden="1"/>
    <row r="2990" customFormat="1" hidden="1"/>
    <row r="2991" customFormat="1" hidden="1"/>
    <row r="2992" customFormat="1" hidden="1"/>
    <row r="2993" customFormat="1" hidden="1"/>
    <row r="2994" customFormat="1" hidden="1"/>
    <row r="2995" customFormat="1" hidden="1"/>
    <row r="2996" customFormat="1" hidden="1"/>
    <row r="2997" customFormat="1" hidden="1"/>
    <row r="2998" customFormat="1" hidden="1"/>
    <row r="2999" customFormat="1" hidden="1"/>
    <row r="3000" customFormat="1" hidden="1"/>
    <row r="3001" customFormat="1" hidden="1"/>
    <row r="3002" customFormat="1" hidden="1"/>
    <row r="3003" customFormat="1" hidden="1"/>
    <row r="3004" customFormat="1" hidden="1"/>
    <row r="3005" customFormat="1" hidden="1"/>
    <row r="3006" customFormat="1" hidden="1"/>
    <row r="3007" customFormat="1" hidden="1"/>
    <row r="3008" customFormat="1" hidden="1"/>
    <row r="3009" customFormat="1" hidden="1"/>
    <row r="3010" customFormat="1" hidden="1"/>
    <row r="3011" customFormat="1" hidden="1"/>
    <row r="3012" customFormat="1" hidden="1"/>
    <row r="3013" customFormat="1" hidden="1"/>
    <row r="3014" customFormat="1" hidden="1"/>
    <row r="3015" customFormat="1" hidden="1"/>
    <row r="3016" customFormat="1" hidden="1"/>
    <row r="3017" customFormat="1" hidden="1"/>
    <row r="3018" customFormat="1" hidden="1"/>
    <row r="3019" customFormat="1" hidden="1"/>
    <row r="3020" customFormat="1" hidden="1"/>
    <row r="3021" customFormat="1" hidden="1"/>
    <row r="3022" customFormat="1" hidden="1"/>
    <row r="3023" customFormat="1" hidden="1"/>
    <row r="3024" customFormat="1" hidden="1"/>
    <row r="3025" customFormat="1" hidden="1"/>
    <row r="3026" customFormat="1" hidden="1"/>
    <row r="3027" customFormat="1" hidden="1"/>
    <row r="3028" customFormat="1" hidden="1"/>
    <row r="3029" customFormat="1" hidden="1"/>
    <row r="3030" customFormat="1" hidden="1"/>
    <row r="3031" customFormat="1" hidden="1"/>
    <row r="3032" customFormat="1" hidden="1"/>
    <row r="3033" customFormat="1" hidden="1"/>
    <row r="3034" customFormat="1" hidden="1"/>
    <row r="3035" customFormat="1" hidden="1"/>
    <row r="3036" customFormat="1" hidden="1"/>
    <row r="3037" customFormat="1" hidden="1"/>
    <row r="3038" customFormat="1" hidden="1"/>
    <row r="3039" customFormat="1" hidden="1"/>
    <row r="3040" customFormat="1" hidden="1"/>
    <row r="3041" customFormat="1" hidden="1"/>
    <row r="3042" customFormat="1" hidden="1"/>
    <row r="3043" customFormat="1" hidden="1"/>
    <row r="3044" customFormat="1" hidden="1"/>
    <row r="3045" customFormat="1" hidden="1"/>
    <row r="3046" customFormat="1" hidden="1"/>
    <row r="3047" customFormat="1" hidden="1"/>
    <row r="3048" customFormat="1" hidden="1"/>
    <row r="3049" customFormat="1" hidden="1"/>
    <row r="3050" customFormat="1" hidden="1"/>
    <row r="3051" customFormat="1" hidden="1"/>
    <row r="3052" customFormat="1" hidden="1"/>
    <row r="3053" customFormat="1" hidden="1"/>
    <row r="3054" customFormat="1" hidden="1"/>
    <row r="3055" customFormat="1" hidden="1"/>
    <row r="3056" customFormat="1" hidden="1"/>
    <row r="3057" customFormat="1" hidden="1"/>
    <row r="3058" customFormat="1" hidden="1"/>
    <row r="3059" customFormat="1" hidden="1"/>
    <row r="3060" customFormat="1" hidden="1"/>
    <row r="3061" customFormat="1" hidden="1"/>
    <row r="3062" customFormat="1" hidden="1"/>
    <row r="3063" customFormat="1" hidden="1"/>
    <row r="3064" customFormat="1" hidden="1"/>
    <row r="3065" customFormat="1" hidden="1"/>
    <row r="3066" customFormat="1" hidden="1"/>
    <row r="3067" customFormat="1" hidden="1"/>
    <row r="3068" customFormat="1" hidden="1"/>
    <row r="3069" customFormat="1" hidden="1"/>
    <row r="3070" customFormat="1" hidden="1"/>
    <row r="3071" customFormat="1" hidden="1"/>
    <row r="3072" customFormat="1" hidden="1"/>
    <row r="3073" customFormat="1" hidden="1"/>
    <row r="3074" customFormat="1" hidden="1"/>
    <row r="3075" customFormat="1" hidden="1"/>
    <row r="3076" customFormat="1" hidden="1"/>
    <row r="3077" customFormat="1" hidden="1"/>
    <row r="3078" customFormat="1" hidden="1"/>
    <row r="3079" customFormat="1" hidden="1"/>
    <row r="3080" customFormat="1" hidden="1"/>
    <row r="3081" customFormat="1" hidden="1"/>
    <row r="3082" customFormat="1" hidden="1"/>
    <row r="3083" customFormat="1" hidden="1"/>
    <row r="3084" customFormat="1" hidden="1"/>
    <row r="3085" customFormat="1" hidden="1"/>
    <row r="3086" customFormat="1" hidden="1"/>
    <row r="3087" customFormat="1" hidden="1"/>
    <row r="3088" customFormat="1" hidden="1"/>
    <row r="3089" customFormat="1" hidden="1"/>
    <row r="3090" customFormat="1" hidden="1"/>
    <row r="3091" customFormat="1" hidden="1"/>
    <row r="3092" customFormat="1" hidden="1"/>
    <row r="3093" customFormat="1" hidden="1"/>
    <row r="3094" customFormat="1" hidden="1"/>
    <row r="3095" customFormat="1" hidden="1"/>
    <row r="3096" customFormat="1" hidden="1"/>
    <row r="3097" customFormat="1" hidden="1"/>
    <row r="3098" customFormat="1" hidden="1"/>
    <row r="3099" customFormat="1" hidden="1"/>
    <row r="3100" customFormat="1" hidden="1"/>
    <row r="3101" customFormat="1" hidden="1"/>
    <row r="3102" customFormat="1" hidden="1"/>
    <row r="3103" customFormat="1" hidden="1"/>
    <row r="3104" customFormat="1" hidden="1"/>
    <row r="3105" customFormat="1" hidden="1"/>
    <row r="3106" customFormat="1" hidden="1"/>
    <row r="3107" customFormat="1" hidden="1"/>
    <row r="3108" customFormat="1" hidden="1"/>
    <row r="3109" customFormat="1" hidden="1"/>
    <row r="3110" customFormat="1" hidden="1"/>
    <row r="3111" customFormat="1" hidden="1"/>
    <row r="3112" customFormat="1" hidden="1"/>
    <row r="3113" customFormat="1" hidden="1"/>
    <row r="3114" customFormat="1" hidden="1"/>
    <row r="3115" customFormat="1" hidden="1"/>
    <row r="3116" customFormat="1" hidden="1"/>
    <row r="3117" customFormat="1" hidden="1"/>
    <row r="3118" customFormat="1" hidden="1"/>
    <row r="3119" customFormat="1" hidden="1"/>
    <row r="3120" customFormat="1" hidden="1"/>
    <row r="3121" customFormat="1" hidden="1"/>
    <row r="3122" customFormat="1" hidden="1"/>
    <row r="3123" customFormat="1" hidden="1"/>
    <row r="3124" customFormat="1" hidden="1"/>
    <row r="3125" customFormat="1" hidden="1"/>
    <row r="3126" customFormat="1" hidden="1"/>
    <row r="3127" customFormat="1" hidden="1"/>
    <row r="3128" customFormat="1" hidden="1"/>
    <row r="3129" customFormat="1" hidden="1"/>
    <row r="3130" customFormat="1" hidden="1"/>
    <row r="3131" customFormat="1" hidden="1"/>
    <row r="3132" customFormat="1" hidden="1"/>
    <row r="3133" customFormat="1" hidden="1"/>
    <row r="3134" customFormat="1" hidden="1"/>
    <row r="3135" customFormat="1" hidden="1"/>
    <row r="3136" customFormat="1" hidden="1"/>
    <row r="3137" customFormat="1" hidden="1"/>
    <row r="3138" customFormat="1" hidden="1"/>
    <row r="3139" customFormat="1" hidden="1"/>
    <row r="3140" customFormat="1" hidden="1"/>
    <row r="3141" customFormat="1" hidden="1"/>
    <row r="3142" customFormat="1" hidden="1"/>
    <row r="3143" customFormat="1" hidden="1"/>
    <row r="3144" customFormat="1" hidden="1"/>
    <row r="3145" customFormat="1" hidden="1"/>
    <row r="3146" customFormat="1" hidden="1"/>
    <row r="3147" customFormat="1" hidden="1"/>
    <row r="3148" customFormat="1" hidden="1"/>
    <row r="3149" customFormat="1" hidden="1"/>
    <row r="3150" customFormat="1" hidden="1"/>
    <row r="3151" customFormat="1" hidden="1"/>
    <row r="3152" customFormat="1" hidden="1"/>
    <row r="3153" customFormat="1" hidden="1"/>
    <row r="3154" customFormat="1" hidden="1"/>
    <row r="3155" customFormat="1" hidden="1"/>
    <row r="3156" customFormat="1" hidden="1"/>
    <row r="3157" customFormat="1" hidden="1"/>
    <row r="3158" customFormat="1" hidden="1"/>
    <row r="3159" customFormat="1" hidden="1"/>
    <row r="3160" customFormat="1" hidden="1"/>
    <row r="3161" customFormat="1" hidden="1"/>
    <row r="3162" customFormat="1" hidden="1"/>
    <row r="3163" customFormat="1" hidden="1"/>
    <row r="3164" customFormat="1" hidden="1"/>
    <row r="3165" customFormat="1" hidden="1"/>
    <row r="3166" customFormat="1" hidden="1"/>
    <row r="3167" customFormat="1" hidden="1"/>
    <row r="3168" customFormat="1" hidden="1"/>
    <row r="3169" customFormat="1" hidden="1"/>
    <row r="3170" customFormat="1" hidden="1"/>
    <row r="3171" customFormat="1" hidden="1"/>
    <row r="3172" customFormat="1" hidden="1"/>
    <row r="3173" customFormat="1" hidden="1"/>
    <row r="3174" customFormat="1" hidden="1"/>
    <row r="3175" customFormat="1" hidden="1"/>
    <row r="3176" customFormat="1" hidden="1"/>
    <row r="3177" customFormat="1" hidden="1"/>
    <row r="3178" customFormat="1" hidden="1"/>
    <row r="3179" customFormat="1" hidden="1"/>
    <row r="3180" customFormat="1" hidden="1"/>
    <row r="3181" customFormat="1" hidden="1"/>
    <row r="3182" customFormat="1" hidden="1"/>
    <row r="3183" customFormat="1" hidden="1"/>
    <row r="3184" customFormat="1" hidden="1"/>
    <row r="3185" customFormat="1" hidden="1"/>
    <row r="3186" customFormat="1" hidden="1"/>
    <row r="3187" customFormat="1" hidden="1"/>
    <row r="3188" customFormat="1" hidden="1"/>
    <row r="3189" customFormat="1" hidden="1"/>
    <row r="3190" customFormat="1" hidden="1"/>
    <row r="3191" customFormat="1" hidden="1"/>
    <row r="3192" customFormat="1" hidden="1"/>
    <row r="3193" customFormat="1" hidden="1"/>
    <row r="3194" customFormat="1" hidden="1"/>
    <row r="3195" customFormat="1" hidden="1"/>
    <row r="3196" customFormat="1" hidden="1"/>
    <row r="3197" customFormat="1" hidden="1"/>
    <row r="3198" customFormat="1" hidden="1"/>
    <row r="3199" customFormat="1" hidden="1"/>
    <row r="3200" customFormat="1" hidden="1"/>
    <row r="3201" customFormat="1" hidden="1"/>
    <row r="3202" customFormat="1" hidden="1"/>
    <row r="3203" customFormat="1" hidden="1"/>
    <row r="3204" customFormat="1" hidden="1"/>
    <row r="3205" customFormat="1" hidden="1"/>
    <row r="3206" customFormat="1" hidden="1"/>
    <row r="3207" customFormat="1" hidden="1"/>
    <row r="3208" customFormat="1" hidden="1"/>
    <row r="3209" customFormat="1" hidden="1"/>
    <row r="3210" customFormat="1" hidden="1"/>
    <row r="3211" customFormat="1" hidden="1"/>
    <row r="3212" customFormat="1" hidden="1"/>
    <row r="3213" customFormat="1" hidden="1"/>
    <row r="3214" customFormat="1" hidden="1"/>
    <row r="3215" customFormat="1" hidden="1"/>
    <row r="3216" customFormat="1" hidden="1"/>
    <row r="3217" customFormat="1" hidden="1"/>
    <row r="3218" customFormat="1" hidden="1"/>
    <row r="3219" customFormat="1" hidden="1"/>
    <row r="3220" customFormat="1" hidden="1"/>
    <row r="3221" customFormat="1" hidden="1"/>
    <row r="3222" customFormat="1" hidden="1"/>
    <row r="3223" customFormat="1" hidden="1"/>
    <row r="3224" customFormat="1" hidden="1"/>
    <row r="3225" customFormat="1" hidden="1"/>
    <row r="3226" customFormat="1" hidden="1"/>
    <row r="3227" customFormat="1" hidden="1"/>
    <row r="3228" customFormat="1" hidden="1"/>
    <row r="3229" customFormat="1" hidden="1"/>
    <row r="3230" customFormat="1" hidden="1"/>
    <row r="3231" customFormat="1" hidden="1"/>
    <row r="3232" customFormat="1" hidden="1"/>
    <row r="3233" customFormat="1" hidden="1"/>
    <row r="3234" customFormat="1" hidden="1"/>
    <row r="3235" customFormat="1" hidden="1"/>
    <row r="3236" customFormat="1" hidden="1"/>
    <row r="3237" customFormat="1" hidden="1"/>
    <row r="3238" customFormat="1" hidden="1"/>
    <row r="3239" customFormat="1" hidden="1"/>
    <row r="3240" customFormat="1" hidden="1"/>
    <row r="3241" customFormat="1" hidden="1"/>
    <row r="3242" customFormat="1" hidden="1"/>
    <row r="3243" customFormat="1" hidden="1"/>
    <row r="3244" customFormat="1" hidden="1"/>
    <row r="3245" customFormat="1" hidden="1"/>
    <row r="3246" customFormat="1" hidden="1"/>
    <row r="3247" customFormat="1" hidden="1"/>
    <row r="3248" customFormat="1" hidden="1"/>
    <row r="3249" customFormat="1" hidden="1"/>
    <row r="3250" customFormat="1" hidden="1"/>
    <row r="3251" customFormat="1" hidden="1"/>
    <row r="3252" customFormat="1" hidden="1"/>
    <row r="3253" customFormat="1" hidden="1"/>
    <row r="3254" customFormat="1" hidden="1"/>
    <row r="3255" customFormat="1" hidden="1"/>
    <row r="3256" customFormat="1" hidden="1"/>
    <row r="3257" customFormat="1" hidden="1"/>
    <row r="3258" customFormat="1" hidden="1"/>
    <row r="3259" customFormat="1" hidden="1"/>
    <row r="3260" customFormat="1" hidden="1"/>
    <row r="3261" customFormat="1" hidden="1"/>
    <row r="3262" customFormat="1" hidden="1"/>
    <row r="3263" customFormat="1" hidden="1"/>
    <row r="3264" customFormat="1" hidden="1"/>
    <row r="3265" customFormat="1" hidden="1"/>
    <row r="3266" customFormat="1" hidden="1"/>
    <row r="3267" customFormat="1" hidden="1"/>
    <row r="3268" customFormat="1" hidden="1"/>
    <row r="3269" customFormat="1" hidden="1"/>
    <row r="3270" customFormat="1" hidden="1"/>
    <row r="3271" customFormat="1" hidden="1"/>
    <row r="3272" customFormat="1" hidden="1"/>
    <row r="3273" customFormat="1" hidden="1"/>
    <row r="3274" customFormat="1" hidden="1"/>
    <row r="3275" customFormat="1" hidden="1"/>
    <row r="3276" customFormat="1" hidden="1"/>
    <row r="3277" customFormat="1" hidden="1"/>
    <row r="3278" customFormat="1" hidden="1"/>
    <row r="3279" customFormat="1" hidden="1"/>
    <row r="3280" customFormat="1" hidden="1"/>
    <row r="3281" customFormat="1" hidden="1"/>
    <row r="3282" customFormat="1" hidden="1"/>
    <row r="3283" customFormat="1" hidden="1"/>
    <row r="3284" customFormat="1" hidden="1"/>
    <row r="3285" customFormat="1" hidden="1"/>
    <row r="3286" customFormat="1" hidden="1"/>
    <row r="3287" customFormat="1" hidden="1"/>
    <row r="3288" customFormat="1" hidden="1"/>
    <row r="3289" customFormat="1" hidden="1"/>
    <row r="3290" customFormat="1" hidden="1"/>
    <row r="3291" customFormat="1" hidden="1"/>
    <row r="3292" customFormat="1" hidden="1"/>
    <row r="3293" customFormat="1" hidden="1"/>
    <row r="3294" customFormat="1" hidden="1"/>
    <row r="3295" customFormat="1" hidden="1"/>
    <row r="3296" customFormat="1" hidden="1"/>
    <row r="3297" customFormat="1" hidden="1"/>
    <row r="3298" customFormat="1" hidden="1"/>
    <row r="3299" customFormat="1" hidden="1"/>
    <row r="3300" customFormat="1" hidden="1"/>
    <row r="3301" customFormat="1" hidden="1"/>
    <row r="3302" customFormat="1" hidden="1"/>
    <row r="3303" customFormat="1" hidden="1"/>
    <row r="3304" customFormat="1" hidden="1"/>
    <row r="3305" customFormat="1" hidden="1"/>
    <row r="3306" customFormat="1" hidden="1"/>
    <row r="3307" customFormat="1" hidden="1"/>
    <row r="3308" customFormat="1" hidden="1"/>
    <row r="3309" customFormat="1" hidden="1"/>
    <row r="3310" customFormat="1" hidden="1"/>
    <row r="3311" customFormat="1" hidden="1"/>
    <row r="3312" customFormat="1" hidden="1"/>
    <row r="3313" customFormat="1" hidden="1"/>
    <row r="3314" customFormat="1" hidden="1"/>
    <row r="3315" customFormat="1" hidden="1"/>
    <row r="3316" customFormat="1" hidden="1"/>
    <row r="3317" customFormat="1" hidden="1"/>
    <row r="3318" customFormat="1" hidden="1"/>
    <row r="3319" customFormat="1" hidden="1"/>
    <row r="3320" customFormat="1" hidden="1"/>
    <row r="3321" customFormat="1" hidden="1"/>
    <row r="3322" customFormat="1" hidden="1"/>
    <row r="3323" customFormat="1" hidden="1"/>
    <row r="3324" customFormat="1" hidden="1"/>
    <row r="3325" customFormat="1" hidden="1"/>
    <row r="3326" customFormat="1" hidden="1"/>
    <row r="3327" customFormat="1" hidden="1"/>
    <row r="3328" customFormat="1" hidden="1"/>
    <row r="3329" customFormat="1" hidden="1"/>
    <row r="3330" customFormat="1" hidden="1"/>
    <row r="3331" customFormat="1" hidden="1"/>
    <row r="3332" customFormat="1" hidden="1"/>
    <row r="3333" customFormat="1" hidden="1"/>
    <row r="3334" customFormat="1" hidden="1"/>
    <row r="3335" customFormat="1" hidden="1"/>
    <row r="3336" customFormat="1" hidden="1"/>
    <row r="3337" customFormat="1" hidden="1"/>
    <row r="3338" customFormat="1" hidden="1"/>
    <row r="3339" customFormat="1" hidden="1"/>
    <row r="3340" customFormat="1" hidden="1"/>
    <row r="3341" customFormat="1" hidden="1"/>
    <row r="3342" customFormat="1" hidden="1"/>
    <row r="3343" customFormat="1" hidden="1"/>
    <row r="3344" customFormat="1" hidden="1"/>
    <row r="3345" customFormat="1" hidden="1"/>
    <row r="3346" customFormat="1" hidden="1"/>
    <row r="3347" customFormat="1" hidden="1"/>
    <row r="3348" customFormat="1" hidden="1"/>
    <row r="3349" customFormat="1" hidden="1"/>
    <row r="3350" customFormat="1" hidden="1"/>
    <row r="3351" customFormat="1" hidden="1"/>
    <row r="3352" customFormat="1" hidden="1"/>
    <row r="3353" customFormat="1" hidden="1"/>
    <row r="3354" customFormat="1" hidden="1"/>
    <row r="3355" customFormat="1" hidden="1"/>
    <row r="3356" customFormat="1" hidden="1"/>
    <row r="3357" customFormat="1" hidden="1"/>
    <row r="3358" customFormat="1" hidden="1"/>
    <row r="3359" customFormat="1" hidden="1"/>
    <row r="3360" customFormat="1" hidden="1"/>
    <row r="3361" customFormat="1" hidden="1"/>
    <row r="3362" customFormat="1" hidden="1"/>
    <row r="3363" customFormat="1" hidden="1"/>
    <row r="3364" customFormat="1" hidden="1"/>
    <row r="3365" customFormat="1" hidden="1"/>
    <row r="3366" customFormat="1" hidden="1"/>
    <row r="3367" customFormat="1" hidden="1"/>
    <row r="3368" customFormat="1" hidden="1"/>
    <row r="3369" customFormat="1" hidden="1"/>
    <row r="3370" customFormat="1" hidden="1"/>
    <row r="3371" customFormat="1" hidden="1"/>
    <row r="3372" customFormat="1" hidden="1"/>
    <row r="3373" customFormat="1" hidden="1"/>
    <row r="3374" customFormat="1" hidden="1"/>
    <row r="3375" customFormat="1" hidden="1"/>
    <row r="3376" customFormat="1" hidden="1"/>
    <row r="3377" customFormat="1" hidden="1"/>
    <row r="3378" customFormat="1" hidden="1"/>
    <row r="3379" customFormat="1" hidden="1"/>
    <row r="3380" customFormat="1" hidden="1"/>
    <row r="3381" customFormat="1" hidden="1"/>
    <row r="3382" customFormat="1" hidden="1"/>
    <row r="3383" customFormat="1" hidden="1"/>
    <row r="3384" customFormat="1" hidden="1"/>
    <row r="3385" customFormat="1" hidden="1"/>
    <row r="3386" customFormat="1" hidden="1"/>
    <row r="3387" customFormat="1" hidden="1"/>
    <row r="3388" customFormat="1" hidden="1"/>
    <row r="3389" customFormat="1" hidden="1"/>
    <row r="3390" customFormat="1" hidden="1"/>
    <row r="3391" customFormat="1" hidden="1"/>
    <row r="3392" customFormat="1" hidden="1"/>
    <row r="3393" customFormat="1" hidden="1"/>
    <row r="3394" customFormat="1" hidden="1"/>
    <row r="3395" customFormat="1" hidden="1"/>
    <row r="3396" customFormat="1" hidden="1"/>
    <row r="3397" customFormat="1" hidden="1"/>
    <row r="3398" customFormat="1" hidden="1"/>
    <row r="3399" customFormat="1" hidden="1"/>
    <row r="3400" customFormat="1" hidden="1"/>
    <row r="3401" customFormat="1" hidden="1"/>
    <row r="3402" customFormat="1" hidden="1"/>
    <row r="3403" customFormat="1" hidden="1"/>
    <row r="3404" customFormat="1" hidden="1"/>
    <row r="3405" customFormat="1" hidden="1"/>
    <row r="3406" customFormat="1" hidden="1"/>
    <row r="3407" customFormat="1" hidden="1"/>
    <row r="3408" customFormat="1" hidden="1"/>
    <row r="3409" customFormat="1" hidden="1"/>
    <row r="3410" customFormat="1" hidden="1"/>
    <row r="3411" customFormat="1" hidden="1"/>
    <row r="3412" customFormat="1" hidden="1"/>
    <row r="3413" customFormat="1" hidden="1"/>
    <row r="3414" customFormat="1" hidden="1"/>
    <row r="3415" customFormat="1" hidden="1"/>
    <row r="3416" customFormat="1" hidden="1"/>
    <row r="3417" customFormat="1" hidden="1"/>
    <row r="3418" customFormat="1" hidden="1"/>
    <row r="3419" customFormat="1" hidden="1"/>
    <row r="3420" customFormat="1" hidden="1"/>
    <row r="3421" customFormat="1" hidden="1"/>
    <row r="3422" customFormat="1" hidden="1"/>
    <row r="3423" customFormat="1" hidden="1"/>
    <row r="3424" customFormat="1" hidden="1"/>
    <row r="3425" customFormat="1" hidden="1"/>
    <row r="3426" customFormat="1" hidden="1"/>
    <row r="3427" customFormat="1" hidden="1"/>
    <row r="3428" customFormat="1" hidden="1"/>
    <row r="3429" customFormat="1" hidden="1"/>
    <row r="3430" customFormat="1" hidden="1"/>
    <row r="3431" customFormat="1" hidden="1"/>
    <row r="3432" customFormat="1" hidden="1"/>
    <row r="3433" customFormat="1" hidden="1"/>
    <row r="3434" customFormat="1" hidden="1"/>
    <row r="3435" customFormat="1" hidden="1"/>
    <row r="3436" customFormat="1" hidden="1"/>
    <row r="3437" customFormat="1" hidden="1"/>
    <row r="3438" customFormat="1" hidden="1"/>
    <row r="3439" customFormat="1" hidden="1"/>
    <row r="3440" customFormat="1" hidden="1"/>
    <row r="3441" customFormat="1" hidden="1"/>
    <row r="3442" customFormat="1" hidden="1"/>
    <row r="3443" customFormat="1" hidden="1"/>
    <row r="3444" customFormat="1" hidden="1"/>
    <row r="3445" customFormat="1" hidden="1"/>
    <row r="3446" customFormat="1" hidden="1"/>
    <row r="3447" customFormat="1" hidden="1"/>
    <row r="3448" customFormat="1" hidden="1"/>
    <row r="3449" customFormat="1" hidden="1"/>
    <row r="3450" customFormat="1" hidden="1"/>
    <row r="3451" customFormat="1" hidden="1"/>
    <row r="3452" customFormat="1" hidden="1"/>
    <row r="3453" customFormat="1" hidden="1"/>
    <row r="3454" customFormat="1" hidden="1"/>
    <row r="3455" customFormat="1" hidden="1"/>
    <row r="3456" customFormat="1" hidden="1"/>
    <row r="3457" customFormat="1" hidden="1"/>
    <row r="3458" customFormat="1" hidden="1"/>
    <row r="3459" customFormat="1" hidden="1"/>
    <row r="3460" customFormat="1" hidden="1"/>
    <row r="3461" customFormat="1" hidden="1"/>
    <row r="3462" customFormat="1" hidden="1"/>
    <row r="3463" customFormat="1" hidden="1"/>
    <row r="3464" customFormat="1" hidden="1"/>
    <row r="3465" customFormat="1" hidden="1"/>
    <row r="3466" customFormat="1" hidden="1"/>
    <row r="3467" customFormat="1" hidden="1"/>
    <row r="3468" customFormat="1" hidden="1"/>
    <row r="3469" customFormat="1" hidden="1"/>
    <row r="3470" customFormat="1" hidden="1"/>
    <row r="3471" customFormat="1" hidden="1"/>
    <row r="3472" customFormat="1" hidden="1"/>
    <row r="3473" customFormat="1" hidden="1"/>
    <row r="3474" customFormat="1" hidden="1"/>
    <row r="3475" customFormat="1" hidden="1"/>
    <row r="3476" customFormat="1" hidden="1"/>
    <row r="3477" customFormat="1" hidden="1"/>
    <row r="3478" customFormat="1" hidden="1"/>
    <row r="3479" customFormat="1" hidden="1"/>
    <row r="3480" customFormat="1" hidden="1"/>
    <row r="3481" customFormat="1" hidden="1"/>
    <row r="3482" customFormat="1" hidden="1"/>
    <row r="3483" customFormat="1" hidden="1"/>
    <row r="3484" customFormat="1" hidden="1"/>
    <row r="3485" customFormat="1" hidden="1"/>
    <row r="3486" customFormat="1" hidden="1"/>
    <row r="3487" customFormat="1" hidden="1"/>
    <row r="3488" customFormat="1" hidden="1"/>
    <row r="3489" customFormat="1" hidden="1"/>
    <row r="3490" customFormat="1" hidden="1"/>
    <row r="3491" customFormat="1" hidden="1"/>
    <row r="3492" customFormat="1" hidden="1"/>
    <row r="3493" customFormat="1" hidden="1"/>
    <row r="3494" customFormat="1" hidden="1"/>
    <row r="3495" customFormat="1" hidden="1"/>
    <row r="3496" customFormat="1" hidden="1"/>
    <row r="3497" customFormat="1" hidden="1"/>
    <row r="3498" customFormat="1" hidden="1"/>
    <row r="3499" customFormat="1" hidden="1"/>
    <row r="3500" customFormat="1" hidden="1"/>
    <row r="3501" customFormat="1" hidden="1"/>
    <row r="3502" customFormat="1" hidden="1"/>
    <row r="3503" customFormat="1" hidden="1"/>
    <row r="3504" customFormat="1" hidden="1"/>
    <row r="3505" customFormat="1" hidden="1"/>
    <row r="3506" customFormat="1" hidden="1"/>
    <row r="3507" customFormat="1" hidden="1"/>
    <row r="3508" customFormat="1" hidden="1"/>
    <row r="3509" customFormat="1" hidden="1"/>
    <row r="3510" customFormat="1" hidden="1"/>
    <row r="3511" customFormat="1" hidden="1"/>
    <row r="3512" customFormat="1" hidden="1"/>
    <row r="3513" customFormat="1" hidden="1"/>
    <row r="3514" customFormat="1" hidden="1"/>
    <row r="3515" customFormat="1" hidden="1"/>
    <row r="3516" customFormat="1" hidden="1"/>
    <row r="3517" customFormat="1" hidden="1"/>
    <row r="3518" customFormat="1" hidden="1"/>
    <row r="3519" customFormat="1" hidden="1"/>
    <row r="3520" customFormat="1" hidden="1"/>
    <row r="3521" customFormat="1" hidden="1"/>
    <row r="3522" customFormat="1" hidden="1"/>
    <row r="3523" customFormat="1" hidden="1"/>
    <row r="3524" customFormat="1" hidden="1"/>
    <row r="3525" customFormat="1" hidden="1"/>
    <row r="3526" customFormat="1" hidden="1"/>
    <row r="3527" customFormat="1" hidden="1"/>
    <row r="3528" customFormat="1" hidden="1"/>
    <row r="3529" customFormat="1" hidden="1"/>
    <row r="3530" customFormat="1" hidden="1"/>
    <row r="3531" customFormat="1" hidden="1"/>
    <row r="3532" customFormat="1" hidden="1"/>
    <row r="3533" customFormat="1" hidden="1"/>
    <row r="3534" customFormat="1" hidden="1"/>
    <row r="3535" customFormat="1" hidden="1"/>
    <row r="3536" customFormat="1" hidden="1"/>
    <row r="3537" customFormat="1" hidden="1"/>
    <row r="3538" customFormat="1" hidden="1"/>
    <row r="3539" customFormat="1" hidden="1"/>
    <row r="3540" customFormat="1" hidden="1"/>
    <row r="3541" customFormat="1" hidden="1"/>
    <row r="3542" customFormat="1" hidden="1"/>
    <row r="3543" customFormat="1" hidden="1"/>
    <row r="3544" customFormat="1" hidden="1"/>
    <row r="3545" customFormat="1" hidden="1"/>
    <row r="3546" customFormat="1" hidden="1"/>
    <row r="3547" customFormat="1" hidden="1"/>
    <row r="3548" customFormat="1" hidden="1"/>
    <row r="3549" customFormat="1" hidden="1"/>
    <row r="3550" customFormat="1" hidden="1"/>
    <row r="3551" customFormat="1" hidden="1"/>
    <row r="3552" customFormat="1" hidden="1"/>
    <row r="3553" customFormat="1" hidden="1"/>
    <row r="3554" customFormat="1" hidden="1"/>
    <row r="3555" customFormat="1" hidden="1"/>
    <row r="3556" customFormat="1" hidden="1"/>
    <row r="3557" customFormat="1" hidden="1"/>
    <row r="3558" customFormat="1" hidden="1"/>
    <row r="3559" customFormat="1" hidden="1"/>
    <row r="3560" customFormat="1" hidden="1"/>
    <row r="3561" customFormat="1" hidden="1"/>
    <row r="3562" customFormat="1" hidden="1"/>
    <row r="3563" customFormat="1" hidden="1"/>
    <row r="3564" customFormat="1" hidden="1"/>
    <row r="3565" customFormat="1" hidden="1"/>
    <row r="3566" customFormat="1" hidden="1"/>
    <row r="3567" customFormat="1" hidden="1"/>
    <row r="3568" customFormat="1" hidden="1"/>
    <row r="3569" customFormat="1" hidden="1"/>
    <row r="3570" customFormat="1" hidden="1"/>
    <row r="3571" customFormat="1" hidden="1"/>
    <row r="3572" customFormat="1" hidden="1"/>
    <row r="3573" customFormat="1" hidden="1"/>
    <row r="3574" customFormat="1" hidden="1"/>
    <row r="3575" customFormat="1" hidden="1"/>
    <row r="3576" customFormat="1" hidden="1"/>
    <row r="3577" customFormat="1" hidden="1"/>
    <row r="3578" customFormat="1" hidden="1"/>
    <row r="3579" customFormat="1" hidden="1"/>
    <row r="3580" customFormat="1" hidden="1"/>
    <row r="3581" customFormat="1" hidden="1"/>
    <row r="3582" customFormat="1" hidden="1"/>
    <row r="3583" customFormat="1" hidden="1"/>
    <row r="3584" customFormat="1" hidden="1"/>
    <row r="3585" customFormat="1" hidden="1"/>
    <row r="3586" customFormat="1" hidden="1"/>
    <row r="3587" customFormat="1" hidden="1"/>
    <row r="3588" customFormat="1" hidden="1"/>
    <row r="3589" customFormat="1" hidden="1"/>
    <row r="3590" customFormat="1" hidden="1"/>
    <row r="3591" customFormat="1" hidden="1"/>
    <row r="3592" customFormat="1" hidden="1"/>
    <row r="3593" customFormat="1" hidden="1"/>
    <row r="3594" customFormat="1" hidden="1"/>
    <row r="3595" customFormat="1" hidden="1"/>
    <row r="3596" customFormat="1" hidden="1"/>
    <row r="3597" customFormat="1" hidden="1"/>
    <row r="3598" customFormat="1" hidden="1"/>
    <row r="3599" customFormat="1" hidden="1"/>
    <row r="3600" customFormat="1" hidden="1"/>
    <row r="3601" customFormat="1" hidden="1"/>
    <row r="3602" customFormat="1" hidden="1"/>
    <row r="3603" customFormat="1" hidden="1"/>
    <row r="3604" customFormat="1" hidden="1"/>
    <row r="3605" customFormat="1" hidden="1"/>
    <row r="3606" customFormat="1" hidden="1"/>
    <row r="3607" customFormat="1" hidden="1"/>
    <row r="3608" customFormat="1" hidden="1"/>
    <row r="3609" customFormat="1" hidden="1"/>
    <row r="3610" customFormat="1" hidden="1"/>
    <row r="3611" customFormat="1" hidden="1"/>
    <row r="3612" customFormat="1" hidden="1"/>
    <row r="3613" customFormat="1" hidden="1"/>
    <row r="3614" customFormat="1" hidden="1"/>
    <row r="3615" customFormat="1" hidden="1"/>
    <row r="3616" customFormat="1" hidden="1"/>
    <row r="3617" customFormat="1" hidden="1"/>
    <row r="3618" customFormat="1" hidden="1"/>
    <row r="3619" customFormat="1" hidden="1"/>
    <row r="3620" customFormat="1" hidden="1"/>
    <row r="3621" customFormat="1" hidden="1"/>
    <row r="3622" customFormat="1" hidden="1"/>
    <row r="3623" customFormat="1" hidden="1"/>
    <row r="3624" customFormat="1" hidden="1"/>
    <row r="3625" customFormat="1" hidden="1"/>
    <row r="3626" customFormat="1" hidden="1"/>
    <row r="3627" customFormat="1" hidden="1"/>
    <row r="3628" customFormat="1" hidden="1"/>
    <row r="3629" customFormat="1" hidden="1"/>
    <row r="3630" customFormat="1" hidden="1"/>
    <row r="3631" customFormat="1" hidden="1"/>
    <row r="3632" customFormat="1" hidden="1"/>
    <row r="3633" customFormat="1" hidden="1"/>
    <row r="3634" customFormat="1" hidden="1"/>
    <row r="3635" customFormat="1" hidden="1"/>
    <row r="3636" customFormat="1" hidden="1"/>
    <row r="3637" customFormat="1" hidden="1"/>
    <row r="3638" customFormat="1" hidden="1"/>
    <row r="3639" customFormat="1" hidden="1"/>
    <row r="3640" customFormat="1" hidden="1"/>
    <row r="3641" customFormat="1" hidden="1"/>
    <row r="3642" customFormat="1" hidden="1"/>
    <row r="3643" customFormat="1" hidden="1"/>
    <row r="3644" customFormat="1" hidden="1"/>
    <row r="3645" customFormat="1" hidden="1"/>
    <row r="3646" customFormat="1" hidden="1"/>
    <row r="3647" customFormat="1" hidden="1"/>
    <row r="3648" customFormat="1" hidden="1"/>
    <row r="3649" customFormat="1" hidden="1"/>
    <row r="3650" customFormat="1" hidden="1"/>
    <row r="3651" customFormat="1" hidden="1"/>
    <row r="3652" customFormat="1" hidden="1"/>
    <row r="3653" customFormat="1" hidden="1"/>
    <row r="3654" customFormat="1" hidden="1"/>
    <row r="3655" customFormat="1" hidden="1"/>
    <row r="3656" customFormat="1" hidden="1"/>
    <row r="3657" customFormat="1" hidden="1"/>
    <row r="3658" customFormat="1" hidden="1"/>
    <row r="3659" customFormat="1" hidden="1"/>
    <row r="3660" customFormat="1" hidden="1"/>
    <row r="3661" customFormat="1" hidden="1"/>
    <row r="3662" customFormat="1" hidden="1"/>
    <row r="3663" customFormat="1" hidden="1"/>
    <row r="3664" customFormat="1" hidden="1"/>
    <row r="3665" customFormat="1" hidden="1"/>
    <row r="3666" customFormat="1" hidden="1"/>
    <row r="3667" customFormat="1" hidden="1"/>
    <row r="3668" customFormat="1" hidden="1"/>
    <row r="3669" customFormat="1" hidden="1"/>
    <row r="3670" customFormat="1" hidden="1"/>
    <row r="3671" customFormat="1" hidden="1"/>
    <row r="3672" customFormat="1" hidden="1"/>
    <row r="3673" customFormat="1" hidden="1"/>
    <row r="3674" customFormat="1" hidden="1"/>
    <row r="3675" customFormat="1" hidden="1"/>
    <row r="3676" customFormat="1" hidden="1"/>
    <row r="3677" customFormat="1" hidden="1"/>
    <row r="3678" customFormat="1" hidden="1"/>
    <row r="3679" customFormat="1" hidden="1"/>
    <row r="3680" customFormat="1" hidden="1"/>
    <row r="3681" customFormat="1" hidden="1"/>
    <row r="3682" customFormat="1" hidden="1"/>
    <row r="3683" customFormat="1" hidden="1"/>
    <row r="3684" customFormat="1" hidden="1"/>
    <row r="3685" customFormat="1" hidden="1"/>
    <row r="3686" customFormat="1" hidden="1"/>
    <row r="3687" customFormat="1" hidden="1"/>
    <row r="3688" customFormat="1" hidden="1"/>
    <row r="3689" customFormat="1" hidden="1"/>
    <row r="3690" customFormat="1" hidden="1"/>
    <row r="3691" customFormat="1" hidden="1"/>
    <row r="3692" customFormat="1" hidden="1"/>
    <row r="3693" customFormat="1" hidden="1"/>
    <row r="3694" customFormat="1" hidden="1"/>
    <row r="3695" customFormat="1" hidden="1"/>
    <row r="3696" customFormat="1" hidden="1"/>
    <row r="3697" customFormat="1" hidden="1"/>
    <row r="3698" customFormat="1" hidden="1"/>
    <row r="3699" customFormat="1" hidden="1"/>
    <row r="3700" customFormat="1" hidden="1"/>
    <row r="3701" customFormat="1" hidden="1"/>
    <row r="3702" customFormat="1" hidden="1"/>
    <row r="3703" customFormat="1" hidden="1"/>
    <row r="3704" customFormat="1" hidden="1"/>
    <row r="3705" customFormat="1" hidden="1"/>
    <row r="3706" customFormat="1" hidden="1"/>
    <row r="3707" customFormat="1" hidden="1"/>
    <row r="3708" customFormat="1" hidden="1"/>
    <row r="3709" customFormat="1" hidden="1"/>
    <row r="3710" customFormat="1" hidden="1"/>
    <row r="3711" customFormat="1" hidden="1"/>
    <row r="3712" customFormat="1" hidden="1"/>
    <row r="3713" customFormat="1" hidden="1"/>
    <row r="3714" customFormat="1" hidden="1"/>
    <row r="3715" customFormat="1" hidden="1"/>
    <row r="3716" customFormat="1" hidden="1"/>
    <row r="3717" customFormat="1" hidden="1"/>
    <row r="3718" customFormat="1" hidden="1"/>
    <row r="3719" customFormat="1" hidden="1"/>
    <row r="3720" customFormat="1" hidden="1"/>
    <row r="3721" customFormat="1" hidden="1"/>
    <row r="3722" customFormat="1" hidden="1"/>
    <row r="3723" customFormat="1" hidden="1"/>
    <row r="3724" customFormat="1" hidden="1"/>
    <row r="3725" customFormat="1" hidden="1"/>
    <row r="3726" customFormat="1" hidden="1"/>
    <row r="3727" customFormat="1" hidden="1"/>
    <row r="3728" customFormat="1" hidden="1"/>
    <row r="3729" customFormat="1" hidden="1"/>
    <row r="3730" customFormat="1" hidden="1"/>
    <row r="3731" customFormat="1" hidden="1"/>
    <row r="3732" customFormat="1" hidden="1"/>
    <row r="3733" customFormat="1" hidden="1"/>
    <row r="3734" customFormat="1" hidden="1"/>
    <row r="3735" customFormat="1" hidden="1"/>
    <row r="3736" customFormat="1" hidden="1"/>
    <row r="3737" customFormat="1" hidden="1"/>
    <row r="3738" customFormat="1" hidden="1"/>
    <row r="3739" customFormat="1" hidden="1"/>
    <row r="3740" customFormat="1" hidden="1"/>
    <row r="3741" customFormat="1" hidden="1"/>
    <row r="3742" customFormat="1" hidden="1"/>
    <row r="3743" customFormat="1" hidden="1"/>
    <row r="3744" customFormat="1" hidden="1"/>
    <row r="3745" customFormat="1" hidden="1"/>
    <row r="3746" customFormat="1" hidden="1"/>
    <row r="3747" customFormat="1" hidden="1"/>
    <row r="3748" customFormat="1" hidden="1"/>
    <row r="3749" customFormat="1" hidden="1"/>
    <row r="3750" customFormat="1" hidden="1"/>
    <row r="3751" customFormat="1" hidden="1"/>
    <row r="3752" customFormat="1" hidden="1"/>
    <row r="3753" customFormat="1" hidden="1"/>
    <row r="3754" customFormat="1" hidden="1"/>
    <row r="3755" customFormat="1" hidden="1"/>
    <row r="3756" customFormat="1" hidden="1"/>
    <row r="3757" customFormat="1" hidden="1"/>
    <row r="3758" customFormat="1" hidden="1"/>
    <row r="3759" customFormat="1" hidden="1"/>
    <row r="3760" customFormat="1" hidden="1"/>
    <row r="3761" customFormat="1" hidden="1"/>
    <row r="3762" customFormat="1" hidden="1"/>
    <row r="3763" customFormat="1" hidden="1"/>
    <row r="3764" customFormat="1" hidden="1"/>
    <row r="3765" customFormat="1" hidden="1"/>
    <row r="3766" customFormat="1" hidden="1"/>
    <row r="3767" customFormat="1" hidden="1"/>
    <row r="3768" customFormat="1" hidden="1"/>
    <row r="3769" customFormat="1" hidden="1"/>
    <row r="3770" customFormat="1" hidden="1"/>
    <row r="3771" customFormat="1" hidden="1"/>
    <row r="3772" customFormat="1" hidden="1"/>
    <row r="3773" customFormat="1" hidden="1"/>
    <row r="3774" customFormat="1" hidden="1"/>
    <row r="3775" customFormat="1" hidden="1"/>
    <row r="3776" customFormat="1" hidden="1"/>
    <row r="3777" customFormat="1" hidden="1"/>
    <row r="3778" customFormat="1" hidden="1"/>
    <row r="3779" customFormat="1" hidden="1"/>
    <row r="3780" customFormat="1" hidden="1"/>
    <row r="3781" customFormat="1" hidden="1"/>
    <row r="3782" customFormat="1" hidden="1"/>
    <row r="3783" customFormat="1" hidden="1"/>
    <row r="3784" customFormat="1" hidden="1"/>
    <row r="3785" customFormat="1" hidden="1"/>
    <row r="3786" customFormat="1" hidden="1"/>
    <row r="3787" customFormat="1" hidden="1"/>
    <row r="3788" customFormat="1" hidden="1"/>
    <row r="3789" customFormat="1" hidden="1"/>
    <row r="3790" customFormat="1" hidden="1"/>
    <row r="3791" customFormat="1" hidden="1"/>
    <row r="3792" customFormat="1" hidden="1"/>
    <row r="3793" customFormat="1" hidden="1"/>
    <row r="3794" customFormat="1" hidden="1"/>
    <row r="3795" customFormat="1" hidden="1"/>
    <row r="3796" customFormat="1" hidden="1"/>
    <row r="3797" customFormat="1" hidden="1"/>
    <row r="3798" customFormat="1" hidden="1"/>
    <row r="3799" customFormat="1" hidden="1"/>
    <row r="3800" customFormat="1" hidden="1"/>
    <row r="3801" customFormat="1" hidden="1"/>
    <row r="3802" customFormat="1" hidden="1"/>
    <row r="3803" customFormat="1" hidden="1"/>
    <row r="3804" customFormat="1" hidden="1"/>
    <row r="3805" customFormat="1" hidden="1"/>
    <row r="3806" customFormat="1" hidden="1"/>
    <row r="3807" customFormat="1" hidden="1"/>
    <row r="3808" customFormat="1" hidden="1"/>
    <row r="3809" customFormat="1" hidden="1"/>
    <row r="3810" customFormat="1" hidden="1"/>
    <row r="3811" customFormat="1" hidden="1"/>
    <row r="3812" customFormat="1" hidden="1"/>
    <row r="3813" customFormat="1" hidden="1"/>
    <row r="3814" customFormat="1" hidden="1"/>
    <row r="3815" customFormat="1" hidden="1"/>
    <row r="3816" customFormat="1" hidden="1"/>
    <row r="3817" customFormat="1" hidden="1"/>
    <row r="3818" customFormat="1" hidden="1"/>
    <row r="3819" customFormat="1" hidden="1"/>
    <row r="3820" customFormat="1" hidden="1"/>
    <row r="3821" customFormat="1" hidden="1"/>
    <row r="3822" customFormat="1" hidden="1"/>
    <row r="3823" customFormat="1" hidden="1"/>
    <row r="3824" customFormat="1" hidden="1"/>
    <row r="3825" customFormat="1" hidden="1"/>
    <row r="3826" customFormat="1" hidden="1"/>
    <row r="3827" customFormat="1" hidden="1"/>
    <row r="3828" customFormat="1" hidden="1"/>
    <row r="3829" customFormat="1" hidden="1"/>
    <row r="3830" customFormat="1" hidden="1"/>
    <row r="3831" customFormat="1" hidden="1"/>
    <row r="3832" customFormat="1" hidden="1"/>
    <row r="3833" customFormat="1" hidden="1"/>
    <row r="3834" customFormat="1" hidden="1"/>
    <row r="3835" customFormat="1" hidden="1"/>
    <row r="3836" customFormat="1" hidden="1"/>
    <row r="3837" customFormat="1" hidden="1"/>
    <row r="3838" customFormat="1" hidden="1"/>
    <row r="3839" customFormat="1" hidden="1"/>
    <row r="3840" customFormat="1" hidden="1"/>
    <row r="3841" customFormat="1" hidden="1"/>
    <row r="3842" customFormat="1" hidden="1"/>
    <row r="3843" customFormat="1" hidden="1"/>
    <row r="3844" customFormat="1" hidden="1"/>
    <row r="3845" customFormat="1" hidden="1"/>
    <row r="3846" customFormat="1" hidden="1"/>
    <row r="3847" customFormat="1" hidden="1"/>
    <row r="3848" customFormat="1" hidden="1"/>
    <row r="3849" customFormat="1" hidden="1"/>
    <row r="3850" customFormat="1" hidden="1"/>
    <row r="3851" customFormat="1" hidden="1"/>
    <row r="3852" customFormat="1" hidden="1"/>
    <row r="3853" customFormat="1" hidden="1"/>
    <row r="3854" customFormat="1" hidden="1"/>
    <row r="3855" customFormat="1" hidden="1"/>
    <row r="3856" customFormat="1" hidden="1"/>
    <row r="3857" customFormat="1" hidden="1"/>
    <row r="3858" customFormat="1" hidden="1"/>
    <row r="3859" customFormat="1" hidden="1"/>
    <row r="3860" customFormat="1" hidden="1"/>
    <row r="3861" customFormat="1" hidden="1"/>
    <row r="3862" customFormat="1" hidden="1"/>
    <row r="3863" customFormat="1" hidden="1"/>
    <row r="3864" customFormat="1" hidden="1"/>
    <row r="3865" customFormat="1" hidden="1"/>
    <row r="3866" customFormat="1" hidden="1"/>
    <row r="3867" customFormat="1" hidden="1"/>
    <row r="3868" customFormat="1" hidden="1"/>
    <row r="3869" customFormat="1" hidden="1"/>
    <row r="3870" customFormat="1" hidden="1"/>
    <row r="3871" customFormat="1" hidden="1"/>
    <row r="3872" customFormat="1" hidden="1"/>
    <row r="3873" customFormat="1" hidden="1"/>
    <row r="3874" customFormat="1" hidden="1"/>
    <row r="3875" customFormat="1" hidden="1"/>
    <row r="3876" customFormat="1" hidden="1"/>
    <row r="3877" customFormat="1" hidden="1"/>
    <row r="3878" customFormat="1" hidden="1"/>
    <row r="3879" customFormat="1" hidden="1"/>
    <row r="3880" customFormat="1" hidden="1"/>
    <row r="3881" customFormat="1" hidden="1"/>
    <row r="3882" customFormat="1" hidden="1"/>
    <row r="3883" customFormat="1" hidden="1"/>
    <row r="3884" customFormat="1" hidden="1"/>
    <row r="3885" customFormat="1" hidden="1"/>
    <row r="3886" customFormat="1" hidden="1"/>
    <row r="3887" customFormat="1" hidden="1"/>
    <row r="3888" customFormat="1" hidden="1"/>
    <row r="3889" customFormat="1" hidden="1"/>
    <row r="3890" customFormat="1" hidden="1"/>
    <row r="3891" customFormat="1" hidden="1"/>
    <row r="3892" customFormat="1" hidden="1"/>
    <row r="3893" customFormat="1" hidden="1"/>
    <row r="3894" customFormat="1" hidden="1"/>
    <row r="3895" customFormat="1" hidden="1"/>
    <row r="3896" customFormat="1" hidden="1"/>
    <row r="3897" customFormat="1" hidden="1"/>
    <row r="3898" customFormat="1" hidden="1"/>
    <row r="3899" customFormat="1" hidden="1"/>
    <row r="3900" customFormat="1" hidden="1"/>
    <row r="3901" customFormat="1" hidden="1"/>
    <row r="3902" customFormat="1" hidden="1"/>
    <row r="3903" customFormat="1" hidden="1"/>
    <row r="3904" customFormat="1" hidden="1"/>
    <row r="3905" customFormat="1" hidden="1"/>
    <row r="3906" customFormat="1" hidden="1"/>
    <row r="3907" customFormat="1" hidden="1"/>
    <row r="3908" customFormat="1" hidden="1"/>
    <row r="3909" customFormat="1" hidden="1"/>
    <row r="3910" customFormat="1" hidden="1"/>
    <row r="3911" customFormat="1" hidden="1"/>
    <row r="3912" customFormat="1" hidden="1"/>
    <row r="3913" customFormat="1" hidden="1"/>
    <row r="3914" customFormat="1" hidden="1"/>
    <row r="3915" customFormat="1" hidden="1"/>
    <row r="3916" customFormat="1" hidden="1"/>
    <row r="3917" customFormat="1" hidden="1"/>
    <row r="3918" customFormat="1" hidden="1"/>
    <row r="3919" customFormat="1" hidden="1"/>
    <row r="3920" customFormat="1" hidden="1"/>
    <row r="3921" customFormat="1" hidden="1"/>
    <row r="3922" customFormat="1" hidden="1"/>
    <row r="3923" customFormat="1" hidden="1"/>
    <row r="3924" customFormat="1" hidden="1"/>
    <row r="3925" customFormat="1" hidden="1"/>
    <row r="3926" customFormat="1" hidden="1"/>
    <row r="3927" customFormat="1" hidden="1"/>
    <row r="3928" customFormat="1" hidden="1"/>
    <row r="3929" customFormat="1" hidden="1"/>
    <row r="3930" customFormat="1" hidden="1"/>
    <row r="3931" customFormat="1" hidden="1"/>
    <row r="3932" customFormat="1" hidden="1"/>
    <row r="3933" customFormat="1" hidden="1"/>
    <row r="3934" customFormat="1" hidden="1"/>
    <row r="3935" customFormat="1" hidden="1"/>
    <row r="3936" customFormat="1" hidden="1"/>
    <row r="3937" customFormat="1" hidden="1"/>
    <row r="3938" customFormat="1" hidden="1"/>
    <row r="3939" customFormat="1" hidden="1"/>
    <row r="3940" customFormat="1" hidden="1"/>
    <row r="3941" customFormat="1" hidden="1"/>
    <row r="3942" customFormat="1" hidden="1"/>
    <row r="3943" customFormat="1" hidden="1"/>
    <row r="3944" customFormat="1" hidden="1"/>
    <row r="3945" customFormat="1" hidden="1"/>
    <row r="3946" customFormat="1" hidden="1"/>
    <row r="3947" customFormat="1" hidden="1"/>
    <row r="3948" customFormat="1" hidden="1"/>
    <row r="3949" customFormat="1" hidden="1"/>
    <row r="3950" customFormat="1" hidden="1"/>
    <row r="3951" customFormat="1" hidden="1"/>
    <row r="3952" customFormat="1" hidden="1"/>
    <row r="3953" customFormat="1" hidden="1"/>
    <row r="3954" customFormat="1" hidden="1"/>
    <row r="3955" customFormat="1" hidden="1"/>
    <row r="3956" customFormat="1" hidden="1"/>
    <row r="3957" customFormat="1" hidden="1"/>
    <row r="3958" customFormat="1" hidden="1"/>
    <row r="3959" customFormat="1" hidden="1"/>
    <row r="3960" customFormat="1" hidden="1"/>
    <row r="3961" customFormat="1" hidden="1"/>
    <row r="3962" customFormat="1" hidden="1"/>
    <row r="3963" customFormat="1" hidden="1"/>
    <row r="3964" customFormat="1" hidden="1"/>
    <row r="3965" customFormat="1" hidden="1"/>
    <row r="3966" customFormat="1" hidden="1"/>
    <row r="3967" customFormat="1" hidden="1"/>
    <row r="3968" customFormat="1" hidden="1"/>
    <row r="3969" customFormat="1" hidden="1"/>
    <row r="3970" customFormat="1" hidden="1"/>
    <row r="3971" customFormat="1" hidden="1"/>
    <row r="3972" customFormat="1" hidden="1"/>
    <row r="3973" customFormat="1" hidden="1"/>
    <row r="3974" customFormat="1" hidden="1"/>
    <row r="3975" customFormat="1" hidden="1"/>
    <row r="3976" customFormat="1" hidden="1"/>
    <row r="3977" customFormat="1" hidden="1"/>
    <row r="3978" customFormat="1" hidden="1"/>
    <row r="3979" customFormat="1" hidden="1"/>
    <row r="3980" customFormat="1" hidden="1"/>
    <row r="3981" customFormat="1" hidden="1"/>
    <row r="3982" customFormat="1" hidden="1"/>
    <row r="3983" customFormat="1" hidden="1"/>
    <row r="3984" customFormat="1" hidden="1"/>
    <row r="3985" customFormat="1" hidden="1"/>
    <row r="3986" customFormat="1" hidden="1"/>
    <row r="3987" customFormat="1" hidden="1"/>
    <row r="3988" customFormat="1" hidden="1"/>
    <row r="3989" customFormat="1" hidden="1"/>
    <row r="3990" customFormat="1" hidden="1"/>
    <row r="3991" customFormat="1" hidden="1"/>
    <row r="3992" customFormat="1" hidden="1"/>
    <row r="3993" customFormat="1" hidden="1"/>
    <row r="3994" customFormat="1" hidden="1"/>
    <row r="3995" customFormat="1" hidden="1"/>
    <row r="3996" customFormat="1" hidden="1"/>
    <row r="3997" customFormat="1" hidden="1"/>
    <row r="3998" customFormat="1" hidden="1"/>
    <row r="3999" customFormat="1" hidden="1"/>
    <row r="4000" customFormat="1" hidden="1"/>
    <row r="4001" customFormat="1" hidden="1"/>
    <row r="4002" customFormat="1" hidden="1"/>
    <row r="4003" customFormat="1" hidden="1"/>
    <row r="4004" customFormat="1" hidden="1"/>
    <row r="4005" customFormat="1" hidden="1"/>
    <row r="4006" customFormat="1" hidden="1"/>
    <row r="4007" customFormat="1" hidden="1"/>
    <row r="4008" customFormat="1" hidden="1"/>
    <row r="4009" customFormat="1" hidden="1"/>
    <row r="4010" customFormat="1" hidden="1"/>
    <row r="4011" customFormat="1" hidden="1"/>
    <row r="4012" customFormat="1" hidden="1"/>
    <row r="4013" customFormat="1" hidden="1"/>
    <row r="4014" customFormat="1" hidden="1"/>
    <row r="4015" customFormat="1" hidden="1"/>
    <row r="4016" customFormat="1" hidden="1"/>
    <row r="4017" customFormat="1" hidden="1"/>
    <row r="4018" customFormat="1" hidden="1"/>
    <row r="4019" customFormat="1" hidden="1"/>
    <row r="4020" customFormat="1" hidden="1"/>
    <row r="4021" customFormat="1" hidden="1"/>
    <row r="4022" customFormat="1" hidden="1"/>
    <row r="4023" customFormat="1" hidden="1"/>
    <row r="4024" customFormat="1" hidden="1"/>
    <row r="4025" customFormat="1" hidden="1"/>
    <row r="4026" customFormat="1" hidden="1"/>
    <row r="4027" customFormat="1" hidden="1"/>
    <row r="4028" customFormat="1" hidden="1"/>
    <row r="4029" customFormat="1" hidden="1"/>
    <row r="4030" customFormat="1" hidden="1"/>
    <row r="4031" customFormat="1" hidden="1"/>
    <row r="4032" customFormat="1" hidden="1"/>
    <row r="4033" customFormat="1" hidden="1"/>
    <row r="4034" customFormat="1" hidden="1"/>
    <row r="4035" customFormat="1" hidden="1"/>
    <row r="4036" customFormat="1" hidden="1"/>
    <row r="4037" customFormat="1" hidden="1"/>
    <row r="4038" customFormat="1" hidden="1"/>
    <row r="4039" customFormat="1" hidden="1"/>
    <row r="4040" customFormat="1" hidden="1"/>
    <row r="4041" customFormat="1" hidden="1"/>
    <row r="4042" customFormat="1" hidden="1"/>
    <row r="4043" customFormat="1" hidden="1"/>
    <row r="4044" customFormat="1" hidden="1"/>
    <row r="4045" customFormat="1" hidden="1"/>
    <row r="4046" customFormat="1" hidden="1"/>
    <row r="4047" customFormat="1" hidden="1"/>
    <row r="4048" customFormat="1" hidden="1"/>
    <row r="4049" customFormat="1" hidden="1"/>
    <row r="4050" customFormat="1" hidden="1"/>
    <row r="4051" customFormat="1" hidden="1"/>
    <row r="4052" customFormat="1" hidden="1"/>
    <row r="4053" customFormat="1" hidden="1"/>
    <row r="4054" customFormat="1" hidden="1"/>
    <row r="4055" customFormat="1" hidden="1"/>
    <row r="4056" customFormat="1" hidden="1"/>
    <row r="4057" customFormat="1" hidden="1"/>
    <row r="4058" customFormat="1" hidden="1"/>
    <row r="4059" customFormat="1" hidden="1"/>
    <row r="4060" customFormat="1" hidden="1"/>
    <row r="4061" customFormat="1" hidden="1"/>
    <row r="4062" customFormat="1" hidden="1"/>
    <row r="4063" customFormat="1" hidden="1"/>
    <row r="4064" customFormat="1" hidden="1"/>
    <row r="4065" customFormat="1" hidden="1"/>
    <row r="4066" customFormat="1" hidden="1"/>
    <row r="4067" customFormat="1" hidden="1"/>
    <row r="4068" customFormat="1" hidden="1"/>
    <row r="4069" customFormat="1" hidden="1"/>
    <row r="4070" customFormat="1" hidden="1"/>
    <row r="4071" customFormat="1" hidden="1"/>
    <row r="4072" customFormat="1" hidden="1"/>
    <row r="4073" customFormat="1" hidden="1"/>
    <row r="4074" customFormat="1" hidden="1"/>
    <row r="4075" customFormat="1" hidden="1"/>
    <row r="4076" customFormat="1" hidden="1"/>
    <row r="4077" customFormat="1" hidden="1"/>
    <row r="4078" customFormat="1" hidden="1"/>
    <row r="4079" customFormat="1" hidden="1"/>
    <row r="4080" customFormat="1" hidden="1"/>
    <row r="4081" customFormat="1" hidden="1"/>
    <row r="4082" customFormat="1" hidden="1"/>
    <row r="4083" customFormat="1" hidden="1"/>
    <row r="4084" customFormat="1" hidden="1"/>
    <row r="4085" customFormat="1" hidden="1"/>
    <row r="4086" customFormat="1" hidden="1"/>
    <row r="4087" customFormat="1" hidden="1"/>
    <row r="4088" customFormat="1" hidden="1"/>
    <row r="4089" customFormat="1" hidden="1"/>
    <row r="4090" customFormat="1" hidden="1"/>
    <row r="4091" customFormat="1" hidden="1"/>
    <row r="4092" customFormat="1" hidden="1"/>
    <row r="4093" customFormat="1" hidden="1"/>
    <row r="4094" customFormat="1" hidden="1"/>
    <row r="4095" customFormat="1" hidden="1"/>
    <row r="4096" customFormat="1" hidden="1"/>
    <row r="4097" customFormat="1" hidden="1"/>
    <row r="4098" customFormat="1" hidden="1"/>
    <row r="4099" customFormat="1" hidden="1"/>
    <row r="4100" customFormat="1" hidden="1"/>
    <row r="4101" customFormat="1" hidden="1"/>
    <row r="4102" customFormat="1" hidden="1"/>
    <row r="4103" customFormat="1" hidden="1"/>
    <row r="4104" customFormat="1" hidden="1"/>
    <row r="4105" customFormat="1" hidden="1"/>
    <row r="4106" customFormat="1" hidden="1"/>
    <row r="4107" customFormat="1" hidden="1"/>
    <row r="4108" customFormat="1" hidden="1"/>
    <row r="4109" customFormat="1" hidden="1"/>
    <row r="4110" customFormat="1" hidden="1"/>
    <row r="4111" customFormat="1" hidden="1"/>
    <row r="4112" customFormat="1" hidden="1"/>
    <row r="4113" customFormat="1" hidden="1"/>
    <row r="4114" customFormat="1" hidden="1"/>
    <row r="4115" customFormat="1" hidden="1"/>
    <row r="4116" customFormat="1" hidden="1"/>
    <row r="4117" customFormat="1" hidden="1"/>
    <row r="4118" customFormat="1" hidden="1"/>
    <row r="4119" customFormat="1" hidden="1"/>
    <row r="4120" customFormat="1" hidden="1"/>
    <row r="4121" customFormat="1" hidden="1"/>
    <row r="4122" customFormat="1" hidden="1"/>
    <row r="4123" customFormat="1" hidden="1"/>
    <row r="4124" customFormat="1" hidden="1"/>
    <row r="4125" customFormat="1" hidden="1"/>
    <row r="4126" customFormat="1" hidden="1"/>
    <row r="4127" customFormat="1" hidden="1"/>
    <row r="4128" customFormat="1" hidden="1"/>
    <row r="4129" customFormat="1" hidden="1"/>
    <row r="4130" customFormat="1" hidden="1"/>
    <row r="4131" customFormat="1" hidden="1"/>
    <row r="4132" customFormat="1" hidden="1"/>
    <row r="4133" customFormat="1" hidden="1"/>
    <row r="4134" customFormat="1" hidden="1"/>
    <row r="4135" customFormat="1" hidden="1"/>
    <row r="4136" customFormat="1" hidden="1"/>
    <row r="4137" customFormat="1" hidden="1"/>
    <row r="4138" customFormat="1" hidden="1"/>
    <row r="4139" customFormat="1" hidden="1"/>
    <row r="4140" customFormat="1" hidden="1"/>
    <row r="4141" customFormat="1" hidden="1"/>
    <row r="4142" customFormat="1" hidden="1"/>
    <row r="4143" customFormat="1" hidden="1"/>
    <row r="4144" customFormat="1" hidden="1"/>
    <row r="4145" customFormat="1" hidden="1"/>
    <row r="4146" customFormat="1" hidden="1"/>
    <row r="4147" customFormat="1" hidden="1"/>
    <row r="4148" customFormat="1" hidden="1"/>
    <row r="4149" customFormat="1" hidden="1"/>
    <row r="4150" customFormat="1" hidden="1"/>
    <row r="4151" customFormat="1" hidden="1"/>
    <row r="4152" customFormat="1" hidden="1"/>
    <row r="4153" customFormat="1" hidden="1"/>
    <row r="4154" customFormat="1" hidden="1"/>
    <row r="4155" customFormat="1" hidden="1"/>
    <row r="4156" customFormat="1" hidden="1"/>
    <row r="4157" customFormat="1" hidden="1"/>
    <row r="4158" customFormat="1" hidden="1"/>
    <row r="4159" customFormat="1" hidden="1"/>
    <row r="4160" customFormat="1" hidden="1"/>
    <row r="4161" customFormat="1" hidden="1"/>
    <row r="4162" customFormat="1" hidden="1"/>
    <row r="4163" customFormat="1" hidden="1"/>
    <row r="4164" customFormat="1" hidden="1"/>
    <row r="4165" customFormat="1" hidden="1"/>
    <row r="4166" customFormat="1" hidden="1"/>
    <row r="4167" customFormat="1" hidden="1"/>
    <row r="4168" customFormat="1" hidden="1"/>
    <row r="4169" customFormat="1" hidden="1"/>
    <row r="4170" customFormat="1" hidden="1"/>
    <row r="4171" customFormat="1" hidden="1"/>
    <row r="4172" customFormat="1" hidden="1"/>
    <row r="4173" customFormat="1" hidden="1"/>
    <row r="4174" customFormat="1" hidden="1"/>
    <row r="4175" customFormat="1" hidden="1"/>
    <row r="4176" customFormat="1" hidden="1"/>
    <row r="4177" customFormat="1" hidden="1"/>
    <row r="4178" customFormat="1" hidden="1"/>
    <row r="4179" customFormat="1" hidden="1"/>
    <row r="4180" customFormat="1" hidden="1"/>
    <row r="4181" customFormat="1" hidden="1"/>
    <row r="4182" customFormat="1" hidden="1"/>
    <row r="4183" customFormat="1" hidden="1"/>
    <row r="4184" customFormat="1" hidden="1"/>
    <row r="4185" customFormat="1" hidden="1"/>
    <row r="4186" customFormat="1" hidden="1"/>
    <row r="4187" customFormat="1" hidden="1"/>
    <row r="4188" customFormat="1" hidden="1"/>
    <row r="4189" customFormat="1" hidden="1"/>
    <row r="4190" customFormat="1" hidden="1"/>
    <row r="4191" customFormat="1" hidden="1"/>
    <row r="4192" customFormat="1" hidden="1"/>
    <row r="4193" customFormat="1" hidden="1"/>
    <row r="4194" customFormat="1" hidden="1"/>
    <row r="4195" customFormat="1" hidden="1"/>
    <row r="4196" customFormat="1" hidden="1"/>
    <row r="4197" customFormat="1" hidden="1"/>
    <row r="4198" customFormat="1" hidden="1"/>
    <row r="4199" customFormat="1" hidden="1"/>
    <row r="4200" customFormat="1" hidden="1"/>
    <row r="4201" customFormat="1" hidden="1"/>
    <row r="4202" customFormat="1" hidden="1"/>
    <row r="4203" customFormat="1" hidden="1"/>
    <row r="4204" customFormat="1" hidden="1"/>
    <row r="4205" customFormat="1" hidden="1"/>
    <row r="4206" customFormat="1" hidden="1"/>
    <row r="4207" customFormat="1" hidden="1"/>
    <row r="4208" customFormat="1" hidden="1"/>
    <row r="4209" customFormat="1" hidden="1"/>
    <row r="4210" customFormat="1" hidden="1"/>
    <row r="4211" customFormat="1" hidden="1"/>
    <row r="4212" customFormat="1" hidden="1"/>
    <row r="4213" customFormat="1" hidden="1"/>
    <row r="4214" customFormat="1" hidden="1"/>
    <row r="4215" customFormat="1" hidden="1"/>
    <row r="4216" customFormat="1" hidden="1"/>
    <row r="4217" customFormat="1" hidden="1"/>
    <row r="4218" customFormat="1" hidden="1"/>
    <row r="4219" customFormat="1" hidden="1"/>
    <row r="4220" customFormat="1" hidden="1"/>
    <row r="4221" customFormat="1" hidden="1"/>
    <row r="4222" customFormat="1" hidden="1"/>
    <row r="4223" customFormat="1" hidden="1"/>
    <row r="4224" customFormat="1" hidden="1"/>
    <row r="4225" customFormat="1" hidden="1"/>
    <row r="4226" customFormat="1" hidden="1"/>
    <row r="4227" customFormat="1" hidden="1"/>
    <row r="4228" customFormat="1" hidden="1"/>
    <row r="4229" customFormat="1" hidden="1"/>
    <row r="4230" customFormat="1" hidden="1"/>
    <row r="4231" customFormat="1" hidden="1"/>
    <row r="4232" customFormat="1" hidden="1"/>
    <row r="4233" customFormat="1" hidden="1"/>
    <row r="4234" customFormat="1" hidden="1"/>
    <row r="4235" customFormat="1" hidden="1"/>
    <row r="4236" customFormat="1" hidden="1"/>
    <row r="4237" customFormat="1" hidden="1"/>
    <row r="4238" customFormat="1" hidden="1"/>
    <row r="4239" customFormat="1" hidden="1"/>
    <row r="4240" customFormat="1" hidden="1"/>
    <row r="4241" customFormat="1" hidden="1"/>
    <row r="4242" customFormat="1" hidden="1"/>
    <row r="4243" customFormat="1" hidden="1"/>
    <row r="4244" customFormat="1" hidden="1"/>
    <row r="4245" customFormat="1" hidden="1"/>
    <row r="4246" customFormat="1" hidden="1"/>
    <row r="4247" customFormat="1" hidden="1"/>
    <row r="4248" customFormat="1" hidden="1"/>
    <row r="4249" customFormat="1" hidden="1"/>
    <row r="4250" customFormat="1" hidden="1"/>
    <row r="4251" customFormat="1" hidden="1"/>
    <row r="4252" customFormat="1" hidden="1"/>
    <row r="4253" customFormat="1" hidden="1"/>
    <row r="4254" customFormat="1" hidden="1"/>
    <row r="4255" customFormat="1" hidden="1"/>
    <row r="4256" customFormat="1" hidden="1"/>
    <row r="4257" customFormat="1" hidden="1"/>
    <row r="4258" customFormat="1" hidden="1"/>
    <row r="4259" customFormat="1" hidden="1"/>
    <row r="4260" customFormat="1" hidden="1"/>
    <row r="4261" customFormat="1" hidden="1"/>
    <row r="4262" customFormat="1" hidden="1"/>
    <row r="4263" customFormat="1" hidden="1"/>
    <row r="4264" customFormat="1" hidden="1"/>
    <row r="4265" customFormat="1" hidden="1"/>
    <row r="4266" customFormat="1" hidden="1"/>
    <row r="4267" customFormat="1" hidden="1"/>
    <row r="4268" customFormat="1" hidden="1"/>
    <row r="4269" customFormat="1" hidden="1"/>
    <row r="4270" customFormat="1" hidden="1"/>
    <row r="4271" customFormat="1" hidden="1"/>
    <row r="4272" customFormat="1" hidden="1"/>
    <row r="4273" customFormat="1" hidden="1"/>
    <row r="4274" customFormat="1" hidden="1"/>
    <row r="4275" customFormat="1" hidden="1"/>
    <row r="4276" customFormat="1" hidden="1"/>
    <row r="4277" customFormat="1" hidden="1"/>
    <row r="4278" customFormat="1" hidden="1"/>
    <row r="4279" customFormat="1" hidden="1"/>
    <row r="4280" customFormat="1" hidden="1"/>
    <row r="4281" customFormat="1" hidden="1"/>
    <row r="4282" customFormat="1" hidden="1"/>
    <row r="4283" customFormat="1" hidden="1"/>
    <row r="4284" customFormat="1" hidden="1"/>
    <row r="4285" customFormat="1" hidden="1"/>
    <row r="4286" customFormat="1" hidden="1"/>
    <row r="4287" customFormat="1" hidden="1"/>
    <row r="4288" customFormat="1" hidden="1"/>
    <row r="4289" customFormat="1" hidden="1"/>
    <row r="4290" customFormat="1" hidden="1"/>
    <row r="4291" customFormat="1" hidden="1"/>
    <row r="4292" customFormat="1" hidden="1"/>
    <row r="4293" customFormat="1" hidden="1"/>
    <row r="4294" customFormat="1" hidden="1"/>
    <row r="4295" customFormat="1" hidden="1"/>
    <row r="4296" customFormat="1" hidden="1"/>
    <row r="4297" customFormat="1" hidden="1"/>
    <row r="4298" customFormat="1" hidden="1"/>
    <row r="4299" customFormat="1" hidden="1"/>
    <row r="4300" customFormat="1" hidden="1"/>
    <row r="4301" customFormat="1" hidden="1"/>
    <row r="4302" customFormat="1" hidden="1"/>
    <row r="4303" customFormat="1" hidden="1"/>
    <row r="4304" customFormat="1" hidden="1"/>
    <row r="4305" customFormat="1" hidden="1"/>
    <row r="4306" customFormat="1" hidden="1"/>
    <row r="4307" customFormat="1" hidden="1"/>
    <row r="4308" customFormat="1" hidden="1"/>
    <row r="4309" customFormat="1" hidden="1"/>
    <row r="4310" customFormat="1" hidden="1"/>
    <row r="4311" customFormat="1" hidden="1"/>
    <row r="4312" customFormat="1" hidden="1"/>
    <row r="4313" customFormat="1" hidden="1"/>
    <row r="4314" customFormat="1" hidden="1"/>
    <row r="4315" customFormat="1" hidden="1"/>
    <row r="4316" customFormat="1" hidden="1"/>
    <row r="4317" customFormat="1" hidden="1"/>
    <row r="4318" customFormat="1" hidden="1"/>
    <row r="4319" customFormat="1" hidden="1"/>
    <row r="4320" customFormat="1" hidden="1"/>
    <row r="4321" customFormat="1" hidden="1"/>
    <row r="4322" customFormat="1" hidden="1"/>
    <row r="4323" customFormat="1" hidden="1"/>
    <row r="4324" customFormat="1" hidden="1"/>
    <row r="4325" customFormat="1" hidden="1"/>
    <row r="4326" customFormat="1" hidden="1"/>
    <row r="4327" customFormat="1" hidden="1"/>
    <row r="4328" customFormat="1" hidden="1"/>
    <row r="4329" customFormat="1" hidden="1"/>
    <row r="4330" customFormat="1" hidden="1"/>
    <row r="4331" customFormat="1" hidden="1"/>
    <row r="4332" customFormat="1" hidden="1"/>
    <row r="4333" customFormat="1" hidden="1"/>
    <row r="4334" customFormat="1" hidden="1"/>
    <row r="4335" customFormat="1" hidden="1"/>
    <row r="4336" customFormat="1" hidden="1"/>
    <row r="4337" customFormat="1" hidden="1"/>
    <row r="4338" customFormat="1" hidden="1"/>
    <row r="4339" customFormat="1" hidden="1"/>
    <row r="4340" customFormat="1" hidden="1"/>
    <row r="4341" customFormat="1" hidden="1"/>
    <row r="4342" customFormat="1" hidden="1"/>
    <row r="4343" customFormat="1" hidden="1"/>
    <row r="4344" customFormat="1" hidden="1"/>
    <row r="4345" customFormat="1" hidden="1"/>
    <row r="4346" customFormat="1" hidden="1"/>
    <row r="4347" customFormat="1" hidden="1"/>
    <row r="4348" customFormat="1" hidden="1"/>
    <row r="4349" customFormat="1" hidden="1"/>
    <row r="4350" customFormat="1" hidden="1"/>
    <row r="4351" customFormat="1" hidden="1"/>
    <row r="4352" customFormat="1" hidden="1"/>
    <row r="4353" customFormat="1" hidden="1"/>
    <row r="4354" customFormat="1" hidden="1"/>
    <row r="4355" customFormat="1" hidden="1"/>
    <row r="4356" customFormat="1" hidden="1"/>
    <row r="4357" customFormat="1" hidden="1"/>
    <row r="4358" customFormat="1" hidden="1"/>
    <row r="4359" customFormat="1" hidden="1"/>
    <row r="4360" customFormat="1" hidden="1"/>
    <row r="4361" customFormat="1" hidden="1"/>
    <row r="4362" customFormat="1" hidden="1"/>
    <row r="4363" customFormat="1" hidden="1"/>
    <row r="4364" customFormat="1" hidden="1"/>
    <row r="4365" customFormat="1" hidden="1"/>
    <row r="4366" customFormat="1" hidden="1"/>
    <row r="4367" customFormat="1" hidden="1"/>
    <row r="4368" customFormat="1" hidden="1"/>
    <row r="4369" customFormat="1" hidden="1"/>
    <row r="4370" customFormat="1" hidden="1"/>
    <row r="4371" customFormat="1" hidden="1"/>
    <row r="4372" customFormat="1" hidden="1"/>
    <row r="4373" customFormat="1" hidden="1"/>
    <row r="4374" customFormat="1" hidden="1"/>
    <row r="4375" customFormat="1" hidden="1"/>
    <row r="4376" customFormat="1" hidden="1"/>
    <row r="4377" customFormat="1" hidden="1"/>
    <row r="4378" customFormat="1" hidden="1"/>
    <row r="4379" customFormat="1" hidden="1"/>
    <row r="4380" customFormat="1" hidden="1"/>
    <row r="4381" customFormat="1" hidden="1"/>
    <row r="4382" customFormat="1" hidden="1"/>
    <row r="4383" customFormat="1" hidden="1"/>
    <row r="4384" customFormat="1" hidden="1"/>
    <row r="4385" customFormat="1" hidden="1"/>
    <row r="4386" customFormat="1" hidden="1"/>
    <row r="4387" customFormat="1" hidden="1"/>
    <row r="4388" customFormat="1" hidden="1"/>
    <row r="4389" customFormat="1" hidden="1"/>
    <row r="4390" customFormat="1" hidden="1"/>
    <row r="4391" customFormat="1" hidden="1"/>
    <row r="4392" customFormat="1" hidden="1"/>
    <row r="4393" customFormat="1" hidden="1"/>
    <row r="4394" customFormat="1" hidden="1"/>
    <row r="4395" customFormat="1" hidden="1"/>
    <row r="4396" customFormat="1" hidden="1"/>
    <row r="4397" customFormat="1" hidden="1"/>
    <row r="4398" customFormat="1" hidden="1"/>
    <row r="4399" customFormat="1" hidden="1"/>
    <row r="4400" customFormat="1" hidden="1"/>
    <row r="4401" customFormat="1" hidden="1"/>
    <row r="4402" customFormat="1" hidden="1"/>
    <row r="4403" customFormat="1" hidden="1"/>
    <row r="4404" customFormat="1" hidden="1"/>
    <row r="4405" customFormat="1" hidden="1"/>
    <row r="4406" customFormat="1" hidden="1"/>
    <row r="4407" customFormat="1" hidden="1"/>
    <row r="4408" customFormat="1" hidden="1"/>
    <row r="4409" customFormat="1" hidden="1"/>
    <row r="4410" customFormat="1" hidden="1"/>
    <row r="4411" customFormat="1" hidden="1"/>
    <row r="4412" customFormat="1" hidden="1"/>
    <row r="4413" customFormat="1" hidden="1"/>
    <row r="4414" customFormat="1" hidden="1"/>
    <row r="4415" customFormat="1" hidden="1"/>
    <row r="4416" customFormat="1" hidden="1"/>
    <row r="4417" customFormat="1" hidden="1"/>
    <row r="4418" customFormat="1" hidden="1"/>
    <row r="4419" customFormat="1" hidden="1"/>
    <row r="4420" customFormat="1" hidden="1"/>
    <row r="4421" customFormat="1" hidden="1"/>
    <row r="4422" customFormat="1" hidden="1"/>
    <row r="4423" customFormat="1" hidden="1"/>
    <row r="4424" customFormat="1" hidden="1"/>
    <row r="4425" customFormat="1" hidden="1"/>
    <row r="4426" customFormat="1" hidden="1"/>
    <row r="4427" customFormat="1" hidden="1"/>
    <row r="4428" customFormat="1" hidden="1"/>
    <row r="4429" customFormat="1" hidden="1"/>
    <row r="4430" customFormat="1" hidden="1"/>
    <row r="4431" customFormat="1" hidden="1"/>
    <row r="4432" customFormat="1" hidden="1"/>
    <row r="4433" customFormat="1" hidden="1"/>
    <row r="4434" customFormat="1" hidden="1"/>
    <row r="4435" customFormat="1" hidden="1"/>
    <row r="4436" customFormat="1" hidden="1"/>
    <row r="4437" customFormat="1" hidden="1"/>
    <row r="4438" customFormat="1" hidden="1"/>
    <row r="4439" customFormat="1" hidden="1"/>
    <row r="4440" customFormat="1" hidden="1"/>
    <row r="4441" customFormat="1" hidden="1"/>
    <row r="4442" customFormat="1" hidden="1"/>
    <row r="4443" customFormat="1" hidden="1"/>
    <row r="4444" customFormat="1" hidden="1"/>
    <row r="4445" customFormat="1" hidden="1"/>
    <row r="4446" customFormat="1" hidden="1"/>
    <row r="4447" customFormat="1" hidden="1"/>
    <row r="4448" customFormat="1" hidden="1"/>
    <row r="4449" customFormat="1" hidden="1"/>
    <row r="4450" customFormat="1" hidden="1"/>
    <row r="4451" customFormat="1" hidden="1"/>
    <row r="4452" customFormat="1" hidden="1"/>
    <row r="4453" customFormat="1" hidden="1"/>
    <row r="4454" customFormat="1" hidden="1"/>
    <row r="4455" customFormat="1" hidden="1"/>
    <row r="4456" customFormat="1" hidden="1"/>
    <row r="4457" customFormat="1" hidden="1"/>
    <row r="4458" customFormat="1" hidden="1"/>
    <row r="4459" customFormat="1" hidden="1"/>
    <row r="4460" customFormat="1" hidden="1"/>
    <row r="4461" customFormat="1" hidden="1"/>
    <row r="4462" customFormat="1" hidden="1"/>
    <row r="4463" customFormat="1" hidden="1"/>
    <row r="4464" customFormat="1" hidden="1"/>
    <row r="4465" customFormat="1" hidden="1"/>
    <row r="4466" customFormat="1" hidden="1"/>
    <row r="4467" customFormat="1" hidden="1"/>
    <row r="4468" customFormat="1" hidden="1"/>
    <row r="4469" customFormat="1" hidden="1"/>
    <row r="4470" customFormat="1" hidden="1"/>
    <row r="4471" customFormat="1" hidden="1"/>
    <row r="4472" customFormat="1" hidden="1"/>
    <row r="4473" customFormat="1" hidden="1"/>
    <row r="4474" customFormat="1" hidden="1"/>
    <row r="4475" customFormat="1" hidden="1"/>
    <row r="4476" customFormat="1" hidden="1"/>
    <row r="4477" customFormat="1" hidden="1"/>
    <row r="4478" customFormat="1" hidden="1"/>
    <row r="4479" customFormat="1" hidden="1"/>
    <row r="4480" customFormat="1" hidden="1"/>
    <row r="4481" customFormat="1" hidden="1"/>
    <row r="4482" customFormat="1" hidden="1"/>
    <row r="4483" customFormat="1" hidden="1"/>
    <row r="4484" customFormat="1" hidden="1"/>
    <row r="4485" customFormat="1" hidden="1"/>
    <row r="4486" customFormat="1" hidden="1"/>
    <row r="4487" customFormat="1" hidden="1"/>
    <row r="4488" customFormat="1" hidden="1"/>
    <row r="4489" customFormat="1" hidden="1"/>
    <row r="4490" customFormat="1" hidden="1"/>
    <row r="4491" customFormat="1" hidden="1"/>
    <row r="4492" customFormat="1" hidden="1"/>
    <row r="4493" customFormat="1" hidden="1"/>
    <row r="4494" customFormat="1" hidden="1"/>
    <row r="4495" customFormat="1" hidden="1"/>
    <row r="4496" customFormat="1" hidden="1"/>
    <row r="4497" customFormat="1" hidden="1"/>
    <row r="4498" customFormat="1" hidden="1"/>
    <row r="4499" customFormat="1" hidden="1"/>
    <row r="4500" customFormat="1" hidden="1"/>
    <row r="4501" customFormat="1" hidden="1"/>
    <row r="4502" customFormat="1" hidden="1"/>
    <row r="4503" customFormat="1" hidden="1"/>
    <row r="4504" customFormat="1" hidden="1"/>
    <row r="4505" customFormat="1" hidden="1"/>
    <row r="4506" customFormat="1" hidden="1"/>
    <row r="4507" customFormat="1" hidden="1"/>
    <row r="4508" customFormat="1" hidden="1"/>
    <row r="4509" customFormat="1" hidden="1"/>
    <row r="4510" customFormat="1" hidden="1"/>
    <row r="4511" customFormat="1" hidden="1"/>
    <row r="4512" customFormat="1" hidden="1"/>
    <row r="4513" customFormat="1" hidden="1"/>
    <row r="4514" customFormat="1" hidden="1"/>
    <row r="4515" customFormat="1" hidden="1"/>
    <row r="4516" customFormat="1" hidden="1"/>
    <row r="4517" customFormat="1" hidden="1"/>
    <row r="4518" customFormat="1" hidden="1"/>
    <row r="4519" customFormat="1" hidden="1"/>
    <row r="4520" customFormat="1" hidden="1"/>
    <row r="4521" customFormat="1" hidden="1"/>
    <row r="4522" customFormat="1" hidden="1"/>
    <row r="4523" customFormat="1" hidden="1"/>
    <row r="4524" customFormat="1" hidden="1"/>
    <row r="4525" customFormat="1" hidden="1"/>
    <row r="4526" customFormat="1" hidden="1"/>
    <row r="4527" customFormat="1" hidden="1"/>
    <row r="4528" customFormat="1" hidden="1"/>
    <row r="4529" customFormat="1" hidden="1"/>
    <row r="4530" customFormat="1" hidden="1"/>
    <row r="4531" customFormat="1" hidden="1"/>
    <row r="4532" customFormat="1" hidden="1"/>
    <row r="4533" customFormat="1" hidden="1"/>
    <row r="4534" customFormat="1" hidden="1"/>
    <row r="4535" customFormat="1" hidden="1"/>
    <row r="4536" customFormat="1" hidden="1"/>
    <row r="4537" customFormat="1" hidden="1"/>
    <row r="4538" customFormat="1" hidden="1"/>
    <row r="4539" customFormat="1" hidden="1"/>
    <row r="4540" customFormat="1" hidden="1"/>
    <row r="4541" customFormat="1" hidden="1"/>
    <row r="4542" customFormat="1" hidden="1"/>
    <row r="4543" customFormat="1" hidden="1"/>
    <row r="4544" customFormat="1" hidden="1"/>
    <row r="4545" customFormat="1" hidden="1"/>
    <row r="4546" customFormat="1" hidden="1"/>
    <row r="4547" customFormat="1" hidden="1"/>
    <row r="4548" customFormat="1" hidden="1"/>
    <row r="4549" customFormat="1" hidden="1"/>
    <row r="4550" customFormat="1" hidden="1"/>
    <row r="4551" customFormat="1" hidden="1"/>
    <row r="4552" customFormat="1" hidden="1"/>
    <row r="4553" customFormat="1" hidden="1"/>
    <row r="4554" customFormat="1" hidden="1"/>
    <row r="4555" customFormat="1" hidden="1"/>
    <row r="4556" customFormat="1" hidden="1"/>
    <row r="4557" customFormat="1" hidden="1"/>
    <row r="4558" customFormat="1" hidden="1"/>
    <row r="4559" customFormat="1" hidden="1"/>
    <row r="4560" customFormat="1" hidden="1"/>
    <row r="4561" customFormat="1" hidden="1"/>
    <row r="4562" customFormat="1" hidden="1"/>
    <row r="4563" customFormat="1" hidden="1"/>
    <row r="4564" customFormat="1" hidden="1"/>
    <row r="4565" customFormat="1" hidden="1"/>
    <row r="4566" customFormat="1" hidden="1"/>
    <row r="4567" customFormat="1" hidden="1"/>
    <row r="4568" customFormat="1" hidden="1"/>
    <row r="4569" customFormat="1" hidden="1"/>
    <row r="4570" customFormat="1" hidden="1"/>
    <row r="4571" customFormat="1" hidden="1"/>
    <row r="4572" customFormat="1" hidden="1"/>
    <row r="4573" customFormat="1" hidden="1"/>
    <row r="4574" customFormat="1" hidden="1"/>
    <row r="4575" customFormat="1" hidden="1"/>
    <row r="4576" customFormat="1" hidden="1"/>
    <row r="4577" customFormat="1" hidden="1"/>
    <row r="4578" customFormat="1" hidden="1"/>
    <row r="4579" customFormat="1" hidden="1"/>
    <row r="4580" customFormat="1" hidden="1"/>
    <row r="4581" customFormat="1" hidden="1"/>
    <row r="4582" customFormat="1" hidden="1"/>
    <row r="4583" customFormat="1" hidden="1"/>
    <row r="4584" customFormat="1" hidden="1"/>
    <row r="4585" customFormat="1" hidden="1"/>
    <row r="4586" customFormat="1" hidden="1"/>
    <row r="4587" customFormat="1" hidden="1"/>
    <row r="4588" customFormat="1" hidden="1"/>
    <row r="4589" customFormat="1" hidden="1"/>
    <row r="4590" customFormat="1" hidden="1"/>
    <row r="4591" customFormat="1" hidden="1"/>
    <row r="4592" customFormat="1" hidden="1"/>
    <row r="4593" customFormat="1" hidden="1"/>
    <row r="4594" customFormat="1" hidden="1"/>
    <row r="4595" customFormat="1" hidden="1"/>
    <row r="4596" customFormat="1" hidden="1"/>
    <row r="4597" customFormat="1" hidden="1"/>
    <row r="4598" customFormat="1" hidden="1"/>
    <row r="4599" customFormat="1" hidden="1"/>
    <row r="4600" customFormat="1" hidden="1"/>
    <row r="4601" customFormat="1" hidden="1"/>
    <row r="4602" customFormat="1" hidden="1"/>
    <row r="4603" customFormat="1" hidden="1"/>
    <row r="4604" customFormat="1" hidden="1"/>
    <row r="4605" customFormat="1" hidden="1"/>
    <row r="4606" customFormat="1" hidden="1"/>
    <row r="4607" customFormat="1" hidden="1"/>
    <row r="4608" customFormat="1" hidden="1"/>
    <row r="4609" customFormat="1" hidden="1"/>
    <row r="4610" customFormat="1" hidden="1"/>
    <row r="4611" customFormat="1" hidden="1"/>
    <row r="4612" customFormat="1" hidden="1"/>
    <row r="4613" customFormat="1" hidden="1"/>
    <row r="4614" customFormat="1" hidden="1"/>
    <row r="4615" customFormat="1" hidden="1"/>
    <row r="4616" customFormat="1" hidden="1"/>
    <row r="4617" customFormat="1" hidden="1"/>
    <row r="4618" customFormat="1" hidden="1"/>
    <row r="4619" customFormat="1" hidden="1"/>
    <row r="4620" customFormat="1" hidden="1"/>
    <row r="4621" customFormat="1" hidden="1"/>
    <row r="4622" customFormat="1" hidden="1"/>
    <row r="4623" customFormat="1" hidden="1"/>
    <row r="4624" customFormat="1" hidden="1"/>
    <row r="4625" customFormat="1" hidden="1"/>
    <row r="4626" customFormat="1" hidden="1"/>
    <row r="4627" customFormat="1" hidden="1"/>
    <row r="4628" customFormat="1" hidden="1"/>
    <row r="4629" customFormat="1" hidden="1"/>
    <row r="4630" customFormat="1" hidden="1"/>
    <row r="4631" customFormat="1" hidden="1"/>
    <row r="4632" customFormat="1" hidden="1"/>
    <row r="4633" customFormat="1" hidden="1"/>
    <row r="4634" customFormat="1" hidden="1"/>
    <row r="4635" customFormat="1" hidden="1"/>
    <row r="4636" customFormat="1" hidden="1"/>
    <row r="4637" customFormat="1" hidden="1"/>
    <row r="4638" customFormat="1" hidden="1"/>
    <row r="4639" customFormat="1" hidden="1"/>
    <row r="4640" customFormat="1" hidden="1"/>
    <row r="4641" customFormat="1" hidden="1"/>
    <row r="4642" customFormat="1" hidden="1"/>
    <row r="4643" customFormat="1" hidden="1"/>
    <row r="4644" customFormat="1" hidden="1"/>
    <row r="4645" customFormat="1" hidden="1"/>
    <row r="4646" customFormat="1" hidden="1"/>
    <row r="4647" customFormat="1" hidden="1"/>
    <row r="4648" customFormat="1" hidden="1"/>
    <row r="4649" customFormat="1" hidden="1"/>
    <row r="4650" customFormat="1" hidden="1"/>
    <row r="4651" customFormat="1" hidden="1"/>
    <row r="4652" customFormat="1" hidden="1"/>
    <row r="4653" customFormat="1" hidden="1"/>
    <row r="4654" customFormat="1" hidden="1"/>
    <row r="4655" customFormat="1" hidden="1"/>
    <row r="4656" customFormat="1" hidden="1"/>
    <row r="4657" customFormat="1" hidden="1"/>
    <row r="4658" customFormat="1" hidden="1"/>
    <row r="4659" customFormat="1" hidden="1"/>
    <row r="4660" customFormat="1" hidden="1"/>
    <row r="4661" customFormat="1" hidden="1"/>
    <row r="4662" customFormat="1" hidden="1"/>
    <row r="4663" customFormat="1" hidden="1"/>
    <row r="4664" customFormat="1" hidden="1"/>
    <row r="4665" customFormat="1" hidden="1"/>
    <row r="4666" customFormat="1" hidden="1"/>
    <row r="4667" customFormat="1" hidden="1"/>
    <row r="4668" customFormat="1" hidden="1"/>
    <row r="4669" customFormat="1" hidden="1"/>
    <row r="4670" customFormat="1" hidden="1"/>
    <row r="4671" customFormat="1" hidden="1"/>
    <row r="4672" customFormat="1" hidden="1"/>
    <row r="4673" customFormat="1" hidden="1"/>
    <row r="4674" customFormat="1" hidden="1"/>
    <row r="4675" customFormat="1" hidden="1"/>
    <row r="4676" customFormat="1" hidden="1"/>
    <row r="4677" customFormat="1" hidden="1"/>
    <row r="4678" customFormat="1" hidden="1"/>
    <row r="4679" customFormat="1" hidden="1"/>
    <row r="4680" customFormat="1" hidden="1"/>
    <row r="4681" customFormat="1" hidden="1"/>
    <row r="4682" customFormat="1" hidden="1"/>
    <row r="4683" customFormat="1" hidden="1"/>
    <row r="4684" customFormat="1" hidden="1"/>
    <row r="4685" customFormat="1" hidden="1"/>
    <row r="4686" customFormat="1" hidden="1"/>
    <row r="4687" customFormat="1" hidden="1"/>
    <row r="4688" customFormat="1" hidden="1"/>
    <row r="4689" customFormat="1" hidden="1"/>
    <row r="4690" customFormat="1" hidden="1"/>
    <row r="4691" customFormat="1" hidden="1"/>
    <row r="4692" customFormat="1" hidden="1"/>
    <row r="4693" customFormat="1" hidden="1"/>
    <row r="4694" customFormat="1" hidden="1"/>
    <row r="4695" customFormat="1" hidden="1"/>
    <row r="4696" customFormat="1" hidden="1"/>
    <row r="4697" customFormat="1" hidden="1"/>
    <row r="4698" customFormat="1" hidden="1"/>
    <row r="4699" customFormat="1" hidden="1"/>
    <row r="4700" customFormat="1" hidden="1"/>
    <row r="4701" customFormat="1" hidden="1"/>
    <row r="4702" customFormat="1" hidden="1"/>
    <row r="4703" customFormat="1" hidden="1"/>
    <row r="4704" customFormat="1" hidden="1"/>
    <row r="4705" customFormat="1" hidden="1"/>
    <row r="4706" customFormat="1" hidden="1"/>
    <row r="4707" customFormat="1" hidden="1"/>
    <row r="4708" customFormat="1" hidden="1"/>
    <row r="4709" customFormat="1" hidden="1"/>
    <row r="4710" customFormat="1" hidden="1"/>
    <row r="4711" customFormat="1" hidden="1"/>
    <row r="4712" customFormat="1" hidden="1"/>
    <row r="4713" customFormat="1" hidden="1"/>
    <row r="4714" customFormat="1" hidden="1"/>
    <row r="4715" customFormat="1" hidden="1"/>
    <row r="4716" customFormat="1" hidden="1"/>
    <row r="4717" customFormat="1" hidden="1"/>
    <row r="4718" customFormat="1" hidden="1"/>
    <row r="4719" customFormat="1" hidden="1"/>
    <row r="4720" customFormat="1" hidden="1"/>
    <row r="4721" customFormat="1" hidden="1"/>
    <row r="4722" customFormat="1" hidden="1"/>
    <row r="4723" customFormat="1" hidden="1"/>
    <row r="4724" customFormat="1" hidden="1"/>
    <row r="4725" customFormat="1" hidden="1"/>
    <row r="4726" customFormat="1" hidden="1"/>
    <row r="4727" customFormat="1" hidden="1"/>
    <row r="4728" customFormat="1" hidden="1"/>
    <row r="4729" customFormat="1" hidden="1"/>
    <row r="4730" customFormat="1" hidden="1"/>
    <row r="4731" customFormat="1" hidden="1"/>
    <row r="4732" customFormat="1" hidden="1"/>
    <row r="4733" customFormat="1" hidden="1"/>
    <row r="4734" customFormat="1" hidden="1"/>
    <row r="4735" customFormat="1" hidden="1"/>
    <row r="4736" customFormat="1" hidden="1"/>
    <row r="4737" customFormat="1" hidden="1"/>
    <row r="4738" customFormat="1" hidden="1"/>
    <row r="4739" customFormat="1" hidden="1"/>
    <row r="4740" customFormat="1" hidden="1"/>
    <row r="4741" customFormat="1" hidden="1"/>
    <row r="4742" customFormat="1" hidden="1"/>
    <row r="4743" customFormat="1" hidden="1"/>
    <row r="4744" customFormat="1" hidden="1"/>
    <row r="4745" customFormat="1" hidden="1"/>
    <row r="4746" customFormat="1" hidden="1"/>
    <row r="4747" customFormat="1" hidden="1"/>
    <row r="4748" customFormat="1" hidden="1"/>
    <row r="4749" customFormat="1" hidden="1"/>
    <row r="4750" customFormat="1" hidden="1"/>
    <row r="4751" customFormat="1" hidden="1"/>
    <row r="4752" customFormat="1" hidden="1"/>
    <row r="4753" customFormat="1" hidden="1"/>
    <row r="4754" customFormat="1" hidden="1"/>
    <row r="4755" customFormat="1" hidden="1"/>
    <row r="4756" customFormat="1" hidden="1"/>
    <row r="4757" customFormat="1" hidden="1"/>
    <row r="4758" customFormat="1" hidden="1"/>
    <row r="4759" customFormat="1" hidden="1"/>
    <row r="4760" customFormat="1" hidden="1"/>
    <row r="4761" customFormat="1" hidden="1"/>
    <row r="4762" customFormat="1" hidden="1"/>
    <row r="4763" customFormat="1" hidden="1"/>
    <row r="4764" customFormat="1" hidden="1"/>
    <row r="4765" customFormat="1" hidden="1"/>
    <row r="4766" customFormat="1" hidden="1"/>
    <row r="4767" customFormat="1" hidden="1"/>
    <row r="4768" customFormat="1" hidden="1"/>
    <row r="4769" customFormat="1" hidden="1"/>
    <row r="4770" customFormat="1" hidden="1"/>
    <row r="4771" customFormat="1" hidden="1"/>
    <row r="4772" customFormat="1" hidden="1"/>
    <row r="4773" customFormat="1" hidden="1"/>
    <row r="4774" customFormat="1" hidden="1"/>
    <row r="4775" customFormat="1" hidden="1"/>
    <row r="4776" customFormat="1" hidden="1"/>
    <row r="4777" customFormat="1" hidden="1"/>
    <row r="4778" customFormat="1" hidden="1"/>
    <row r="4779" customFormat="1" hidden="1"/>
    <row r="4780" customFormat="1" hidden="1"/>
    <row r="4781" customFormat="1" hidden="1"/>
    <row r="4782" customFormat="1" hidden="1"/>
    <row r="4783" customFormat="1" hidden="1"/>
    <row r="4784" customFormat="1" hidden="1"/>
    <row r="4785" customFormat="1" hidden="1"/>
    <row r="4786" customFormat="1" hidden="1"/>
    <row r="4787" customFormat="1" hidden="1"/>
    <row r="4788" customFormat="1" hidden="1"/>
    <row r="4789" customFormat="1" hidden="1"/>
    <row r="4790" customFormat="1" hidden="1"/>
    <row r="4791" customFormat="1" hidden="1"/>
    <row r="4792" customFormat="1" hidden="1"/>
    <row r="4793" customFormat="1" hidden="1"/>
    <row r="4794" customFormat="1" hidden="1"/>
    <row r="4795" customFormat="1" hidden="1"/>
    <row r="4796" customFormat="1" hidden="1"/>
    <row r="4797" customFormat="1" hidden="1"/>
    <row r="4798" customFormat="1" hidden="1"/>
    <row r="4799" customFormat="1" hidden="1"/>
    <row r="4800" customFormat="1" hidden="1"/>
    <row r="4801" customFormat="1" hidden="1"/>
    <row r="4802" customFormat="1" hidden="1"/>
    <row r="4803" customFormat="1" hidden="1"/>
    <row r="4804" customFormat="1" hidden="1"/>
    <row r="4805" customFormat="1" hidden="1"/>
    <row r="4806" customFormat="1" hidden="1"/>
    <row r="4807" customFormat="1" hidden="1"/>
    <row r="4808" customFormat="1" hidden="1"/>
    <row r="4809" customFormat="1" hidden="1"/>
    <row r="4810" customFormat="1" hidden="1"/>
    <row r="4811" customFormat="1" hidden="1"/>
    <row r="4812" customFormat="1" hidden="1"/>
    <row r="4813" customFormat="1" hidden="1"/>
    <row r="4814" customFormat="1" hidden="1"/>
    <row r="4815" customFormat="1" hidden="1"/>
    <row r="4816" customFormat="1" hidden="1"/>
    <row r="4817" customFormat="1" hidden="1"/>
    <row r="4818" customFormat="1" hidden="1"/>
    <row r="4819" customFormat="1" hidden="1"/>
    <row r="4820" customFormat="1" hidden="1"/>
    <row r="4821" customFormat="1" hidden="1"/>
    <row r="4822" customFormat="1" hidden="1"/>
    <row r="4823" customFormat="1" hidden="1"/>
    <row r="4824" customFormat="1" hidden="1"/>
    <row r="4825" customFormat="1" hidden="1"/>
    <row r="4826" customFormat="1" hidden="1"/>
    <row r="4827" customFormat="1" hidden="1"/>
    <row r="4828" customFormat="1" hidden="1"/>
    <row r="4829" customFormat="1" hidden="1"/>
    <row r="4830" customFormat="1" hidden="1"/>
    <row r="4831" customFormat="1" hidden="1"/>
    <row r="4832" customFormat="1" hidden="1"/>
    <row r="4833" customFormat="1" hidden="1"/>
    <row r="4834" customFormat="1" hidden="1"/>
    <row r="4835" customFormat="1" hidden="1"/>
    <row r="4836" customFormat="1" hidden="1"/>
    <row r="4837" customFormat="1" hidden="1"/>
    <row r="4838" customFormat="1" hidden="1"/>
    <row r="4839" customFormat="1" hidden="1"/>
    <row r="4840" customFormat="1" hidden="1"/>
    <row r="4841" customFormat="1" hidden="1"/>
    <row r="4842" customFormat="1" hidden="1"/>
    <row r="4843" customFormat="1" hidden="1"/>
    <row r="4844" customFormat="1" hidden="1"/>
    <row r="4845" customFormat="1" hidden="1"/>
    <row r="4846" customFormat="1" hidden="1"/>
    <row r="4847" customFormat="1" hidden="1"/>
    <row r="4848" customFormat="1" hidden="1"/>
    <row r="4849" customFormat="1" hidden="1"/>
    <row r="4850" customFormat="1" hidden="1"/>
    <row r="4851" customFormat="1" hidden="1"/>
    <row r="4852" customFormat="1" hidden="1"/>
    <row r="4853" customFormat="1" hidden="1"/>
    <row r="4854" customFormat="1" hidden="1"/>
    <row r="4855" customFormat="1" hidden="1"/>
    <row r="4856" customFormat="1" hidden="1"/>
    <row r="4857" customFormat="1" hidden="1"/>
    <row r="4858" customFormat="1" hidden="1"/>
    <row r="4859" customFormat="1" hidden="1"/>
    <row r="4860" customFormat="1" hidden="1"/>
    <row r="4861" customFormat="1" hidden="1"/>
    <row r="4862" customFormat="1" hidden="1"/>
    <row r="4863" customFormat="1" hidden="1"/>
    <row r="4864" customFormat="1" hidden="1"/>
    <row r="4865" customFormat="1" hidden="1"/>
    <row r="4866" customFormat="1" hidden="1"/>
    <row r="4867" customFormat="1" hidden="1"/>
    <row r="4868" customFormat="1" hidden="1"/>
    <row r="4869" customFormat="1" hidden="1"/>
    <row r="4870" customFormat="1" hidden="1"/>
    <row r="4871" customFormat="1" hidden="1"/>
    <row r="4872" customFormat="1" hidden="1"/>
    <row r="4873" customFormat="1" hidden="1"/>
    <row r="4874" customFormat="1" hidden="1"/>
    <row r="4875" customFormat="1" hidden="1"/>
    <row r="4876" customFormat="1" hidden="1"/>
    <row r="4877" customFormat="1" hidden="1"/>
    <row r="4878" customFormat="1" hidden="1"/>
    <row r="4879" customFormat="1" hidden="1"/>
    <row r="4880" customFormat="1" hidden="1"/>
    <row r="4881" customFormat="1" hidden="1"/>
    <row r="4882" customFormat="1" hidden="1"/>
    <row r="4883" customFormat="1" hidden="1"/>
    <row r="4884" customFormat="1" hidden="1"/>
    <row r="4885" customFormat="1" hidden="1"/>
    <row r="4886" customFormat="1" hidden="1"/>
    <row r="4887" customFormat="1" hidden="1"/>
    <row r="4888" customFormat="1" hidden="1"/>
    <row r="4889" customFormat="1" hidden="1"/>
    <row r="4890" customFormat="1" hidden="1"/>
    <row r="4891" customFormat="1" hidden="1"/>
    <row r="4892" customFormat="1" hidden="1"/>
    <row r="4893" customFormat="1" hidden="1"/>
    <row r="4894" customFormat="1" hidden="1"/>
    <row r="4895" customFormat="1" hidden="1"/>
    <row r="4896" customFormat="1" hidden="1"/>
    <row r="4897" customFormat="1" hidden="1"/>
    <row r="4898" customFormat="1" hidden="1"/>
    <row r="4899" customFormat="1" hidden="1"/>
    <row r="4900" customFormat="1" hidden="1"/>
    <row r="4901" customFormat="1" hidden="1"/>
    <row r="4902" customFormat="1" hidden="1"/>
    <row r="4903" customFormat="1" hidden="1"/>
    <row r="4904" customFormat="1" hidden="1"/>
    <row r="4905" customFormat="1" hidden="1"/>
    <row r="4906" customFormat="1" hidden="1"/>
    <row r="4907" customFormat="1" hidden="1"/>
    <row r="4908" customFormat="1" hidden="1"/>
    <row r="4909" customFormat="1" hidden="1"/>
    <row r="4910" customFormat="1" hidden="1"/>
    <row r="4911" customFormat="1" hidden="1"/>
    <row r="4912" customFormat="1" hidden="1"/>
    <row r="4913" customFormat="1" hidden="1"/>
    <row r="4914" customFormat="1" hidden="1"/>
    <row r="4915" customFormat="1" hidden="1"/>
    <row r="4916" customFormat="1" hidden="1"/>
    <row r="4917" customFormat="1" hidden="1"/>
    <row r="4918" customFormat="1" hidden="1"/>
    <row r="4919" customFormat="1" hidden="1"/>
    <row r="4920" customFormat="1" hidden="1"/>
    <row r="4921" customFormat="1" hidden="1"/>
    <row r="4922" customFormat="1" hidden="1"/>
    <row r="4923" customFormat="1" hidden="1"/>
    <row r="4924" customFormat="1" hidden="1"/>
    <row r="4925" customFormat="1" hidden="1"/>
    <row r="4926" customFormat="1" hidden="1"/>
    <row r="4927" customFormat="1" hidden="1"/>
    <row r="4928" customFormat="1" hidden="1"/>
    <row r="4929" customFormat="1" hidden="1"/>
    <row r="4930" customFormat="1" hidden="1"/>
    <row r="4931" customFormat="1" hidden="1"/>
    <row r="4932" customFormat="1" hidden="1"/>
    <row r="4933" customFormat="1" hidden="1"/>
    <row r="4934" customFormat="1" hidden="1"/>
    <row r="4935" customFormat="1" hidden="1"/>
    <row r="4936" customFormat="1" hidden="1"/>
    <row r="4937" customFormat="1" hidden="1"/>
    <row r="4938" customFormat="1" hidden="1"/>
    <row r="4939" customFormat="1" hidden="1"/>
    <row r="4940" customFormat="1" hidden="1"/>
    <row r="4941" customFormat="1" hidden="1"/>
    <row r="4942" customFormat="1" hidden="1"/>
    <row r="4943" customFormat="1" hidden="1"/>
    <row r="4944" customFormat="1" hidden="1"/>
    <row r="4945" customFormat="1" hidden="1"/>
    <row r="4946" customFormat="1" hidden="1"/>
    <row r="4947" customFormat="1" hidden="1"/>
    <row r="4948" customFormat="1" hidden="1"/>
    <row r="4949" customFormat="1" hidden="1"/>
    <row r="4950" customFormat="1" hidden="1"/>
    <row r="4951" customFormat="1" hidden="1"/>
    <row r="4952" customFormat="1" hidden="1"/>
    <row r="4953" customFormat="1" hidden="1"/>
    <row r="4954" customFormat="1" hidden="1"/>
    <row r="4955" customFormat="1" hidden="1"/>
    <row r="4956" customFormat="1" hidden="1"/>
    <row r="4957" customFormat="1" hidden="1"/>
    <row r="4958" customFormat="1" hidden="1"/>
    <row r="4959" customFormat="1" hidden="1"/>
    <row r="4960" customFormat="1" hidden="1"/>
    <row r="4961" customFormat="1" hidden="1"/>
    <row r="4962" customFormat="1" hidden="1"/>
    <row r="4963" customFormat="1" hidden="1"/>
    <row r="4964" customFormat="1" hidden="1"/>
    <row r="4965" customFormat="1" hidden="1"/>
    <row r="4966" customFormat="1" hidden="1"/>
    <row r="4967" customFormat="1" hidden="1"/>
    <row r="4968" customFormat="1" hidden="1"/>
    <row r="4969" customFormat="1" hidden="1"/>
    <row r="4970" customFormat="1" hidden="1"/>
    <row r="4971" customFormat="1" hidden="1"/>
    <row r="4972" customFormat="1" hidden="1"/>
    <row r="4973" customFormat="1" hidden="1"/>
    <row r="4974" customFormat="1" hidden="1"/>
    <row r="4975" customFormat="1" hidden="1"/>
    <row r="4976" customFormat="1" hidden="1"/>
    <row r="4977" customFormat="1" hidden="1"/>
    <row r="4978" customFormat="1" hidden="1"/>
    <row r="4979" customFormat="1" hidden="1"/>
    <row r="4980" customFormat="1" hidden="1"/>
    <row r="4981" customFormat="1" hidden="1"/>
    <row r="4982" customFormat="1" hidden="1"/>
    <row r="4983" customFormat="1" hidden="1"/>
    <row r="4984" customFormat="1" hidden="1"/>
    <row r="4985" customFormat="1" hidden="1"/>
    <row r="4986" customFormat="1" hidden="1"/>
    <row r="4987" customFormat="1" hidden="1"/>
    <row r="4988" customFormat="1" hidden="1"/>
    <row r="4989" customFormat="1" hidden="1"/>
    <row r="4990" customFormat="1" hidden="1"/>
    <row r="4991" customFormat="1" hidden="1"/>
    <row r="4992" customFormat="1" hidden="1"/>
    <row r="4993" customFormat="1" hidden="1"/>
    <row r="4994" customFormat="1" hidden="1"/>
    <row r="4995" customFormat="1" hidden="1"/>
    <row r="4996" customFormat="1" hidden="1"/>
    <row r="4997" customFormat="1" hidden="1"/>
    <row r="4998" customFormat="1" hidden="1"/>
    <row r="4999" customFormat="1" hidden="1"/>
    <row r="5000" customFormat="1" hidden="1"/>
    <row r="5001" customFormat="1" hidden="1"/>
    <row r="5002" customFormat="1" hidden="1"/>
    <row r="5003" customFormat="1" hidden="1"/>
    <row r="5004" customFormat="1" hidden="1"/>
    <row r="5005" customFormat="1" hidden="1"/>
    <row r="5006" customFormat="1" hidden="1"/>
    <row r="5007" customFormat="1" hidden="1"/>
    <row r="5008" customFormat="1" hidden="1"/>
    <row r="5009" customFormat="1" hidden="1"/>
    <row r="5010" customFormat="1" hidden="1"/>
    <row r="5011" customFormat="1" hidden="1"/>
    <row r="5012" customFormat="1" hidden="1"/>
    <row r="5013" customFormat="1" hidden="1"/>
    <row r="5014" customFormat="1" hidden="1"/>
    <row r="5015" customFormat="1" hidden="1"/>
    <row r="5016" customFormat="1" hidden="1"/>
    <row r="5017" customFormat="1" hidden="1"/>
    <row r="5018" customFormat="1" hidden="1"/>
    <row r="5019" customFormat="1" hidden="1"/>
    <row r="5020" customFormat="1" hidden="1"/>
    <row r="5021" customFormat="1" hidden="1"/>
    <row r="5022" customFormat="1" hidden="1"/>
    <row r="5023" customFormat="1" hidden="1"/>
    <row r="5024" customFormat="1" hidden="1"/>
    <row r="5025" customFormat="1" hidden="1"/>
    <row r="5026" customFormat="1" hidden="1"/>
    <row r="5027" customFormat="1" hidden="1"/>
    <row r="5028" customFormat="1" hidden="1"/>
    <row r="5029" customFormat="1" hidden="1"/>
    <row r="5030" customFormat="1" hidden="1"/>
    <row r="5031" customFormat="1" hidden="1"/>
    <row r="5032" customFormat="1" hidden="1"/>
    <row r="5033" customFormat="1" hidden="1"/>
    <row r="5034" customFormat="1" hidden="1"/>
    <row r="5035" customFormat="1" hidden="1"/>
    <row r="5036" customFormat="1" hidden="1"/>
    <row r="5037" customFormat="1" hidden="1"/>
    <row r="5038" customFormat="1" hidden="1"/>
    <row r="5039" customFormat="1" hidden="1"/>
    <row r="5040" customFormat="1" hidden="1"/>
    <row r="5041" customFormat="1" hidden="1"/>
    <row r="5042" customFormat="1" hidden="1"/>
    <row r="5043" customFormat="1" hidden="1"/>
    <row r="5044" customFormat="1" hidden="1"/>
    <row r="5045" customFormat="1" hidden="1"/>
    <row r="5046" customFormat="1" hidden="1"/>
    <row r="5047" customFormat="1" hidden="1"/>
    <row r="5048" customFormat="1" hidden="1"/>
    <row r="5049" customFormat="1" hidden="1"/>
    <row r="5050" customFormat="1" hidden="1"/>
    <row r="5051" customFormat="1" hidden="1"/>
    <row r="5052" customFormat="1" hidden="1"/>
    <row r="5053" customFormat="1" hidden="1"/>
    <row r="5054" customFormat="1" hidden="1"/>
    <row r="5055" customFormat="1" hidden="1"/>
    <row r="5056" customFormat="1" hidden="1"/>
    <row r="5057" customFormat="1" hidden="1"/>
    <row r="5058" customFormat="1" hidden="1"/>
    <row r="5059" customFormat="1" hidden="1"/>
    <row r="5060" customFormat="1" hidden="1"/>
    <row r="5061" customFormat="1" hidden="1"/>
    <row r="5062" customFormat="1" hidden="1"/>
    <row r="5063" customFormat="1" hidden="1"/>
    <row r="5064" customFormat="1" hidden="1"/>
    <row r="5065" customFormat="1" hidden="1"/>
    <row r="5066" customFormat="1" hidden="1"/>
    <row r="5067" customFormat="1" hidden="1"/>
    <row r="5068" customFormat="1" hidden="1"/>
    <row r="5069" customFormat="1" hidden="1"/>
    <row r="5070" customFormat="1" hidden="1"/>
    <row r="5071" customFormat="1" hidden="1"/>
    <row r="5072" customFormat="1" hidden="1"/>
    <row r="5073" customFormat="1" hidden="1"/>
    <row r="5074" customFormat="1" hidden="1"/>
    <row r="5075" customFormat="1" hidden="1"/>
    <row r="5076" customFormat="1" hidden="1"/>
    <row r="5077" customFormat="1" hidden="1"/>
    <row r="5078" customFormat="1" hidden="1"/>
    <row r="5079" customFormat="1" hidden="1"/>
    <row r="5080" customFormat="1" hidden="1"/>
    <row r="5081" customFormat="1" hidden="1"/>
    <row r="5082" customFormat="1" hidden="1"/>
    <row r="5083" customFormat="1" hidden="1"/>
    <row r="5084" customFormat="1" hidden="1"/>
    <row r="5085" customFormat="1" hidden="1"/>
    <row r="5086" customFormat="1" hidden="1"/>
    <row r="5087" customFormat="1" hidden="1"/>
    <row r="5088" customFormat="1" hidden="1"/>
    <row r="5089" customFormat="1" hidden="1"/>
    <row r="5090" customFormat="1" hidden="1"/>
    <row r="5091" customFormat="1" hidden="1"/>
    <row r="5092" customFormat="1" hidden="1"/>
    <row r="5093" customFormat="1" hidden="1"/>
    <row r="5094" customFormat="1" hidden="1"/>
    <row r="5095" customFormat="1" hidden="1"/>
    <row r="5096" customFormat="1" hidden="1"/>
    <row r="5097" customFormat="1" hidden="1"/>
    <row r="5098" customFormat="1" hidden="1"/>
    <row r="5099" customFormat="1" hidden="1"/>
    <row r="5100" customFormat="1" hidden="1"/>
    <row r="5101" customFormat="1" hidden="1"/>
    <row r="5102" customFormat="1" hidden="1"/>
    <row r="5103" customFormat="1" hidden="1"/>
    <row r="5104" customFormat="1" hidden="1"/>
    <row r="5105" customFormat="1" hidden="1"/>
    <row r="5106" customFormat="1" hidden="1"/>
    <row r="5107" customFormat="1" hidden="1"/>
    <row r="5108" customFormat="1" hidden="1"/>
    <row r="5109" customFormat="1" hidden="1"/>
    <row r="5110" customFormat="1" hidden="1"/>
    <row r="5111" customFormat="1" hidden="1"/>
    <row r="5112" customFormat="1" hidden="1"/>
    <row r="5113" customFormat="1" hidden="1"/>
    <row r="5114" customFormat="1" hidden="1"/>
    <row r="5115" customFormat="1" hidden="1"/>
    <row r="5116" customFormat="1" hidden="1"/>
    <row r="5117" customFormat="1" hidden="1"/>
    <row r="5118" customFormat="1" hidden="1"/>
    <row r="5119" customFormat="1" hidden="1"/>
    <row r="5120" customFormat="1" hidden="1"/>
    <row r="5121" customFormat="1" hidden="1"/>
    <row r="5122" customFormat="1" hidden="1"/>
    <row r="5123" customFormat="1" hidden="1"/>
    <row r="5124" customFormat="1" hidden="1"/>
    <row r="5125" customFormat="1" hidden="1"/>
    <row r="5126" customFormat="1" hidden="1"/>
    <row r="5127" customFormat="1" hidden="1"/>
    <row r="5128" customFormat="1" hidden="1"/>
    <row r="5129" customFormat="1" hidden="1"/>
    <row r="5130" customFormat="1" hidden="1"/>
    <row r="5131" customFormat="1" hidden="1"/>
    <row r="5132" customFormat="1" hidden="1"/>
    <row r="5133" customFormat="1" hidden="1"/>
    <row r="5134" customFormat="1" hidden="1"/>
    <row r="5135" customFormat="1" hidden="1"/>
    <row r="5136" customFormat="1" hidden="1"/>
    <row r="5137" customFormat="1" hidden="1"/>
    <row r="5138" customFormat="1" hidden="1"/>
    <row r="5139" customFormat="1" hidden="1"/>
    <row r="5140" customFormat="1" hidden="1"/>
    <row r="5141" customFormat="1" hidden="1"/>
    <row r="5142" customFormat="1" hidden="1"/>
    <row r="5143" customFormat="1" hidden="1"/>
    <row r="5144" customFormat="1" hidden="1"/>
    <row r="5145" customFormat="1" hidden="1"/>
    <row r="5146" customFormat="1" hidden="1"/>
    <row r="5147" customFormat="1" hidden="1"/>
    <row r="5148" customFormat="1" hidden="1"/>
    <row r="5149" customFormat="1" hidden="1"/>
    <row r="5150" customFormat="1" hidden="1"/>
    <row r="5151" customFormat="1" hidden="1"/>
    <row r="5152" customFormat="1" hidden="1"/>
    <row r="5153" customFormat="1" hidden="1"/>
    <row r="5154" customFormat="1" hidden="1"/>
    <row r="5155" customFormat="1" hidden="1"/>
    <row r="5156" customFormat="1" hidden="1"/>
    <row r="5157" customFormat="1" hidden="1"/>
    <row r="5158" customFormat="1" hidden="1"/>
    <row r="5159" customFormat="1" hidden="1"/>
    <row r="5160" customFormat="1" hidden="1"/>
    <row r="5161" customFormat="1" hidden="1"/>
    <row r="5162" customFormat="1" hidden="1"/>
    <row r="5163" customFormat="1" hidden="1"/>
    <row r="5164" customFormat="1" hidden="1"/>
    <row r="5165" customFormat="1" hidden="1"/>
    <row r="5166" customFormat="1" hidden="1"/>
    <row r="5167" customFormat="1" hidden="1"/>
    <row r="5168" customFormat="1" hidden="1"/>
    <row r="5169" customFormat="1" hidden="1"/>
    <row r="5170" customFormat="1" hidden="1"/>
    <row r="5171" customFormat="1" hidden="1"/>
    <row r="5172" customFormat="1" hidden="1"/>
    <row r="5173" customFormat="1" hidden="1"/>
    <row r="5174" customFormat="1" hidden="1"/>
    <row r="5175" customFormat="1" hidden="1"/>
    <row r="5176" customFormat="1" hidden="1"/>
    <row r="5177" customFormat="1" hidden="1"/>
    <row r="5178" customFormat="1" hidden="1"/>
    <row r="5179" customFormat="1" hidden="1"/>
    <row r="5180" customFormat="1" hidden="1"/>
    <row r="5181" customFormat="1" hidden="1"/>
    <row r="5182" customFormat="1" hidden="1"/>
    <row r="5183" customFormat="1" hidden="1"/>
    <row r="5184" customFormat="1" hidden="1"/>
    <row r="5185" customFormat="1" hidden="1"/>
    <row r="5186" customFormat="1" hidden="1"/>
    <row r="5187" customFormat="1" hidden="1"/>
    <row r="5188" customFormat="1" hidden="1"/>
    <row r="5189" customFormat="1" hidden="1"/>
    <row r="5190" customFormat="1" hidden="1"/>
    <row r="5191" customFormat="1" hidden="1"/>
    <row r="5192" customFormat="1" hidden="1"/>
    <row r="5193" customFormat="1" hidden="1"/>
    <row r="5194" customFormat="1" hidden="1"/>
    <row r="5195" customFormat="1" hidden="1"/>
    <row r="5196" customFormat="1" hidden="1"/>
    <row r="5197" customFormat="1" hidden="1"/>
    <row r="5198" customFormat="1" hidden="1"/>
    <row r="5199" customFormat="1" hidden="1"/>
    <row r="5200" customFormat="1" hidden="1"/>
    <row r="5201" customFormat="1" hidden="1"/>
    <row r="5202" customFormat="1" hidden="1"/>
    <row r="5203" customFormat="1" hidden="1"/>
    <row r="5204" customFormat="1" hidden="1"/>
    <row r="5205" customFormat="1" hidden="1"/>
    <row r="5206" customFormat="1" hidden="1"/>
    <row r="5207" customFormat="1" hidden="1"/>
    <row r="5208" customFormat="1" hidden="1"/>
    <row r="5209" customFormat="1" hidden="1"/>
    <row r="5210" customFormat="1" hidden="1"/>
    <row r="5211" customFormat="1" hidden="1"/>
    <row r="5212" customFormat="1" hidden="1"/>
    <row r="5213" customFormat="1" hidden="1"/>
    <row r="5214" customFormat="1" hidden="1"/>
    <row r="5215" customFormat="1" hidden="1"/>
    <row r="5216" customFormat="1" hidden="1"/>
    <row r="5217" customFormat="1" hidden="1"/>
    <row r="5218" customFormat="1" hidden="1"/>
    <row r="5219" customFormat="1" hidden="1"/>
    <row r="5220" customFormat="1" hidden="1"/>
    <row r="5221" customFormat="1" hidden="1"/>
    <row r="5222" customFormat="1" hidden="1"/>
    <row r="5223" customFormat="1" hidden="1"/>
    <row r="5224" customFormat="1" hidden="1"/>
    <row r="5225" customFormat="1" hidden="1"/>
    <row r="5226" customFormat="1" hidden="1"/>
    <row r="5227" customFormat="1" hidden="1"/>
    <row r="5228" customFormat="1" hidden="1"/>
    <row r="5229" customFormat="1" hidden="1"/>
    <row r="5230" customFormat="1" hidden="1"/>
    <row r="5231" customFormat="1" hidden="1"/>
    <row r="5232" customFormat="1" hidden="1"/>
    <row r="5233" customFormat="1" hidden="1"/>
    <row r="5234" customFormat="1" hidden="1"/>
    <row r="5235" customFormat="1" hidden="1"/>
    <row r="5236" customFormat="1" hidden="1"/>
    <row r="5237" customFormat="1" hidden="1"/>
    <row r="5238" customFormat="1" hidden="1"/>
    <row r="5239" customFormat="1" hidden="1"/>
    <row r="5240" customFormat="1" hidden="1"/>
    <row r="5241" customFormat="1" hidden="1"/>
    <row r="5242" customFormat="1" hidden="1"/>
    <row r="5243" customFormat="1" hidden="1"/>
    <row r="5244" customFormat="1" hidden="1"/>
    <row r="5245" customFormat="1" hidden="1"/>
    <row r="5246" customFormat="1" hidden="1"/>
    <row r="5247" customFormat="1" hidden="1"/>
    <row r="5248" customFormat="1" hidden="1"/>
    <row r="5249" customFormat="1" hidden="1"/>
    <row r="5250" customFormat="1" hidden="1"/>
    <row r="5251" customFormat="1" hidden="1"/>
    <row r="5252" customFormat="1" hidden="1"/>
    <row r="5253" customFormat="1" hidden="1"/>
    <row r="5254" customFormat="1" hidden="1"/>
    <row r="5255" customFormat="1" hidden="1"/>
    <row r="5256" customFormat="1" hidden="1"/>
    <row r="5257" customFormat="1" hidden="1"/>
    <row r="5258" customFormat="1" hidden="1"/>
    <row r="5259" customFormat="1" hidden="1"/>
    <row r="5260" customFormat="1" hidden="1"/>
    <row r="5261" customFormat="1" hidden="1"/>
    <row r="5262" customFormat="1" hidden="1"/>
    <row r="5263" customFormat="1" hidden="1"/>
    <row r="5264" customFormat="1" hidden="1"/>
    <row r="5265" customFormat="1" hidden="1"/>
    <row r="5266" customFormat="1" hidden="1"/>
    <row r="5267" customFormat="1" hidden="1"/>
    <row r="5268" customFormat="1" hidden="1"/>
    <row r="5269" customFormat="1" hidden="1"/>
    <row r="5270" customFormat="1" hidden="1"/>
    <row r="5271" customFormat="1" hidden="1"/>
    <row r="5272" customFormat="1" hidden="1"/>
    <row r="5273" customFormat="1" hidden="1"/>
    <row r="5274" customFormat="1" hidden="1"/>
    <row r="5275" customFormat="1" hidden="1"/>
    <row r="5276" customFormat="1" hidden="1"/>
    <row r="5277" customFormat="1" hidden="1"/>
    <row r="5278" customFormat="1" hidden="1"/>
    <row r="5279" customFormat="1" hidden="1"/>
    <row r="5280" customFormat="1" hidden="1"/>
    <row r="5281" customFormat="1" hidden="1"/>
    <row r="5282" customFormat="1" hidden="1"/>
    <row r="5283" customFormat="1" hidden="1"/>
    <row r="5284" customFormat="1" hidden="1"/>
    <row r="5285" customFormat="1" hidden="1"/>
    <row r="5286" customFormat="1" hidden="1"/>
    <row r="5287" customFormat="1" hidden="1"/>
    <row r="5288" customFormat="1" hidden="1"/>
    <row r="5289" customFormat="1" hidden="1"/>
    <row r="5290" customFormat="1" hidden="1"/>
    <row r="5291" customFormat="1" hidden="1"/>
    <row r="5292" customFormat="1" hidden="1"/>
    <row r="5293" customFormat="1" hidden="1"/>
    <row r="5294" customFormat="1" hidden="1"/>
    <row r="5295" customFormat="1" hidden="1"/>
    <row r="5296" customFormat="1" hidden="1"/>
    <row r="5297" customFormat="1" hidden="1"/>
    <row r="5298" customFormat="1" hidden="1"/>
    <row r="5299" customFormat="1" hidden="1"/>
    <row r="5300" customFormat="1" hidden="1"/>
    <row r="5301" customFormat="1" hidden="1"/>
    <row r="5302" customFormat="1" hidden="1"/>
    <row r="5303" customFormat="1" hidden="1"/>
    <row r="5304" customFormat="1" hidden="1"/>
    <row r="5305" customFormat="1" hidden="1"/>
    <row r="5306" customFormat="1" hidden="1"/>
    <row r="5307" customFormat="1" hidden="1"/>
    <row r="5308" customFormat="1" hidden="1"/>
    <row r="5309" customFormat="1" hidden="1"/>
    <row r="5310" customFormat="1" hidden="1"/>
    <row r="5311" customFormat="1" hidden="1"/>
    <row r="5312" customFormat="1" hidden="1"/>
    <row r="5313" customFormat="1" hidden="1"/>
    <row r="5314" customFormat="1" hidden="1"/>
    <row r="5315" customFormat="1" hidden="1"/>
    <row r="5316" customFormat="1" hidden="1"/>
    <row r="5317" customFormat="1" hidden="1"/>
    <row r="5318" customFormat="1" hidden="1"/>
    <row r="5319" customFormat="1" hidden="1"/>
    <row r="5320" customFormat="1" hidden="1"/>
    <row r="5321" customFormat="1" hidden="1"/>
    <row r="5322" customFormat="1" hidden="1"/>
    <row r="5323" customFormat="1" hidden="1"/>
    <row r="5324" customFormat="1" hidden="1"/>
    <row r="5325" customFormat="1" hidden="1"/>
    <row r="5326" customFormat="1" hidden="1"/>
    <row r="5327" customFormat="1" hidden="1"/>
    <row r="5328" customFormat="1" hidden="1"/>
    <row r="5329" customFormat="1" hidden="1"/>
    <row r="5330" customFormat="1" hidden="1"/>
    <row r="5331" customFormat="1" hidden="1"/>
    <row r="5332" customFormat="1" hidden="1"/>
    <row r="5333" customFormat="1" hidden="1"/>
    <row r="5334" customFormat="1" hidden="1"/>
    <row r="5335" customFormat="1" hidden="1"/>
    <row r="5336" customFormat="1" hidden="1"/>
    <row r="5337" customFormat="1" hidden="1"/>
    <row r="5338" customFormat="1" hidden="1"/>
    <row r="5339" customFormat="1" hidden="1"/>
    <row r="5340" customFormat="1" hidden="1"/>
    <row r="5341" customFormat="1" hidden="1"/>
    <row r="5342" customFormat="1" hidden="1"/>
    <row r="5343" customFormat="1" hidden="1"/>
    <row r="5344" customFormat="1" hidden="1"/>
    <row r="5345" customFormat="1" hidden="1"/>
    <row r="5346" customFormat="1" hidden="1"/>
    <row r="5347" customFormat="1" hidden="1"/>
    <row r="5348" customFormat="1" hidden="1"/>
    <row r="5349" customFormat="1" hidden="1"/>
    <row r="5350" customFormat="1" hidden="1"/>
    <row r="5351" customFormat="1" hidden="1"/>
    <row r="5352" customFormat="1" hidden="1"/>
    <row r="5353" customFormat="1" hidden="1"/>
    <row r="5354" customFormat="1" hidden="1"/>
    <row r="5355" customFormat="1" hidden="1"/>
    <row r="5356" customFormat="1" hidden="1"/>
    <row r="5357" customFormat="1" hidden="1"/>
    <row r="5358" customFormat="1" hidden="1"/>
    <row r="5359" customFormat="1" hidden="1"/>
    <row r="5360" customFormat="1" hidden="1"/>
    <row r="5361" customFormat="1" hidden="1"/>
    <row r="5362" customFormat="1" hidden="1"/>
    <row r="5363" customFormat="1" hidden="1"/>
    <row r="5364" customFormat="1" hidden="1"/>
    <row r="5365" customFormat="1" hidden="1"/>
    <row r="5366" customFormat="1" hidden="1"/>
    <row r="5367" customFormat="1" hidden="1"/>
    <row r="5368" customFormat="1" hidden="1"/>
    <row r="5369" customFormat="1" hidden="1"/>
    <row r="5370" customFormat="1" hidden="1"/>
    <row r="5371" customFormat="1" hidden="1"/>
    <row r="5372" customFormat="1" hidden="1"/>
    <row r="5373" customFormat="1" hidden="1"/>
    <row r="5374" customFormat="1" hidden="1"/>
    <row r="5375" customFormat="1" hidden="1"/>
    <row r="5376" customFormat="1" hidden="1"/>
    <row r="5377" customFormat="1" hidden="1"/>
    <row r="5378" customFormat="1" hidden="1"/>
    <row r="5379" customFormat="1" hidden="1"/>
    <row r="5380" customFormat="1" hidden="1"/>
    <row r="5381" customFormat="1" hidden="1"/>
    <row r="5382" customFormat="1" hidden="1"/>
    <row r="5383" customFormat="1" hidden="1"/>
    <row r="5384" customFormat="1" hidden="1"/>
    <row r="5385" customFormat="1" hidden="1"/>
    <row r="5386" customFormat="1" hidden="1"/>
    <row r="5387" customFormat="1" hidden="1"/>
    <row r="5388" customFormat="1" hidden="1"/>
    <row r="5389" customFormat="1" hidden="1"/>
    <row r="5390" customFormat="1" hidden="1"/>
    <row r="5391" customFormat="1" hidden="1"/>
    <row r="5392" customFormat="1" hidden="1"/>
    <row r="5393" customFormat="1" hidden="1"/>
    <row r="5394" customFormat="1" hidden="1"/>
    <row r="5395" customFormat="1" hidden="1"/>
    <row r="5396" customFormat="1" hidden="1"/>
    <row r="5397" customFormat="1" hidden="1"/>
    <row r="5398" customFormat="1" hidden="1"/>
    <row r="5399" customFormat="1" hidden="1"/>
    <row r="5400" customFormat="1" hidden="1"/>
    <row r="5401" customFormat="1" hidden="1"/>
    <row r="5402" customFormat="1" hidden="1"/>
    <row r="5403" customFormat="1" hidden="1"/>
    <row r="5404" customFormat="1" hidden="1"/>
    <row r="5405" customFormat="1" hidden="1"/>
    <row r="5406" customFormat="1" hidden="1"/>
    <row r="5407" customFormat="1" hidden="1"/>
    <row r="5408" customFormat="1" hidden="1"/>
    <row r="5409" customFormat="1" hidden="1"/>
    <row r="5410" customFormat="1" hidden="1"/>
    <row r="5411" customFormat="1" hidden="1"/>
    <row r="5412" customFormat="1" hidden="1"/>
    <row r="5413" customFormat="1" hidden="1"/>
    <row r="5414" customFormat="1" hidden="1"/>
    <row r="5415" customFormat="1" hidden="1"/>
    <row r="5416" customFormat="1" hidden="1"/>
    <row r="5417" customFormat="1" hidden="1"/>
    <row r="5418" customFormat="1" hidden="1"/>
    <row r="5419" customFormat="1" hidden="1"/>
    <row r="5420" customFormat="1" hidden="1"/>
    <row r="5421" customFormat="1" hidden="1"/>
    <row r="5422" customFormat="1" hidden="1"/>
    <row r="5423" customFormat="1" hidden="1"/>
    <row r="5424" customFormat="1" hidden="1"/>
    <row r="5425" customFormat="1" hidden="1"/>
    <row r="5426" customFormat="1" hidden="1"/>
    <row r="5427" customFormat="1" hidden="1"/>
    <row r="5428" customFormat="1" hidden="1"/>
    <row r="5429" customFormat="1" hidden="1"/>
    <row r="5430" customFormat="1" hidden="1"/>
    <row r="5431" customFormat="1" hidden="1"/>
    <row r="5432" customFormat="1" hidden="1"/>
    <row r="5433" customFormat="1" hidden="1"/>
    <row r="5434" customFormat="1" hidden="1"/>
    <row r="5435" customFormat="1" hidden="1"/>
    <row r="5436" customFormat="1" hidden="1"/>
    <row r="5437" customFormat="1" hidden="1"/>
    <row r="5438" customFormat="1" hidden="1"/>
    <row r="5439" customFormat="1" hidden="1"/>
    <row r="5440" customFormat="1" hidden="1"/>
    <row r="5441" customFormat="1" hidden="1"/>
    <row r="5442" customFormat="1" hidden="1"/>
    <row r="5443" customFormat="1" hidden="1"/>
    <row r="5444" customFormat="1" hidden="1"/>
    <row r="5445" customFormat="1" hidden="1"/>
    <row r="5446" customFormat="1" hidden="1"/>
    <row r="5447" customFormat="1" hidden="1"/>
    <row r="5448" customFormat="1" hidden="1"/>
    <row r="5449" customFormat="1" hidden="1"/>
    <row r="5450" customFormat="1" hidden="1"/>
    <row r="5451" customFormat="1" hidden="1"/>
    <row r="5452" customFormat="1" hidden="1"/>
    <row r="5453" customFormat="1" hidden="1"/>
    <row r="5454" customFormat="1" hidden="1"/>
    <row r="5455" customFormat="1" hidden="1"/>
    <row r="5456" customFormat="1" hidden="1"/>
    <row r="5457" customFormat="1" hidden="1"/>
    <row r="5458" customFormat="1" hidden="1"/>
    <row r="5459" customFormat="1" hidden="1"/>
    <row r="5460" customFormat="1" hidden="1"/>
    <row r="5461" customFormat="1" hidden="1"/>
    <row r="5462" customFormat="1" hidden="1"/>
    <row r="5463" customFormat="1" hidden="1"/>
    <row r="5464" customFormat="1" hidden="1"/>
    <row r="5465" customFormat="1" hidden="1"/>
    <row r="5466" customFormat="1" hidden="1"/>
    <row r="5467" customFormat="1" hidden="1"/>
    <row r="5468" customFormat="1" hidden="1"/>
    <row r="5469" customFormat="1" hidden="1"/>
    <row r="5470" customFormat="1" hidden="1"/>
    <row r="5471" customFormat="1" hidden="1"/>
    <row r="5472" customFormat="1" hidden="1"/>
    <row r="5473" customFormat="1" hidden="1"/>
    <row r="5474" customFormat="1" hidden="1"/>
    <row r="5475" customFormat="1" hidden="1"/>
    <row r="5476" customFormat="1" hidden="1"/>
    <row r="5477" customFormat="1" hidden="1"/>
    <row r="5478" customFormat="1" hidden="1"/>
    <row r="5479" customFormat="1" hidden="1"/>
    <row r="5480" customFormat="1" hidden="1"/>
    <row r="5481" customFormat="1" hidden="1"/>
    <row r="5482" customFormat="1" hidden="1"/>
    <row r="5483" customFormat="1" hidden="1"/>
    <row r="5484" customFormat="1" hidden="1"/>
    <row r="5485" customFormat="1" hidden="1"/>
    <row r="5486" customFormat="1" hidden="1"/>
    <row r="5487" customFormat="1" hidden="1"/>
    <row r="5488" customFormat="1" hidden="1"/>
    <row r="5489" customFormat="1" hidden="1"/>
    <row r="5490" customFormat="1" hidden="1"/>
    <row r="5491" customFormat="1" hidden="1"/>
    <row r="5492" customFormat="1" hidden="1"/>
    <row r="5493" customFormat="1" hidden="1"/>
    <row r="5494" customFormat="1" hidden="1"/>
    <row r="5495" customFormat="1" hidden="1"/>
    <row r="5496" customFormat="1" hidden="1"/>
    <row r="5497" customFormat="1" hidden="1"/>
    <row r="5498" customFormat="1" hidden="1"/>
    <row r="5499" customFormat="1" hidden="1"/>
    <row r="5500" customFormat="1" hidden="1"/>
    <row r="5501" customFormat="1" hidden="1"/>
    <row r="5502" customFormat="1" hidden="1"/>
    <row r="5503" customFormat="1" hidden="1"/>
    <row r="5504" customFormat="1" hidden="1"/>
    <row r="5505" customFormat="1" hidden="1"/>
    <row r="5506" customFormat="1" hidden="1"/>
    <row r="5507" customFormat="1" hidden="1"/>
    <row r="5508" customFormat="1" hidden="1"/>
    <row r="5509" customFormat="1" hidden="1"/>
    <row r="5510" customFormat="1" hidden="1"/>
    <row r="5511" customFormat="1" hidden="1"/>
    <row r="5512" customFormat="1" hidden="1"/>
    <row r="5513" customFormat="1" hidden="1"/>
    <row r="5514" customFormat="1" hidden="1"/>
    <row r="5515" customFormat="1" hidden="1"/>
    <row r="5516" customFormat="1" hidden="1"/>
    <row r="5517" customFormat="1" hidden="1"/>
    <row r="5518" customFormat="1" hidden="1"/>
    <row r="5519" customFormat="1" hidden="1"/>
    <row r="5520" customFormat="1" hidden="1"/>
    <row r="5521" customFormat="1" hidden="1"/>
    <row r="5522" customFormat="1" hidden="1"/>
    <row r="5523" customFormat="1" hidden="1"/>
    <row r="5524" customFormat="1" hidden="1"/>
    <row r="5525" customFormat="1" hidden="1"/>
    <row r="5526" customFormat="1" hidden="1"/>
    <row r="5527" customFormat="1" hidden="1"/>
    <row r="5528" customFormat="1" hidden="1"/>
    <row r="5529" customFormat="1" hidden="1"/>
    <row r="5530" customFormat="1" hidden="1"/>
    <row r="5531" customFormat="1" hidden="1"/>
    <row r="5532" customFormat="1" hidden="1"/>
    <row r="5533" customFormat="1" hidden="1"/>
    <row r="5534" customFormat="1" hidden="1"/>
    <row r="5535" customFormat="1" hidden="1"/>
    <row r="5536" customFormat="1" hidden="1"/>
    <row r="5537" customFormat="1" hidden="1"/>
    <row r="5538" customFormat="1" hidden="1"/>
    <row r="5539" customFormat="1" hidden="1"/>
    <row r="5540" customFormat="1" hidden="1"/>
    <row r="5541" customFormat="1" hidden="1"/>
    <row r="5542" customFormat="1" hidden="1"/>
    <row r="5543" customFormat="1" hidden="1"/>
    <row r="5544" customFormat="1" hidden="1"/>
    <row r="5545" customFormat="1" hidden="1"/>
    <row r="5546" customFormat="1" hidden="1"/>
    <row r="5547" customFormat="1" hidden="1"/>
    <row r="5548" customFormat="1" hidden="1"/>
    <row r="5549" customFormat="1" hidden="1"/>
    <row r="5550" customFormat="1" hidden="1"/>
    <row r="5551" customFormat="1" hidden="1"/>
    <row r="5552" customFormat="1" hidden="1"/>
    <row r="5553" customFormat="1" hidden="1"/>
    <row r="5554" customFormat="1" hidden="1"/>
    <row r="5555" customFormat="1" hidden="1"/>
    <row r="5556" customFormat="1" hidden="1"/>
    <row r="5557" customFormat="1" hidden="1"/>
    <row r="5558" customFormat="1" hidden="1"/>
    <row r="5559" customFormat="1" hidden="1"/>
    <row r="5560" customFormat="1" hidden="1"/>
    <row r="5561" customFormat="1" hidden="1"/>
    <row r="5562" customFormat="1" hidden="1"/>
    <row r="5563" customFormat="1" hidden="1"/>
    <row r="5564" customFormat="1" hidden="1"/>
    <row r="5565" customFormat="1" hidden="1"/>
    <row r="5566" customFormat="1" hidden="1"/>
    <row r="5567" customFormat="1" hidden="1"/>
    <row r="5568" customFormat="1" hidden="1"/>
    <row r="5569" customFormat="1" hidden="1"/>
    <row r="5570" customFormat="1" hidden="1"/>
    <row r="5571" customFormat="1" hidden="1"/>
    <row r="5572" customFormat="1" hidden="1"/>
    <row r="5573" customFormat="1" hidden="1"/>
    <row r="5574" customFormat="1" hidden="1"/>
    <row r="5575" customFormat="1" hidden="1"/>
    <row r="5576" customFormat="1" hidden="1"/>
    <row r="5577" customFormat="1" hidden="1"/>
    <row r="5578" customFormat="1" hidden="1"/>
    <row r="5579" customFormat="1" hidden="1"/>
    <row r="5580" customFormat="1" hidden="1"/>
    <row r="5581" customFormat="1" hidden="1"/>
    <row r="5582" customFormat="1" hidden="1"/>
    <row r="5583" customFormat="1" hidden="1"/>
    <row r="5584" customFormat="1" hidden="1"/>
    <row r="5585" customFormat="1" hidden="1"/>
    <row r="5586" customFormat="1" hidden="1"/>
    <row r="5587" customFormat="1" hidden="1"/>
    <row r="5588" customFormat="1" hidden="1"/>
    <row r="5589" customFormat="1" hidden="1"/>
    <row r="5590" customFormat="1" hidden="1"/>
    <row r="5591" customFormat="1" hidden="1"/>
    <row r="5592" customFormat="1" hidden="1"/>
    <row r="5593" customFormat="1" hidden="1"/>
    <row r="5594" customFormat="1" hidden="1"/>
    <row r="5595" customFormat="1" hidden="1"/>
    <row r="5596" customFormat="1" hidden="1"/>
    <row r="5597" customFormat="1" hidden="1"/>
    <row r="5598" customFormat="1" hidden="1"/>
    <row r="5599" customFormat="1" hidden="1"/>
    <row r="5600" customFormat="1" hidden="1"/>
    <row r="5601" customFormat="1" hidden="1"/>
    <row r="5602" customFormat="1" hidden="1"/>
    <row r="5603" customFormat="1" hidden="1"/>
    <row r="5604" customFormat="1" hidden="1"/>
    <row r="5605" customFormat="1" hidden="1"/>
    <row r="5606" customFormat="1" hidden="1"/>
    <row r="5607" customFormat="1" hidden="1"/>
    <row r="5608" customFormat="1" hidden="1"/>
    <row r="5609" customFormat="1" hidden="1"/>
    <row r="5610" customFormat="1" hidden="1"/>
    <row r="5611" customFormat="1" hidden="1"/>
    <row r="5612" customFormat="1" hidden="1"/>
    <row r="5613" customFormat="1" hidden="1"/>
    <row r="5614" customFormat="1" hidden="1"/>
    <row r="5615" customFormat="1" hidden="1"/>
    <row r="5616" customFormat="1" hidden="1"/>
    <row r="5617" customFormat="1" hidden="1"/>
    <row r="5618" customFormat="1" hidden="1"/>
    <row r="5619" customFormat="1" hidden="1"/>
    <row r="5620" customFormat="1" hidden="1"/>
    <row r="5621" customFormat="1" hidden="1"/>
    <row r="5622" customFormat="1" hidden="1"/>
    <row r="5623" customFormat="1" hidden="1"/>
    <row r="5624" customFormat="1" hidden="1"/>
    <row r="5625" customFormat="1" hidden="1"/>
    <row r="5626" customFormat="1" hidden="1"/>
    <row r="5627" customFormat="1" hidden="1"/>
    <row r="5628" customFormat="1" hidden="1"/>
    <row r="5629" customFormat="1" hidden="1"/>
    <row r="5630" customFormat="1" hidden="1"/>
    <row r="5631" customFormat="1" hidden="1"/>
    <row r="5632" customFormat="1" hidden="1"/>
    <row r="5633" customFormat="1" hidden="1"/>
    <row r="5634" customFormat="1" hidden="1"/>
    <row r="5635" customFormat="1" hidden="1"/>
    <row r="5636" customFormat="1" hidden="1"/>
    <row r="5637" customFormat="1" hidden="1"/>
    <row r="5638" customFormat="1" hidden="1"/>
    <row r="5639" customFormat="1" hidden="1"/>
    <row r="5640" customFormat="1" hidden="1"/>
    <row r="5641" customFormat="1" hidden="1"/>
    <row r="5642" customFormat="1" hidden="1"/>
    <row r="5643" customFormat="1" hidden="1"/>
    <row r="5644" customFormat="1" hidden="1"/>
    <row r="5645" customFormat="1" hidden="1"/>
    <row r="5646" customFormat="1" hidden="1"/>
    <row r="5647" customFormat="1" hidden="1"/>
    <row r="5648" customFormat="1" hidden="1"/>
    <row r="5649" customFormat="1" hidden="1"/>
    <row r="5650" customFormat="1" hidden="1"/>
    <row r="5651" customFormat="1" hidden="1"/>
    <row r="5652" customFormat="1" hidden="1"/>
    <row r="5653" customFormat="1" hidden="1"/>
    <row r="5654" customFormat="1" hidden="1"/>
    <row r="5655" customFormat="1" hidden="1"/>
    <row r="5656" customFormat="1" hidden="1"/>
    <row r="5657" customFormat="1" hidden="1"/>
    <row r="5658" customFormat="1" hidden="1"/>
    <row r="5659" customFormat="1" hidden="1"/>
    <row r="5660" customFormat="1" hidden="1"/>
    <row r="5661" customFormat="1" hidden="1"/>
    <row r="5662" customFormat="1" hidden="1"/>
    <row r="5663" customFormat="1" hidden="1"/>
    <row r="5664" customFormat="1" hidden="1"/>
    <row r="5665" customFormat="1" hidden="1"/>
    <row r="5666" customFormat="1" hidden="1"/>
    <row r="5667" customFormat="1" hidden="1"/>
    <row r="5668" customFormat="1" hidden="1"/>
    <row r="5669" customFormat="1" hidden="1"/>
    <row r="5670" customFormat="1" hidden="1"/>
    <row r="5671" customFormat="1" hidden="1"/>
    <row r="5672" customFormat="1" hidden="1"/>
    <row r="5673" customFormat="1" hidden="1"/>
    <row r="5674" customFormat="1" hidden="1"/>
    <row r="5675" customFormat="1" hidden="1"/>
    <row r="5676" customFormat="1" hidden="1"/>
    <row r="5677" customFormat="1" hidden="1"/>
    <row r="5678" customFormat="1" hidden="1"/>
    <row r="5679" customFormat="1" hidden="1"/>
    <row r="5680" customFormat="1" hidden="1"/>
    <row r="5681" customFormat="1" hidden="1"/>
    <row r="5682" customFormat="1" hidden="1"/>
    <row r="5683" customFormat="1" hidden="1"/>
    <row r="5684" customFormat="1" hidden="1"/>
    <row r="5685" customFormat="1" hidden="1"/>
    <row r="5686" customFormat="1" hidden="1"/>
    <row r="5687" customFormat="1" hidden="1"/>
    <row r="5688" customFormat="1" hidden="1"/>
    <row r="5689" customFormat="1" hidden="1"/>
    <row r="5690" customFormat="1" hidden="1"/>
    <row r="5691" customFormat="1" hidden="1"/>
    <row r="5692" customFormat="1" hidden="1"/>
    <row r="5693" customFormat="1" hidden="1"/>
    <row r="5694" customFormat="1" hidden="1"/>
    <row r="5695" customFormat="1" hidden="1"/>
    <row r="5696" customFormat="1" hidden="1"/>
    <row r="5697" customFormat="1" hidden="1"/>
    <row r="5698" customFormat="1" hidden="1"/>
    <row r="5699" customFormat="1" hidden="1"/>
    <row r="5700" customFormat="1" hidden="1"/>
    <row r="5701" customFormat="1" hidden="1"/>
    <row r="5702" customFormat="1" hidden="1"/>
    <row r="5703" customFormat="1" hidden="1"/>
    <row r="5704" customFormat="1" hidden="1"/>
    <row r="5705" customFormat="1" hidden="1"/>
    <row r="5706" customFormat="1" hidden="1"/>
    <row r="5707" customFormat="1" hidden="1"/>
    <row r="5708" customFormat="1" hidden="1"/>
    <row r="5709" customFormat="1" hidden="1"/>
    <row r="5710" customFormat="1" hidden="1"/>
    <row r="5711" customFormat="1" hidden="1"/>
    <row r="5712" customFormat="1" hidden="1"/>
    <row r="5713" customFormat="1" hidden="1"/>
    <row r="5714" customFormat="1" hidden="1"/>
    <row r="5715" customFormat="1" hidden="1"/>
    <row r="5716" customFormat="1" hidden="1"/>
    <row r="5717" customFormat="1" hidden="1"/>
    <row r="5718" customFormat="1" hidden="1"/>
    <row r="5719" customFormat="1" hidden="1"/>
    <row r="5720" customFormat="1" hidden="1"/>
    <row r="5721" customFormat="1" hidden="1"/>
    <row r="5722" customFormat="1" hidden="1"/>
    <row r="5723" customFormat="1" hidden="1"/>
    <row r="5724" customFormat="1" hidden="1"/>
    <row r="5725" customFormat="1" hidden="1"/>
    <row r="5726" customFormat="1" hidden="1"/>
    <row r="5727" customFormat="1" hidden="1"/>
    <row r="5728" customFormat="1" hidden="1"/>
    <row r="5729" customFormat="1" hidden="1"/>
    <row r="5730" customFormat="1" hidden="1"/>
    <row r="5731" customFormat="1" hidden="1"/>
    <row r="5732" customFormat="1" hidden="1"/>
    <row r="5733" customFormat="1" hidden="1"/>
    <row r="5734" customFormat="1" hidden="1"/>
    <row r="5735" customFormat="1" hidden="1"/>
    <row r="5736" customFormat="1" hidden="1"/>
    <row r="5737" customFormat="1" hidden="1"/>
    <row r="5738" customFormat="1" hidden="1"/>
    <row r="5739" customFormat="1" hidden="1"/>
    <row r="5740" customFormat="1" hidden="1"/>
    <row r="5741" customFormat="1" hidden="1"/>
    <row r="5742" customFormat="1" hidden="1"/>
    <row r="5743" customFormat="1" hidden="1"/>
    <row r="5744" customFormat="1" hidden="1"/>
    <row r="5745" customFormat="1" hidden="1"/>
    <row r="5746" customFormat="1" hidden="1"/>
    <row r="5747" customFormat="1" hidden="1"/>
    <row r="5748" customFormat="1" hidden="1"/>
    <row r="5749" customFormat="1" hidden="1"/>
    <row r="5750" customFormat="1" hidden="1"/>
    <row r="5751" customFormat="1" hidden="1"/>
    <row r="5752" customFormat="1" hidden="1"/>
    <row r="5753" customFormat="1" hidden="1"/>
    <row r="5754" customFormat="1" hidden="1"/>
    <row r="5755" customFormat="1" hidden="1"/>
    <row r="5756" customFormat="1" hidden="1"/>
    <row r="5757" customFormat="1" hidden="1"/>
    <row r="5758" customFormat="1" hidden="1"/>
    <row r="5759" customFormat="1" hidden="1"/>
    <row r="5760" customFormat="1" hidden="1"/>
    <row r="5761" customFormat="1" hidden="1"/>
    <row r="5762" customFormat="1" hidden="1"/>
    <row r="5763" customFormat="1" hidden="1"/>
    <row r="5764" customFormat="1" hidden="1"/>
    <row r="5765" customFormat="1" hidden="1"/>
    <row r="5766" customFormat="1" hidden="1"/>
    <row r="5767" customFormat="1" hidden="1"/>
    <row r="5768" customFormat="1" hidden="1"/>
    <row r="5769" customFormat="1" hidden="1"/>
    <row r="5770" customFormat="1" hidden="1"/>
    <row r="5771" customFormat="1" hidden="1"/>
    <row r="5772" customFormat="1" hidden="1"/>
    <row r="5773" customFormat="1" hidden="1"/>
    <row r="5774" customFormat="1" hidden="1"/>
    <row r="5775" customFormat="1" hidden="1"/>
    <row r="5776" customFormat="1" hidden="1"/>
    <row r="5777" customFormat="1" hidden="1"/>
    <row r="5778" customFormat="1" hidden="1"/>
    <row r="5779" customFormat="1" hidden="1"/>
    <row r="5780" customFormat="1" hidden="1"/>
    <row r="5781" customFormat="1" hidden="1"/>
    <row r="5782" customFormat="1" hidden="1"/>
    <row r="5783" customFormat="1" hidden="1"/>
    <row r="5784" customFormat="1" hidden="1"/>
    <row r="5785" customFormat="1" hidden="1"/>
    <row r="5786" customFormat="1" hidden="1"/>
    <row r="5787" customFormat="1" hidden="1"/>
    <row r="5788" customFormat="1" hidden="1"/>
    <row r="5789" customFormat="1" hidden="1"/>
    <row r="5790" customFormat="1" hidden="1"/>
    <row r="5791" customFormat="1" hidden="1"/>
    <row r="5792" customFormat="1" hidden="1"/>
    <row r="5793" customFormat="1" hidden="1"/>
    <row r="5794" customFormat="1" hidden="1"/>
    <row r="5795" customFormat="1" hidden="1"/>
    <row r="5796" customFormat="1" hidden="1"/>
    <row r="5797" customFormat="1" hidden="1"/>
    <row r="5798" customFormat="1" hidden="1"/>
    <row r="5799" customFormat="1" hidden="1"/>
    <row r="5800" customFormat="1" hidden="1"/>
    <row r="5801" customFormat="1" hidden="1"/>
    <row r="5802" customFormat="1" hidden="1"/>
    <row r="5803" customFormat="1" hidden="1"/>
    <row r="5804" customFormat="1" hidden="1"/>
    <row r="5805" customFormat="1" hidden="1"/>
    <row r="5806" customFormat="1" hidden="1"/>
    <row r="5807" customFormat="1" hidden="1"/>
    <row r="5808" customFormat="1" hidden="1"/>
    <row r="5809" customFormat="1" hidden="1"/>
    <row r="5810" customFormat="1" hidden="1"/>
    <row r="5811" customFormat="1" hidden="1"/>
    <row r="5812" customFormat="1" hidden="1"/>
    <row r="5813" customFormat="1" hidden="1"/>
    <row r="5814" customFormat="1" hidden="1"/>
    <row r="5815" customFormat="1" hidden="1"/>
    <row r="5816" customFormat="1" hidden="1"/>
    <row r="5817" customFormat="1" hidden="1"/>
    <row r="5818" customFormat="1" hidden="1"/>
    <row r="5819" customFormat="1" hidden="1"/>
    <row r="5820" customFormat="1" hidden="1"/>
    <row r="5821" customFormat="1" hidden="1"/>
    <row r="5822" customFormat="1" hidden="1"/>
    <row r="5823" customFormat="1" hidden="1"/>
    <row r="5824" customFormat="1" hidden="1"/>
    <row r="5825" customFormat="1" hidden="1"/>
    <row r="5826" customFormat="1" hidden="1"/>
    <row r="5827" customFormat="1" hidden="1"/>
    <row r="5828" customFormat="1" hidden="1"/>
    <row r="5829" customFormat="1" hidden="1"/>
    <row r="5830" customFormat="1" hidden="1"/>
    <row r="5831" customFormat="1" hidden="1"/>
    <row r="5832" customFormat="1" hidden="1"/>
    <row r="5833" customFormat="1" hidden="1"/>
    <row r="5834" customFormat="1" hidden="1"/>
    <row r="5835" customFormat="1" hidden="1"/>
    <row r="5836" customFormat="1" hidden="1"/>
    <row r="5837" customFormat="1" hidden="1"/>
    <row r="5838" customFormat="1" hidden="1"/>
    <row r="5839" customFormat="1" hidden="1"/>
    <row r="5840" customFormat="1" hidden="1"/>
    <row r="5841" customFormat="1" hidden="1"/>
    <row r="5842" customFormat="1" hidden="1"/>
    <row r="5843" customFormat="1" hidden="1"/>
    <row r="5844" customFormat="1" hidden="1"/>
    <row r="5845" customFormat="1" hidden="1"/>
    <row r="5846" customFormat="1" hidden="1"/>
    <row r="5847" customFormat="1" hidden="1"/>
    <row r="5848" customFormat="1" hidden="1"/>
    <row r="5849" customFormat="1" hidden="1"/>
    <row r="5850" customFormat="1" hidden="1"/>
    <row r="5851" customFormat="1" hidden="1"/>
    <row r="5852" customFormat="1" hidden="1"/>
    <row r="5853" customFormat="1" hidden="1"/>
    <row r="5854" customFormat="1" hidden="1"/>
    <row r="5855" customFormat="1" hidden="1"/>
    <row r="5856" customFormat="1" hidden="1"/>
    <row r="5857" customFormat="1" hidden="1"/>
    <row r="5858" customFormat="1" hidden="1"/>
    <row r="5859" customFormat="1" hidden="1"/>
    <row r="5860" customFormat="1" hidden="1"/>
    <row r="5861" customFormat="1" hidden="1"/>
    <row r="5862" customFormat="1" hidden="1"/>
    <row r="5863" customFormat="1" hidden="1"/>
    <row r="5864" customFormat="1" hidden="1"/>
    <row r="5865" customFormat="1" hidden="1"/>
    <row r="5866" customFormat="1" hidden="1"/>
    <row r="5867" customFormat="1" hidden="1"/>
    <row r="5868" customFormat="1" hidden="1"/>
    <row r="5869" customFormat="1" hidden="1"/>
    <row r="5870" customFormat="1" hidden="1"/>
    <row r="5871" customFormat="1" hidden="1"/>
    <row r="5872" customFormat="1" hidden="1"/>
    <row r="5873" customFormat="1" hidden="1"/>
    <row r="5874" customFormat="1" hidden="1"/>
    <row r="5875" customFormat="1" hidden="1"/>
    <row r="5876" customFormat="1" hidden="1"/>
    <row r="5877" customFormat="1" hidden="1"/>
    <row r="5878" customFormat="1" hidden="1"/>
    <row r="5879" customFormat="1" hidden="1"/>
    <row r="5880" customFormat="1" hidden="1"/>
    <row r="5881" customFormat="1" hidden="1"/>
    <row r="5882" customFormat="1" hidden="1"/>
    <row r="5883" customFormat="1" hidden="1"/>
    <row r="5884" customFormat="1" hidden="1"/>
    <row r="5885" customFormat="1" hidden="1"/>
    <row r="5886" customFormat="1" hidden="1"/>
    <row r="5887" customFormat="1" hidden="1"/>
    <row r="5888" customFormat="1" hidden="1"/>
    <row r="5889" customFormat="1" hidden="1"/>
    <row r="5890" customFormat="1" hidden="1"/>
    <row r="5891" customFormat="1" hidden="1"/>
    <row r="5892" customFormat="1" hidden="1"/>
    <row r="5893" customFormat="1" hidden="1"/>
    <row r="5894" customFormat="1" hidden="1"/>
    <row r="5895" customFormat="1" hidden="1"/>
    <row r="5896" customFormat="1" hidden="1"/>
    <row r="5897" customFormat="1" hidden="1"/>
    <row r="5898" customFormat="1" hidden="1"/>
    <row r="5899" customFormat="1" hidden="1"/>
    <row r="5900" customFormat="1" hidden="1"/>
    <row r="5901" customFormat="1" hidden="1"/>
    <row r="5902" customFormat="1" hidden="1"/>
    <row r="5903" customFormat="1" hidden="1"/>
    <row r="5904" customFormat="1" hidden="1"/>
    <row r="5905" customFormat="1" hidden="1"/>
    <row r="5906" customFormat="1" hidden="1"/>
    <row r="5907" customFormat="1" hidden="1"/>
    <row r="5908" customFormat="1" hidden="1"/>
    <row r="5909" customFormat="1" hidden="1"/>
    <row r="5910" customFormat="1" hidden="1"/>
    <row r="5911" customFormat="1" hidden="1"/>
    <row r="5912" customFormat="1" hidden="1"/>
    <row r="5913" customFormat="1" hidden="1"/>
    <row r="5914" customFormat="1" hidden="1"/>
    <row r="5915" customFormat="1" hidden="1"/>
    <row r="5916" customFormat="1" hidden="1"/>
    <row r="5917" customFormat="1" hidden="1"/>
    <row r="5918" customFormat="1" hidden="1"/>
    <row r="5919" customFormat="1" hidden="1"/>
    <row r="5920" customFormat="1" hidden="1"/>
    <row r="5921" customFormat="1" hidden="1"/>
    <row r="5922" customFormat="1" hidden="1"/>
    <row r="5923" customFormat="1" hidden="1"/>
    <row r="5924" customFormat="1" hidden="1"/>
    <row r="5925" customFormat="1" hidden="1"/>
    <row r="5926" customFormat="1" hidden="1"/>
    <row r="5927" customFormat="1" hidden="1"/>
    <row r="5928" customFormat="1" hidden="1"/>
    <row r="5929" customFormat="1" hidden="1"/>
    <row r="5930" customFormat="1" hidden="1"/>
    <row r="5931" customFormat="1" hidden="1"/>
    <row r="5932" customFormat="1" hidden="1"/>
    <row r="5933" customFormat="1" hidden="1"/>
    <row r="5934" customFormat="1" hidden="1"/>
    <row r="5935" customFormat="1" hidden="1"/>
    <row r="5936" customFormat="1" hidden="1"/>
    <row r="5937" customFormat="1" hidden="1"/>
    <row r="5938" customFormat="1" hidden="1"/>
    <row r="5939" customFormat="1" hidden="1"/>
    <row r="5940" customFormat="1" hidden="1"/>
    <row r="5941" customFormat="1" hidden="1"/>
    <row r="5942" customFormat="1" hidden="1"/>
    <row r="5943" customFormat="1" hidden="1"/>
    <row r="5944" customFormat="1" hidden="1"/>
    <row r="5945" customFormat="1" hidden="1"/>
    <row r="5946" customFormat="1" hidden="1"/>
    <row r="5947" customFormat="1" hidden="1"/>
    <row r="5948" customFormat="1" hidden="1"/>
    <row r="5949" customFormat="1" hidden="1"/>
    <row r="5950" customFormat="1" hidden="1"/>
    <row r="5951" customFormat="1" hidden="1"/>
    <row r="5952" customFormat="1" hidden="1"/>
    <row r="5953" customFormat="1" hidden="1"/>
    <row r="5954" customFormat="1" hidden="1"/>
    <row r="5955" customFormat="1" hidden="1"/>
    <row r="5956" customFormat="1" hidden="1"/>
    <row r="5957" customFormat="1" hidden="1"/>
    <row r="5958" customFormat="1" hidden="1"/>
    <row r="5959" customFormat="1" hidden="1"/>
    <row r="5960" customFormat="1" hidden="1"/>
    <row r="5961" customFormat="1" hidden="1"/>
    <row r="5962" customFormat="1" hidden="1"/>
    <row r="5963" customFormat="1" hidden="1"/>
    <row r="5964" customFormat="1" hidden="1"/>
    <row r="5965" customFormat="1" hidden="1"/>
    <row r="5966" customFormat="1" hidden="1"/>
    <row r="5967" customFormat="1" hidden="1"/>
    <row r="5968" customFormat="1" hidden="1"/>
    <row r="5969" customFormat="1" hidden="1"/>
    <row r="5970" customFormat="1" hidden="1"/>
    <row r="5971" customFormat="1" hidden="1"/>
    <row r="5972" customFormat="1" hidden="1"/>
    <row r="5973" customFormat="1" hidden="1"/>
    <row r="5974" customFormat="1" hidden="1"/>
    <row r="5975" customFormat="1" hidden="1"/>
    <row r="5976" customFormat="1" hidden="1"/>
    <row r="5977" customFormat="1" hidden="1"/>
    <row r="5978" customFormat="1" hidden="1"/>
    <row r="5979" customFormat="1" hidden="1"/>
    <row r="5980" customFormat="1" hidden="1"/>
    <row r="5981" customFormat="1" hidden="1"/>
    <row r="5982" customFormat="1" hidden="1"/>
    <row r="5983" customFormat="1" hidden="1"/>
    <row r="5984" customFormat="1" hidden="1"/>
    <row r="5985" customFormat="1" hidden="1"/>
    <row r="5986" customFormat="1" hidden="1"/>
    <row r="5987" customFormat="1" hidden="1"/>
    <row r="5988" customFormat="1" hidden="1"/>
    <row r="5989" customFormat="1" hidden="1"/>
    <row r="5990" customFormat="1" hidden="1"/>
    <row r="5991" customFormat="1" hidden="1"/>
    <row r="5992" customFormat="1" hidden="1"/>
    <row r="5993" customFormat="1" hidden="1"/>
    <row r="5994" customFormat="1" hidden="1"/>
    <row r="5995" customFormat="1" hidden="1"/>
    <row r="5996" customFormat="1" hidden="1"/>
    <row r="5997" customFormat="1" hidden="1"/>
    <row r="5998" customFormat="1" hidden="1"/>
    <row r="5999" customFormat="1" hidden="1"/>
    <row r="6000" customFormat="1" hidden="1"/>
    <row r="6001" customFormat="1" hidden="1"/>
    <row r="6002" customFormat="1" hidden="1"/>
    <row r="6003" customFormat="1" hidden="1"/>
    <row r="6004" customFormat="1" hidden="1"/>
    <row r="6005" customFormat="1" hidden="1"/>
    <row r="6006" customFormat="1" hidden="1"/>
    <row r="6007" customFormat="1" hidden="1"/>
    <row r="6008" customFormat="1" hidden="1"/>
    <row r="6009" customFormat="1" hidden="1"/>
    <row r="6010" customFormat="1" hidden="1"/>
    <row r="6011" customFormat="1" hidden="1"/>
    <row r="6012" customFormat="1" hidden="1"/>
    <row r="6013" customFormat="1" hidden="1"/>
    <row r="6014" customFormat="1" hidden="1"/>
    <row r="6015" customFormat="1" hidden="1"/>
    <row r="6016" customFormat="1" hidden="1"/>
    <row r="6017" customFormat="1" hidden="1"/>
    <row r="6018" customFormat="1" hidden="1"/>
    <row r="6019" customFormat="1" hidden="1"/>
    <row r="6020" customFormat="1" hidden="1"/>
    <row r="6021" customFormat="1" hidden="1"/>
    <row r="6022" customFormat="1" hidden="1"/>
    <row r="6023" customFormat="1" hidden="1"/>
    <row r="6024" customFormat="1" hidden="1"/>
    <row r="6025" customFormat="1" hidden="1"/>
    <row r="6026" customFormat="1" hidden="1"/>
    <row r="6027" customFormat="1" hidden="1"/>
    <row r="6028" customFormat="1" hidden="1"/>
    <row r="6029" customFormat="1" hidden="1"/>
    <row r="6030" customFormat="1" hidden="1"/>
    <row r="6031" customFormat="1" hidden="1"/>
    <row r="6032" customFormat="1" hidden="1"/>
    <row r="6033" customFormat="1" hidden="1"/>
    <row r="6034" customFormat="1" hidden="1"/>
    <row r="6035" customFormat="1" hidden="1"/>
    <row r="6036" customFormat="1" hidden="1"/>
    <row r="6037" customFormat="1" hidden="1"/>
    <row r="6038" customFormat="1" hidden="1"/>
    <row r="6039" customFormat="1" hidden="1"/>
    <row r="6040" customFormat="1" hidden="1"/>
    <row r="6041" customFormat="1" hidden="1"/>
    <row r="6042" customFormat="1" hidden="1"/>
    <row r="6043" customFormat="1" hidden="1"/>
    <row r="6044" customFormat="1" hidden="1"/>
    <row r="6045" customFormat="1" hidden="1"/>
    <row r="6046" customFormat="1" hidden="1"/>
    <row r="6047" customFormat="1" hidden="1"/>
    <row r="6048" customFormat="1" hidden="1"/>
    <row r="6049" customFormat="1" hidden="1"/>
    <row r="6050" customFormat="1" hidden="1"/>
    <row r="6051" customFormat="1" hidden="1"/>
    <row r="6052" customFormat="1" hidden="1"/>
    <row r="6053" customFormat="1" hidden="1"/>
    <row r="6054" customFormat="1" hidden="1"/>
    <row r="6055" customFormat="1" hidden="1"/>
    <row r="6056" customFormat="1" hidden="1"/>
    <row r="6057" customFormat="1" hidden="1"/>
    <row r="6058" customFormat="1" hidden="1"/>
    <row r="6059" customFormat="1" hidden="1"/>
    <row r="6060" customFormat="1" hidden="1"/>
    <row r="6061" customFormat="1" hidden="1"/>
    <row r="6062" customFormat="1" hidden="1"/>
    <row r="6063" customFormat="1" hidden="1"/>
    <row r="6064" customFormat="1" hidden="1"/>
    <row r="6065" customFormat="1" hidden="1"/>
    <row r="6066" customFormat="1" hidden="1"/>
    <row r="6067" customFormat="1" hidden="1"/>
    <row r="6068" customFormat="1" hidden="1"/>
    <row r="6069" customFormat="1" hidden="1"/>
    <row r="6070" customFormat="1" hidden="1"/>
    <row r="6071" customFormat="1" hidden="1"/>
    <row r="6072" customFormat="1" hidden="1"/>
    <row r="6073" customFormat="1" hidden="1"/>
    <row r="6074" customFormat="1" hidden="1"/>
    <row r="6075" customFormat="1" hidden="1"/>
    <row r="6076" customFormat="1" hidden="1"/>
    <row r="6077" customFormat="1" hidden="1"/>
    <row r="6078" customFormat="1" hidden="1"/>
    <row r="6079" customFormat="1" hidden="1"/>
    <row r="6080" customFormat="1" hidden="1"/>
    <row r="6081" customFormat="1" hidden="1"/>
    <row r="6082" customFormat="1" hidden="1"/>
    <row r="6083" customFormat="1" hidden="1"/>
    <row r="6084" customFormat="1" hidden="1"/>
    <row r="6085" customFormat="1" hidden="1"/>
    <row r="6086" customFormat="1" hidden="1"/>
    <row r="6087" customFormat="1" hidden="1"/>
    <row r="6088" customFormat="1" hidden="1"/>
    <row r="6089" customFormat="1" hidden="1"/>
    <row r="6090" customFormat="1" hidden="1"/>
    <row r="6091" customFormat="1" hidden="1"/>
    <row r="6092" customFormat="1" hidden="1"/>
    <row r="6093" customFormat="1" hidden="1"/>
    <row r="6094" customFormat="1" hidden="1"/>
    <row r="6095" customFormat="1" hidden="1"/>
    <row r="6096" customFormat="1" hidden="1"/>
    <row r="6097" customFormat="1" hidden="1"/>
    <row r="6098" customFormat="1" hidden="1"/>
    <row r="6099" customFormat="1" hidden="1"/>
    <row r="6100" customFormat="1" hidden="1"/>
    <row r="6101" customFormat="1" hidden="1"/>
    <row r="6102" customFormat="1" hidden="1"/>
    <row r="6103" customFormat="1" hidden="1"/>
    <row r="6104" customFormat="1" hidden="1"/>
    <row r="6105" customFormat="1" hidden="1"/>
    <row r="6106" customFormat="1" hidden="1"/>
    <row r="6107" customFormat="1" hidden="1"/>
    <row r="6108" customFormat="1" hidden="1"/>
    <row r="6109" customFormat="1" hidden="1"/>
    <row r="6110" customFormat="1" hidden="1"/>
    <row r="6111" customFormat="1" hidden="1"/>
    <row r="6112" customFormat="1" hidden="1"/>
    <row r="6113" customFormat="1" hidden="1"/>
    <row r="6114" customFormat="1" hidden="1"/>
    <row r="6115" customFormat="1" hidden="1"/>
    <row r="6116" customFormat="1" hidden="1"/>
    <row r="6117" customFormat="1" hidden="1"/>
    <row r="6118" customFormat="1" hidden="1"/>
    <row r="6119" customFormat="1" hidden="1"/>
    <row r="6120" customFormat="1" hidden="1"/>
    <row r="6121" customFormat="1" hidden="1"/>
    <row r="6122" customFormat="1" hidden="1"/>
    <row r="6123" customFormat="1" hidden="1"/>
    <row r="6124" customFormat="1" hidden="1"/>
    <row r="6125" customFormat="1" hidden="1"/>
    <row r="6126" customFormat="1" hidden="1"/>
    <row r="6127" customFormat="1" hidden="1"/>
    <row r="6128" customFormat="1" hidden="1"/>
    <row r="6129" customFormat="1" hidden="1"/>
    <row r="6130" customFormat="1" hidden="1"/>
    <row r="6131" customFormat="1" hidden="1"/>
    <row r="6132" customFormat="1" hidden="1"/>
    <row r="6133" customFormat="1" hidden="1"/>
    <row r="6134" customFormat="1" hidden="1"/>
    <row r="6135" customFormat="1" hidden="1"/>
    <row r="6136" customFormat="1" hidden="1"/>
    <row r="6137" customFormat="1" hidden="1"/>
    <row r="6138" customFormat="1" hidden="1"/>
    <row r="6139" customFormat="1" hidden="1"/>
    <row r="6140" customFormat="1" hidden="1"/>
    <row r="6141" customFormat="1" hidden="1"/>
    <row r="6142" customFormat="1" hidden="1"/>
    <row r="6143" customFormat="1" hidden="1"/>
    <row r="6144" customFormat="1" hidden="1"/>
    <row r="6145" customFormat="1" hidden="1"/>
    <row r="6146" customFormat="1" hidden="1"/>
    <row r="6147" customFormat="1" hidden="1"/>
    <row r="6148" customFormat="1" hidden="1"/>
    <row r="6149" customFormat="1" hidden="1"/>
    <row r="6150" customFormat="1" hidden="1"/>
    <row r="6151" customFormat="1" hidden="1"/>
    <row r="6152" customFormat="1" hidden="1"/>
    <row r="6153" customFormat="1" hidden="1"/>
    <row r="6154" customFormat="1" hidden="1"/>
    <row r="6155" customFormat="1" hidden="1"/>
    <row r="6156" customFormat="1" hidden="1"/>
    <row r="6157" customFormat="1" hidden="1"/>
    <row r="6158" customFormat="1" hidden="1"/>
    <row r="6159" customFormat="1" hidden="1"/>
    <row r="6160" customFormat="1" hidden="1"/>
    <row r="6161" customFormat="1" hidden="1"/>
    <row r="6162" customFormat="1" hidden="1"/>
    <row r="6163" customFormat="1" hidden="1"/>
    <row r="6164" customFormat="1" hidden="1"/>
    <row r="6165" customFormat="1" hidden="1"/>
    <row r="6166" customFormat="1" hidden="1"/>
    <row r="6167" customFormat="1" hidden="1"/>
    <row r="6168" customFormat="1" hidden="1"/>
    <row r="6169" customFormat="1" hidden="1"/>
    <row r="6170" customFormat="1" hidden="1"/>
    <row r="6171" customFormat="1" hidden="1"/>
    <row r="6172" customFormat="1" hidden="1"/>
    <row r="6173" customFormat="1" hidden="1"/>
    <row r="6174" customFormat="1" hidden="1"/>
    <row r="6175" customFormat="1" hidden="1"/>
    <row r="6176" customFormat="1" hidden="1"/>
    <row r="6177" customFormat="1" hidden="1"/>
    <row r="6178" customFormat="1" hidden="1"/>
    <row r="6179" customFormat="1" hidden="1"/>
    <row r="6180" customFormat="1" hidden="1"/>
    <row r="6181" customFormat="1" hidden="1"/>
    <row r="6182" customFormat="1" hidden="1"/>
    <row r="6183" customFormat="1" hidden="1"/>
    <row r="6184" customFormat="1" hidden="1"/>
    <row r="6185" customFormat="1" hidden="1"/>
    <row r="6186" customFormat="1" hidden="1"/>
    <row r="6187" customFormat="1" hidden="1"/>
    <row r="6188" customFormat="1" hidden="1"/>
    <row r="6189" customFormat="1" hidden="1"/>
    <row r="6190" customFormat="1" hidden="1"/>
    <row r="6191" customFormat="1" hidden="1"/>
    <row r="6192" customFormat="1" hidden="1"/>
    <row r="6193" customFormat="1" hidden="1"/>
    <row r="6194" customFormat="1" hidden="1"/>
    <row r="6195" customFormat="1" hidden="1"/>
    <row r="6196" customFormat="1" hidden="1"/>
    <row r="6197" customFormat="1" hidden="1"/>
    <row r="6198" customFormat="1" hidden="1"/>
    <row r="6199" customFormat="1" hidden="1"/>
    <row r="6200" customFormat="1" hidden="1"/>
    <row r="6201" customFormat="1" hidden="1"/>
    <row r="6202" customFormat="1" hidden="1"/>
    <row r="6203" customFormat="1" hidden="1"/>
    <row r="6204" customFormat="1" hidden="1"/>
    <row r="6205" customFormat="1" hidden="1"/>
    <row r="6206" customFormat="1" hidden="1"/>
    <row r="6207" customFormat="1" hidden="1"/>
    <row r="6208" customFormat="1" hidden="1"/>
    <row r="6209" customFormat="1" hidden="1"/>
    <row r="6210" customFormat="1" hidden="1"/>
    <row r="6211" customFormat="1" hidden="1"/>
    <row r="6212" customFormat="1" hidden="1"/>
    <row r="6213" customFormat="1" hidden="1"/>
    <row r="6214" customFormat="1" hidden="1"/>
    <row r="6215" customFormat="1" hidden="1"/>
    <row r="6216" customFormat="1" hidden="1"/>
    <row r="6217" customFormat="1" hidden="1"/>
    <row r="6218" customFormat="1" hidden="1"/>
    <row r="6219" customFormat="1" hidden="1"/>
    <row r="6220" customFormat="1" hidden="1"/>
    <row r="6221" customFormat="1" hidden="1"/>
    <row r="6222" customFormat="1" hidden="1"/>
    <row r="6223" customFormat="1" hidden="1"/>
    <row r="6224" customFormat="1" hidden="1"/>
    <row r="6225" customFormat="1" hidden="1"/>
    <row r="6226" customFormat="1" hidden="1"/>
    <row r="6227" customFormat="1" hidden="1"/>
    <row r="6228" customFormat="1" hidden="1"/>
    <row r="6229" customFormat="1" hidden="1"/>
    <row r="6230" customFormat="1" hidden="1"/>
    <row r="6231" customFormat="1" hidden="1"/>
    <row r="6232" customFormat="1" hidden="1"/>
    <row r="6233" customFormat="1" hidden="1"/>
    <row r="6234" customFormat="1" hidden="1"/>
    <row r="6235" customFormat="1" hidden="1"/>
    <row r="6236" customFormat="1" hidden="1"/>
    <row r="6237" customFormat="1" hidden="1"/>
    <row r="6238" customFormat="1" hidden="1"/>
    <row r="6239" customFormat="1" hidden="1"/>
    <row r="6240" customFormat="1" hidden="1"/>
    <row r="6241" customFormat="1" hidden="1"/>
    <row r="6242" customFormat="1" hidden="1"/>
    <row r="6243" customFormat="1" hidden="1"/>
    <row r="6244" customFormat="1" hidden="1"/>
    <row r="6245" customFormat="1" hidden="1"/>
    <row r="6246" customFormat="1" hidden="1"/>
    <row r="6247" customFormat="1" hidden="1"/>
    <row r="6248" customFormat="1" hidden="1"/>
    <row r="6249" customFormat="1" hidden="1"/>
    <row r="6250" customFormat="1" hidden="1"/>
    <row r="6251" customFormat="1" hidden="1"/>
    <row r="6252" customFormat="1" hidden="1"/>
    <row r="6253" customFormat="1" hidden="1"/>
    <row r="6254" customFormat="1" hidden="1"/>
    <row r="6255" customFormat="1" hidden="1"/>
    <row r="6256" customFormat="1" hidden="1"/>
    <row r="6257" customFormat="1" hidden="1"/>
    <row r="6258" customFormat="1" hidden="1"/>
    <row r="6259" customFormat="1" hidden="1"/>
    <row r="6260" customFormat="1" hidden="1"/>
    <row r="6261" customFormat="1" hidden="1"/>
    <row r="6262" customFormat="1" hidden="1"/>
    <row r="6263" customFormat="1" hidden="1"/>
    <row r="6264" customFormat="1" hidden="1"/>
    <row r="6265" customFormat="1" hidden="1"/>
    <row r="6266" customFormat="1" hidden="1"/>
    <row r="6267" customFormat="1" hidden="1"/>
    <row r="6268" customFormat="1" hidden="1"/>
    <row r="6269" customFormat="1" hidden="1"/>
    <row r="6270" customFormat="1" hidden="1"/>
    <row r="6271" customFormat="1" hidden="1"/>
    <row r="6272" customFormat="1" hidden="1"/>
    <row r="6273" customFormat="1" hidden="1"/>
    <row r="6274" customFormat="1" hidden="1"/>
    <row r="6275" customFormat="1" hidden="1"/>
    <row r="6276" customFormat="1" hidden="1"/>
    <row r="6277" customFormat="1" hidden="1"/>
    <row r="6278" customFormat="1" hidden="1"/>
    <row r="6279" customFormat="1" hidden="1"/>
    <row r="6280" customFormat="1" hidden="1"/>
    <row r="6281" customFormat="1" hidden="1"/>
    <row r="6282" customFormat="1" hidden="1"/>
    <row r="6283" customFormat="1" hidden="1"/>
    <row r="6284" customFormat="1" hidden="1"/>
    <row r="6285" customFormat="1" hidden="1"/>
    <row r="6286" customFormat="1" hidden="1"/>
    <row r="6287" customFormat="1" hidden="1"/>
    <row r="6288" customFormat="1" hidden="1"/>
    <row r="6289" customFormat="1" hidden="1"/>
    <row r="6290" customFormat="1" hidden="1"/>
    <row r="6291" customFormat="1" hidden="1"/>
    <row r="6292" customFormat="1" hidden="1"/>
    <row r="6293" customFormat="1" hidden="1"/>
    <row r="6294" customFormat="1" hidden="1"/>
    <row r="6295" customFormat="1" hidden="1"/>
    <row r="6296" customFormat="1" hidden="1"/>
    <row r="6297" customFormat="1" hidden="1"/>
    <row r="6298" customFormat="1" hidden="1"/>
    <row r="6299" customFormat="1" hidden="1"/>
    <row r="6300" customFormat="1" hidden="1"/>
    <row r="6301" customFormat="1" hidden="1"/>
    <row r="6302" customFormat="1" hidden="1"/>
    <row r="6303" customFormat="1" hidden="1"/>
    <row r="6304" customFormat="1" hidden="1"/>
    <row r="6305" customFormat="1" hidden="1"/>
    <row r="6306" customFormat="1" hidden="1"/>
    <row r="6307" customFormat="1" hidden="1"/>
    <row r="6308" customFormat="1" hidden="1"/>
    <row r="6309" customFormat="1" hidden="1"/>
    <row r="6310" customFormat="1" hidden="1"/>
    <row r="6311" customFormat="1" hidden="1"/>
    <row r="6312" customFormat="1" hidden="1"/>
    <row r="6313" customFormat="1" hidden="1"/>
    <row r="6314" customFormat="1" hidden="1"/>
    <row r="6315" customFormat="1" hidden="1"/>
    <row r="6316" customFormat="1" hidden="1"/>
    <row r="6317" customFormat="1" hidden="1"/>
    <row r="6318" customFormat="1" hidden="1"/>
    <row r="6319" customFormat="1" hidden="1"/>
    <row r="6320" customFormat="1" hidden="1"/>
    <row r="6321" customFormat="1" hidden="1"/>
    <row r="6322" customFormat="1" hidden="1"/>
    <row r="6323" customFormat="1" hidden="1"/>
    <row r="6324" customFormat="1" hidden="1"/>
    <row r="6325" customFormat="1" hidden="1"/>
    <row r="6326" customFormat="1" hidden="1"/>
    <row r="6327" customFormat="1" hidden="1"/>
    <row r="6328" customFormat="1" hidden="1"/>
    <row r="6329" customFormat="1" hidden="1"/>
    <row r="6330" customFormat="1" hidden="1"/>
    <row r="6331" customFormat="1" hidden="1"/>
    <row r="6332" customFormat="1" hidden="1"/>
    <row r="6333" customFormat="1" hidden="1"/>
    <row r="6334" customFormat="1" hidden="1"/>
    <row r="6335" customFormat="1" hidden="1"/>
    <row r="6336" customFormat="1" hidden="1"/>
    <row r="6337" customFormat="1" hidden="1"/>
    <row r="6338" customFormat="1" hidden="1"/>
    <row r="6339" customFormat="1" hidden="1"/>
    <row r="6340" customFormat="1" hidden="1"/>
    <row r="6341" customFormat="1" hidden="1"/>
    <row r="6342" customFormat="1" hidden="1"/>
    <row r="6343" customFormat="1" hidden="1"/>
    <row r="6344" customFormat="1" hidden="1"/>
    <row r="6345" customFormat="1" hidden="1"/>
    <row r="6346" customFormat="1" hidden="1"/>
    <row r="6347" customFormat="1" hidden="1"/>
    <row r="6348" customFormat="1" hidden="1"/>
    <row r="6349" customFormat="1" hidden="1"/>
    <row r="6350" customFormat="1" hidden="1"/>
    <row r="6351" customFormat="1" hidden="1"/>
    <row r="6352" customFormat="1" hidden="1"/>
    <row r="6353" customFormat="1" hidden="1"/>
    <row r="6354" customFormat="1" hidden="1"/>
    <row r="6355" customFormat="1" hidden="1"/>
    <row r="6356" customFormat="1" hidden="1"/>
    <row r="6357" customFormat="1" hidden="1"/>
    <row r="6358" customFormat="1" hidden="1"/>
    <row r="6359" customFormat="1" hidden="1"/>
    <row r="6360" customFormat="1" hidden="1"/>
    <row r="6361" customFormat="1" hidden="1"/>
    <row r="6362" customFormat="1" hidden="1"/>
    <row r="6363" customFormat="1" hidden="1"/>
    <row r="6364" customFormat="1" hidden="1"/>
    <row r="6365" customFormat="1" hidden="1"/>
    <row r="6366" customFormat="1" hidden="1"/>
    <row r="6367" customFormat="1" hidden="1"/>
    <row r="6368" customFormat="1" hidden="1"/>
    <row r="6369" customFormat="1" hidden="1"/>
    <row r="6370" customFormat="1" hidden="1"/>
    <row r="6371" customFormat="1" hidden="1"/>
    <row r="6372" customFormat="1" hidden="1"/>
    <row r="6373" customFormat="1" hidden="1"/>
    <row r="6374" customFormat="1" hidden="1"/>
    <row r="6375" customFormat="1" hidden="1"/>
    <row r="6376" customFormat="1" hidden="1"/>
    <row r="6377" customFormat="1" hidden="1"/>
    <row r="6378" customFormat="1" hidden="1"/>
    <row r="6379" customFormat="1" hidden="1"/>
    <row r="6380" customFormat="1" hidden="1"/>
    <row r="6381" customFormat="1" hidden="1"/>
    <row r="6382" customFormat="1" hidden="1"/>
    <row r="6383" customFormat="1" hidden="1"/>
    <row r="6384" customFormat="1" hidden="1"/>
    <row r="6385" customFormat="1" hidden="1"/>
    <row r="6386" customFormat="1" hidden="1"/>
    <row r="6387" customFormat="1" hidden="1"/>
    <row r="6388" customFormat="1" hidden="1"/>
    <row r="6389" customFormat="1" hidden="1"/>
    <row r="6390" customFormat="1" hidden="1"/>
    <row r="6391" customFormat="1" hidden="1"/>
    <row r="6392" customFormat="1" hidden="1"/>
    <row r="6393" customFormat="1" hidden="1"/>
    <row r="6394" customFormat="1" hidden="1"/>
    <row r="6395" customFormat="1" hidden="1"/>
    <row r="6396" customFormat="1" hidden="1"/>
    <row r="6397" customFormat="1" hidden="1"/>
    <row r="6398" customFormat="1" hidden="1"/>
    <row r="6399" customFormat="1" hidden="1"/>
    <row r="6400" customFormat="1" hidden="1"/>
    <row r="6401" customFormat="1" hidden="1"/>
    <row r="6402" customFormat="1" hidden="1"/>
    <row r="6403" customFormat="1" hidden="1"/>
    <row r="6404" customFormat="1" hidden="1"/>
    <row r="6405" customFormat="1" hidden="1"/>
    <row r="6406" customFormat="1" hidden="1"/>
    <row r="6407" customFormat="1" hidden="1"/>
    <row r="6408" customFormat="1" hidden="1"/>
    <row r="6409" customFormat="1" hidden="1"/>
    <row r="6410" customFormat="1" hidden="1"/>
    <row r="6411" customFormat="1" hidden="1"/>
    <row r="6412" customFormat="1" hidden="1"/>
    <row r="6413" customFormat="1" hidden="1"/>
    <row r="6414" customFormat="1" hidden="1"/>
    <row r="6415" customFormat="1" hidden="1"/>
    <row r="6416" customFormat="1" hidden="1"/>
    <row r="6417" customFormat="1" hidden="1"/>
    <row r="6418" customFormat="1" hidden="1"/>
    <row r="6419" customFormat="1" hidden="1"/>
    <row r="6420" customFormat="1" hidden="1"/>
    <row r="6421" customFormat="1" hidden="1"/>
    <row r="6422" customFormat="1" hidden="1"/>
    <row r="6423" customFormat="1" hidden="1"/>
    <row r="6424" customFormat="1" hidden="1"/>
    <row r="6425" customFormat="1" hidden="1"/>
    <row r="6426" customFormat="1" hidden="1"/>
    <row r="6427" customFormat="1" hidden="1"/>
    <row r="6428" customFormat="1" hidden="1"/>
    <row r="6429" customFormat="1" hidden="1"/>
    <row r="6430" customFormat="1" hidden="1"/>
    <row r="6431" customFormat="1" hidden="1"/>
    <row r="6432" customFormat="1" hidden="1"/>
    <row r="6433" customFormat="1" hidden="1"/>
    <row r="6434" customFormat="1" hidden="1"/>
    <row r="6435" customFormat="1" hidden="1"/>
    <row r="6436" customFormat="1" hidden="1"/>
    <row r="6437" customFormat="1" hidden="1"/>
    <row r="6438" customFormat="1" hidden="1"/>
    <row r="6439" customFormat="1" hidden="1"/>
    <row r="6440" customFormat="1" hidden="1"/>
    <row r="6441" customFormat="1" hidden="1"/>
    <row r="6442" customFormat="1" hidden="1"/>
    <row r="6443" customFormat="1" hidden="1"/>
    <row r="6444" customFormat="1" hidden="1"/>
    <row r="6445" customFormat="1" hidden="1"/>
    <row r="6446" customFormat="1" hidden="1"/>
    <row r="6447" customFormat="1" hidden="1"/>
    <row r="6448" customFormat="1" hidden="1"/>
    <row r="6449" customFormat="1" hidden="1"/>
    <row r="6450" customFormat="1" hidden="1"/>
    <row r="6451" customFormat="1" hidden="1"/>
    <row r="6452" customFormat="1" hidden="1"/>
    <row r="6453" customFormat="1" hidden="1"/>
    <row r="6454" customFormat="1" hidden="1"/>
    <row r="6455" customFormat="1" hidden="1"/>
    <row r="6456" customFormat="1" hidden="1"/>
    <row r="6457" customFormat="1" hidden="1"/>
    <row r="6458" customFormat="1" hidden="1"/>
    <row r="6459" customFormat="1" hidden="1"/>
    <row r="6460" customFormat="1" hidden="1"/>
    <row r="6461" customFormat="1" hidden="1"/>
    <row r="6462" customFormat="1" hidden="1"/>
    <row r="6463" customFormat="1" hidden="1"/>
    <row r="6464" customFormat="1" hidden="1"/>
    <row r="6465" customFormat="1" hidden="1"/>
    <row r="6466" customFormat="1" hidden="1"/>
    <row r="6467" customFormat="1" hidden="1"/>
    <row r="6468" customFormat="1" hidden="1"/>
    <row r="6469" customFormat="1" hidden="1"/>
    <row r="6470" customFormat="1" hidden="1"/>
    <row r="6471" customFormat="1" hidden="1"/>
    <row r="6472" customFormat="1" hidden="1"/>
    <row r="6473" customFormat="1" hidden="1"/>
    <row r="6474" customFormat="1" hidden="1"/>
    <row r="6475" customFormat="1" hidden="1"/>
    <row r="6476" customFormat="1" hidden="1"/>
    <row r="6477" customFormat="1" hidden="1"/>
    <row r="6478" customFormat="1" hidden="1"/>
    <row r="6479" customFormat="1" hidden="1"/>
    <row r="6480" customFormat="1" hidden="1"/>
    <row r="6481" customFormat="1" hidden="1"/>
    <row r="6482" customFormat="1" hidden="1"/>
    <row r="6483" customFormat="1" hidden="1"/>
    <row r="6484" customFormat="1" hidden="1"/>
    <row r="6485" customFormat="1" hidden="1"/>
    <row r="6486" customFormat="1" hidden="1"/>
    <row r="6487" customFormat="1" hidden="1"/>
    <row r="6488" customFormat="1" hidden="1"/>
    <row r="6489" customFormat="1" hidden="1"/>
    <row r="6490" customFormat="1" hidden="1"/>
    <row r="6491" customFormat="1" hidden="1"/>
    <row r="6492" customFormat="1" hidden="1"/>
    <row r="6493" customFormat="1" hidden="1"/>
    <row r="6494" customFormat="1" hidden="1"/>
    <row r="6495" customFormat="1" hidden="1"/>
    <row r="6496" customFormat="1" hidden="1"/>
    <row r="6497" customFormat="1" hidden="1"/>
    <row r="6498" customFormat="1" hidden="1"/>
    <row r="6499" customFormat="1" hidden="1"/>
    <row r="6500" customFormat="1" hidden="1"/>
    <row r="6501" customFormat="1" hidden="1"/>
    <row r="6502" customFormat="1" hidden="1"/>
    <row r="6503" customFormat="1" hidden="1"/>
    <row r="6504" customFormat="1" hidden="1"/>
    <row r="6505" customFormat="1" hidden="1"/>
    <row r="6506" customFormat="1" hidden="1"/>
    <row r="6507" customFormat="1" hidden="1"/>
    <row r="6508" customFormat="1" hidden="1"/>
    <row r="6509" customFormat="1" hidden="1"/>
    <row r="6510" customFormat="1" hidden="1"/>
    <row r="6511" customFormat="1" hidden="1"/>
    <row r="6512" customFormat="1" hidden="1"/>
    <row r="6513" customFormat="1" hidden="1"/>
    <row r="6514" customFormat="1" hidden="1"/>
    <row r="6515" customFormat="1" hidden="1"/>
    <row r="6516" customFormat="1" hidden="1"/>
    <row r="6517" customFormat="1" hidden="1"/>
    <row r="6518" customFormat="1" hidden="1"/>
    <row r="6519" customFormat="1" hidden="1"/>
    <row r="6520" customFormat="1" hidden="1"/>
    <row r="6521" customFormat="1" hidden="1"/>
    <row r="6522" customFormat="1" hidden="1"/>
    <row r="6523" customFormat="1" hidden="1"/>
    <row r="6524" customFormat="1" hidden="1"/>
    <row r="6525" customFormat="1" hidden="1"/>
    <row r="6526" customFormat="1" hidden="1"/>
    <row r="6527" customFormat="1" hidden="1"/>
    <row r="6528" customFormat="1" hidden="1"/>
    <row r="6529" customFormat="1" hidden="1"/>
    <row r="6530" customFormat="1" hidden="1"/>
    <row r="6531" customFormat="1" hidden="1"/>
    <row r="6532" customFormat="1" hidden="1"/>
    <row r="6533" customFormat="1" hidden="1"/>
    <row r="6534" customFormat="1" hidden="1"/>
    <row r="6535" customFormat="1" hidden="1"/>
    <row r="6536" customFormat="1" hidden="1"/>
    <row r="6537" customFormat="1" hidden="1"/>
    <row r="6538" customFormat="1" hidden="1"/>
    <row r="6539" customFormat="1" hidden="1"/>
    <row r="6540" customFormat="1" hidden="1"/>
    <row r="6541" customFormat="1" hidden="1"/>
    <row r="6542" customFormat="1" hidden="1"/>
    <row r="6543" customFormat="1" hidden="1"/>
    <row r="6544" customFormat="1" hidden="1"/>
    <row r="6545" customFormat="1" hidden="1"/>
    <row r="6546" customFormat="1" hidden="1"/>
    <row r="6547" customFormat="1" hidden="1"/>
    <row r="6548" customFormat="1" hidden="1"/>
    <row r="6549" customFormat="1" hidden="1"/>
    <row r="6550" customFormat="1" hidden="1"/>
    <row r="6551" customFormat="1" hidden="1"/>
    <row r="6552" customFormat="1" hidden="1"/>
    <row r="6553" customFormat="1" hidden="1"/>
    <row r="6554" customFormat="1" hidden="1"/>
    <row r="6555" customFormat="1" hidden="1"/>
    <row r="6556" customFormat="1" hidden="1"/>
    <row r="6557" customFormat="1" hidden="1"/>
    <row r="6558" customFormat="1" hidden="1"/>
    <row r="6559" customFormat="1" hidden="1"/>
    <row r="6560" customFormat="1" hidden="1"/>
    <row r="6561" customFormat="1" hidden="1"/>
    <row r="6562" customFormat="1" hidden="1"/>
    <row r="6563" customFormat="1" hidden="1"/>
    <row r="6564" customFormat="1" hidden="1"/>
    <row r="6565" customFormat="1" hidden="1"/>
    <row r="6566" customFormat="1" hidden="1"/>
    <row r="6567" customFormat="1" hidden="1"/>
    <row r="6568" customFormat="1" hidden="1"/>
    <row r="6569" customFormat="1" hidden="1"/>
    <row r="6570" customFormat="1" hidden="1"/>
    <row r="6571" customFormat="1" hidden="1"/>
    <row r="6572" customFormat="1" hidden="1"/>
    <row r="6573" customFormat="1" hidden="1"/>
    <row r="6574" customFormat="1" hidden="1"/>
    <row r="6575" customFormat="1" hidden="1"/>
    <row r="6576" customFormat="1" hidden="1"/>
    <row r="6577" customFormat="1" hidden="1"/>
    <row r="6578" customFormat="1" hidden="1"/>
    <row r="6579" customFormat="1" hidden="1"/>
    <row r="6580" customFormat="1" hidden="1"/>
    <row r="6581" customFormat="1" hidden="1"/>
    <row r="6582" customFormat="1" hidden="1"/>
    <row r="6583" customFormat="1" hidden="1"/>
    <row r="6584" customFormat="1" hidden="1"/>
    <row r="6585" customFormat="1" hidden="1"/>
    <row r="6586" customFormat="1" hidden="1"/>
    <row r="6587" customFormat="1" hidden="1"/>
    <row r="6588" customFormat="1" hidden="1"/>
    <row r="6589" customFormat="1" hidden="1"/>
    <row r="6590" customFormat="1" hidden="1"/>
    <row r="6591" customFormat="1" hidden="1"/>
    <row r="6592" customFormat="1" hidden="1"/>
    <row r="6593" customFormat="1" hidden="1"/>
    <row r="6594" customFormat="1" hidden="1"/>
    <row r="6595" customFormat="1" hidden="1"/>
    <row r="6596" customFormat="1" hidden="1"/>
    <row r="6597" customFormat="1" hidden="1"/>
    <row r="6598" customFormat="1" hidden="1"/>
    <row r="6599" customFormat="1" hidden="1"/>
    <row r="6600" customFormat="1" hidden="1"/>
    <row r="6601" customFormat="1" hidden="1"/>
    <row r="6602" customFormat="1" hidden="1"/>
    <row r="6603" customFormat="1" hidden="1"/>
    <row r="6604" customFormat="1" hidden="1"/>
    <row r="6605" customFormat="1" hidden="1"/>
    <row r="6606" customFormat="1" hidden="1"/>
    <row r="6607" customFormat="1" hidden="1"/>
    <row r="6608" customFormat="1" hidden="1"/>
    <row r="6609" customFormat="1" hidden="1"/>
    <row r="6610" customFormat="1" hidden="1"/>
    <row r="6611" customFormat="1" hidden="1"/>
    <row r="6612" customFormat="1" hidden="1"/>
    <row r="6613" customFormat="1" hidden="1"/>
    <row r="6614" customFormat="1" hidden="1"/>
    <row r="6615" customFormat="1" hidden="1"/>
    <row r="6616" customFormat="1" hidden="1"/>
    <row r="6617" customFormat="1" hidden="1"/>
    <row r="6618" customFormat="1" hidden="1"/>
    <row r="6619" customFormat="1" hidden="1"/>
    <row r="6620" customFormat="1" hidden="1"/>
    <row r="6621" customFormat="1" hidden="1"/>
    <row r="6622" customFormat="1" hidden="1"/>
    <row r="6623" customFormat="1" hidden="1"/>
    <row r="6624" customFormat="1" hidden="1"/>
    <row r="6625" customFormat="1" hidden="1"/>
    <row r="6626" customFormat="1" hidden="1"/>
    <row r="6627" customFormat="1" hidden="1"/>
    <row r="6628" customFormat="1" hidden="1"/>
    <row r="6629" customFormat="1" hidden="1"/>
    <row r="6630" customFormat="1" hidden="1"/>
    <row r="6631" customFormat="1" hidden="1"/>
    <row r="6632" customFormat="1" hidden="1"/>
    <row r="6633" customFormat="1" hidden="1"/>
    <row r="6634" customFormat="1" hidden="1"/>
    <row r="6635" customFormat="1" hidden="1"/>
    <row r="6636" customFormat="1" hidden="1"/>
    <row r="6637" customFormat="1" hidden="1"/>
    <row r="6638" customFormat="1" hidden="1"/>
    <row r="6639" customFormat="1" hidden="1"/>
    <row r="6640" customFormat="1" hidden="1"/>
    <row r="6641" customFormat="1" hidden="1"/>
    <row r="6642" customFormat="1" hidden="1"/>
    <row r="6643" customFormat="1" hidden="1"/>
    <row r="6644" customFormat="1" hidden="1"/>
    <row r="6645" customFormat="1" hidden="1"/>
    <row r="6646" customFormat="1" hidden="1"/>
    <row r="6647" customFormat="1" hidden="1"/>
    <row r="6648" customFormat="1" hidden="1"/>
    <row r="6649" customFormat="1" hidden="1"/>
    <row r="6650" customFormat="1" hidden="1"/>
    <row r="6651" customFormat="1" hidden="1"/>
    <row r="6652" customFormat="1" hidden="1"/>
    <row r="6653" customFormat="1" hidden="1"/>
    <row r="6654" customFormat="1" hidden="1"/>
    <row r="6655" customFormat="1" hidden="1"/>
    <row r="6656" customFormat="1" hidden="1"/>
    <row r="6657" customFormat="1" hidden="1"/>
    <row r="6658" customFormat="1" hidden="1"/>
    <row r="6659" customFormat="1" hidden="1"/>
    <row r="6660" customFormat="1" hidden="1"/>
    <row r="6661" customFormat="1" hidden="1"/>
    <row r="6662" customFormat="1" hidden="1"/>
    <row r="6663" customFormat="1" hidden="1"/>
    <row r="6664" customFormat="1" hidden="1"/>
    <row r="6665" customFormat="1" hidden="1"/>
    <row r="6666" customFormat="1" hidden="1"/>
    <row r="6667" customFormat="1" hidden="1"/>
    <row r="6668" customFormat="1" hidden="1"/>
    <row r="6669" customFormat="1" hidden="1"/>
    <row r="6670" customFormat="1" hidden="1"/>
    <row r="6671" customFormat="1" hidden="1"/>
    <row r="6672" customFormat="1" hidden="1"/>
    <row r="6673" customFormat="1" hidden="1"/>
    <row r="6674" customFormat="1" hidden="1"/>
    <row r="6675" customFormat="1" hidden="1"/>
    <row r="6676" customFormat="1" hidden="1"/>
    <row r="6677" customFormat="1" hidden="1"/>
    <row r="6678" customFormat="1" hidden="1"/>
    <row r="6679" customFormat="1" hidden="1"/>
    <row r="6680" customFormat="1" hidden="1"/>
    <row r="6681" customFormat="1" hidden="1"/>
    <row r="6682" customFormat="1" hidden="1"/>
    <row r="6683" customFormat="1" hidden="1"/>
    <row r="6684" customFormat="1" hidden="1"/>
    <row r="6685" customFormat="1" hidden="1"/>
    <row r="6686" customFormat="1" hidden="1"/>
    <row r="6687" customFormat="1" hidden="1"/>
    <row r="6688" customFormat="1" hidden="1"/>
    <row r="6689" customFormat="1" hidden="1"/>
    <row r="6690" customFormat="1" hidden="1"/>
    <row r="6691" customFormat="1" hidden="1"/>
    <row r="6692" customFormat="1" hidden="1"/>
    <row r="6693" customFormat="1" hidden="1"/>
    <row r="6694" customFormat="1" hidden="1"/>
    <row r="6695" customFormat="1" hidden="1"/>
    <row r="6696" customFormat="1" hidden="1"/>
    <row r="6697" customFormat="1" hidden="1"/>
    <row r="6698" customFormat="1" hidden="1"/>
    <row r="6699" customFormat="1" hidden="1"/>
    <row r="6700" customFormat="1" hidden="1"/>
    <row r="6701" customFormat="1" hidden="1"/>
    <row r="6702" customFormat="1" hidden="1"/>
    <row r="6703" customFormat="1" hidden="1"/>
    <row r="6704" customFormat="1" hidden="1"/>
    <row r="6705" customFormat="1" hidden="1"/>
    <row r="6706" customFormat="1" hidden="1"/>
    <row r="6707" customFormat="1" hidden="1"/>
    <row r="6708" customFormat="1" hidden="1"/>
    <row r="6709" customFormat="1" hidden="1"/>
    <row r="6710" customFormat="1" hidden="1"/>
    <row r="6711" customFormat="1" hidden="1"/>
    <row r="6712" customFormat="1" hidden="1"/>
    <row r="6713" customFormat="1" hidden="1"/>
    <row r="6714" customFormat="1" hidden="1"/>
    <row r="6715" customFormat="1" hidden="1"/>
    <row r="6716" customFormat="1" hidden="1"/>
    <row r="6717" customFormat="1" hidden="1"/>
    <row r="6718" customFormat="1" hidden="1"/>
    <row r="6719" customFormat="1" hidden="1"/>
    <row r="6720" customFormat="1" hidden="1"/>
    <row r="6721" customFormat="1" hidden="1"/>
    <row r="6722" customFormat="1" hidden="1"/>
    <row r="6723" customFormat="1" hidden="1"/>
    <row r="6724" customFormat="1" hidden="1"/>
    <row r="6725" customFormat="1" hidden="1"/>
    <row r="6726" customFormat="1" hidden="1"/>
    <row r="6727" customFormat="1" hidden="1"/>
    <row r="6728" customFormat="1" hidden="1"/>
    <row r="6729" customFormat="1" hidden="1"/>
    <row r="6730" customFormat="1" hidden="1"/>
    <row r="6731" customFormat="1" hidden="1"/>
    <row r="6732" customFormat="1" hidden="1"/>
    <row r="6733" customFormat="1" hidden="1"/>
    <row r="6734" customFormat="1" hidden="1"/>
    <row r="6735" customFormat="1" hidden="1"/>
    <row r="6736" customFormat="1" hidden="1"/>
    <row r="6737" customFormat="1" hidden="1"/>
    <row r="6738" customFormat="1" hidden="1"/>
    <row r="6739" customFormat="1" hidden="1"/>
    <row r="6740" customFormat="1" hidden="1"/>
    <row r="6741" customFormat="1" hidden="1"/>
    <row r="6742" customFormat="1" hidden="1"/>
    <row r="6743" customFormat="1" hidden="1"/>
    <row r="6744" customFormat="1" hidden="1"/>
    <row r="6745" customFormat="1" hidden="1"/>
    <row r="6746" customFormat="1" hidden="1"/>
    <row r="6747" customFormat="1" hidden="1"/>
    <row r="6748" customFormat="1" hidden="1"/>
    <row r="6749" customFormat="1" hidden="1"/>
    <row r="6750" customFormat="1" hidden="1"/>
    <row r="6751" customFormat="1" hidden="1"/>
    <row r="6752" customFormat="1" hidden="1"/>
    <row r="6753" customFormat="1" hidden="1"/>
    <row r="6754" customFormat="1" hidden="1"/>
    <row r="6755" customFormat="1" hidden="1"/>
    <row r="6756" customFormat="1" hidden="1"/>
    <row r="6757" customFormat="1" hidden="1"/>
    <row r="6758" customFormat="1" hidden="1"/>
    <row r="6759" customFormat="1" hidden="1"/>
    <row r="6760" customFormat="1" hidden="1"/>
    <row r="6761" customFormat="1" hidden="1"/>
    <row r="6762" customFormat="1" hidden="1"/>
    <row r="6763" customFormat="1" hidden="1"/>
    <row r="6764" customFormat="1" hidden="1"/>
    <row r="6765" customFormat="1" hidden="1"/>
    <row r="6766" customFormat="1" hidden="1"/>
    <row r="6767" customFormat="1" hidden="1"/>
    <row r="6768" customFormat="1" hidden="1"/>
    <row r="6769" customFormat="1" hidden="1"/>
    <row r="6770" customFormat="1" hidden="1"/>
    <row r="6771" customFormat="1" hidden="1"/>
    <row r="6772" customFormat="1" hidden="1"/>
    <row r="6773" customFormat="1" hidden="1"/>
    <row r="6774" customFormat="1" hidden="1"/>
    <row r="6775" customFormat="1" hidden="1"/>
    <row r="6776" customFormat="1" hidden="1"/>
    <row r="6777" customFormat="1" hidden="1"/>
    <row r="6778" customFormat="1" hidden="1"/>
    <row r="6779" customFormat="1" hidden="1"/>
    <row r="6780" customFormat="1" hidden="1"/>
    <row r="6781" customFormat="1" hidden="1"/>
    <row r="6782" customFormat="1" hidden="1"/>
    <row r="6783" customFormat="1" hidden="1"/>
    <row r="6784" customFormat="1" hidden="1"/>
    <row r="6785" customFormat="1" hidden="1"/>
    <row r="6786" customFormat="1" hidden="1"/>
    <row r="6787" customFormat="1" hidden="1"/>
    <row r="6788" customFormat="1" hidden="1"/>
    <row r="6789" customFormat="1" hidden="1"/>
    <row r="6790" customFormat="1" hidden="1"/>
    <row r="6791" customFormat="1" hidden="1"/>
    <row r="6792" customFormat="1" hidden="1"/>
    <row r="6793" customFormat="1" hidden="1"/>
    <row r="6794" customFormat="1" hidden="1"/>
    <row r="6795" customFormat="1" hidden="1"/>
    <row r="6796" customFormat="1" hidden="1"/>
    <row r="6797" customFormat="1" hidden="1"/>
    <row r="6798" customFormat="1" hidden="1"/>
    <row r="6799" customFormat="1" hidden="1"/>
    <row r="6800" customFormat="1" hidden="1"/>
    <row r="6801" customFormat="1" hidden="1"/>
    <row r="6802" customFormat="1" hidden="1"/>
    <row r="6803" customFormat="1" hidden="1"/>
    <row r="6804" customFormat="1" hidden="1"/>
    <row r="6805" customFormat="1" hidden="1"/>
    <row r="6806" customFormat="1" hidden="1"/>
    <row r="6807" customFormat="1" hidden="1"/>
    <row r="6808" customFormat="1" hidden="1"/>
    <row r="6809" customFormat="1" hidden="1"/>
    <row r="6810" customFormat="1" hidden="1"/>
    <row r="6811" customFormat="1" hidden="1"/>
    <row r="6812" customFormat="1" hidden="1"/>
    <row r="6813" customFormat="1" hidden="1"/>
    <row r="6814" customFormat="1" hidden="1"/>
    <row r="6815" customFormat="1" hidden="1"/>
    <row r="6816" customFormat="1" hidden="1"/>
    <row r="6817" customFormat="1" hidden="1"/>
    <row r="6818" customFormat="1" hidden="1"/>
    <row r="6819" customFormat="1" hidden="1"/>
    <row r="6820" customFormat="1" hidden="1"/>
    <row r="6821" customFormat="1" hidden="1"/>
    <row r="6822" customFormat="1" hidden="1"/>
    <row r="6823" customFormat="1" hidden="1"/>
    <row r="6824" customFormat="1" hidden="1"/>
    <row r="6825" customFormat="1" hidden="1"/>
    <row r="6826" customFormat="1" hidden="1"/>
    <row r="6827" customFormat="1" hidden="1"/>
    <row r="6828" customFormat="1" hidden="1"/>
    <row r="6829" customFormat="1" hidden="1"/>
    <row r="6830" customFormat="1" hidden="1"/>
    <row r="6831" customFormat="1" hidden="1"/>
    <row r="6832" customFormat="1" hidden="1"/>
    <row r="6833" customFormat="1" hidden="1"/>
    <row r="6834" customFormat="1" hidden="1"/>
    <row r="6835" customFormat="1" hidden="1"/>
    <row r="6836" customFormat="1" hidden="1"/>
    <row r="6837" customFormat="1" hidden="1"/>
    <row r="6838" customFormat="1" hidden="1"/>
    <row r="6839" customFormat="1" hidden="1"/>
    <row r="6840" customFormat="1" hidden="1"/>
    <row r="6841" customFormat="1" hidden="1"/>
    <row r="6842" customFormat="1" hidden="1"/>
    <row r="6843" customFormat="1" hidden="1"/>
    <row r="6844" customFormat="1" hidden="1"/>
    <row r="6845" customFormat="1" hidden="1"/>
    <row r="6846" customFormat="1" hidden="1"/>
    <row r="6847" customFormat="1" hidden="1"/>
    <row r="6848" customFormat="1" hidden="1"/>
    <row r="6849" customFormat="1" hidden="1"/>
    <row r="6850" customFormat="1" hidden="1"/>
    <row r="6851" customFormat="1" hidden="1"/>
    <row r="6852" customFormat="1" hidden="1"/>
    <row r="6853" customFormat="1" hidden="1"/>
    <row r="6854" customFormat="1" hidden="1"/>
    <row r="6855" customFormat="1" hidden="1"/>
    <row r="6856" customFormat="1" hidden="1"/>
    <row r="6857" customFormat="1" hidden="1"/>
    <row r="6858" customFormat="1" hidden="1"/>
    <row r="6859" customFormat="1" hidden="1"/>
    <row r="6860" customFormat="1" hidden="1"/>
    <row r="6861" customFormat="1" hidden="1"/>
    <row r="6862" customFormat="1" hidden="1"/>
    <row r="6863" customFormat="1" hidden="1"/>
    <row r="6864" customFormat="1" hidden="1"/>
    <row r="6865" customFormat="1" hidden="1"/>
    <row r="6866" customFormat="1" hidden="1"/>
    <row r="6867" customFormat="1" hidden="1"/>
    <row r="6868" customFormat="1" hidden="1"/>
    <row r="6869" customFormat="1" hidden="1"/>
    <row r="6870" customFormat="1" hidden="1"/>
    <row r="6871" customFormat="1" hidden="1"/>
    <row r="6872" customFormat="1" hidden="1"/>
    <row r="6873" customFormat="1" hidden="1"/>
    <row r="6874" customFormat="1" hidden="1"/>
    <row r="6875" customFormat="1" hidden="1"/>
    <row r="6876" customFormat="1" hidden="1"/>
    <row r="6877" customFormat="1" hidden="1"/>
    <row r="6878" customFormat="1" hidden="1"/>
    <row r="6879" customFormat="1" hidden="1"/>
    <row r="6880" customFormat="1" hidden="1"/>
    <row r="6881" customFormat="1" hidden="1"/>
    <row r="6882" customFormat="1" hidden="1"/>
    <row r="6883" customFormat="1" hidden="1"/>
    <row r="6884" customFormat="1" hidden="1"/>
    <row r="6885" customFormat="1" hidden="1"/>
    <row r="6886" customFormat="1" hidden="1"/>
    <row r="6887" customFormat="1" hidden="1"/>
    <row r="6888" customFormat="1" hidden="1"/>
    <row r="6889" customFormat="1" hidden="1"/>
    <row r="6890" customFormat="1" hidden="1"/>
    <row r="6891" customFormat="1" hidden="1"/>
    <row r="6892" customFormat="1" hidden="1"/>
    <row r="6893" customFormat="1" hidden="1"/>
    <row r="6894" customFormat="1" hidden="1"/>
    <row r="6895" customFormat="1" hidden="1"/>
    <row r="6896" customFormat="1" hidden="1"/>
    <row r="6897" customFormat="1" hidden="1"/>
    <row r="6898" customFormat="1" hidden="1"/>
    <row r="6899" customFormat="1" hidden="1"/>
    <row r="6900" customFormat="1" hidden="1"/>
    <row r="6901" customFormat="1" hidden="1"/>
    <row r="6902" customFormat="1" hidden="1"/>
    <row r="6903" customFormat="1" hidden="1"/>
    <row r="6904" customFormat="1" hidden="1"/>
    <row r="6905" customFormat="1" hidden="1"/>
    <row r="6906" customFormat="1" hidden="1"/>
    <row r="6907" customFormat="1" hidden="1"/>
    <row r="6908" customFormat="1" hidden="1"/>
    <row r="6909" customFormat="1" hidden="1"/>
    <row r="6910" customFormat="1" hidden="1"/>
    <row r="6911" customFormat="1" hidden="1"/>
    <row r="6912" customFormat="1" hidden="1"/>
    <row r="6913" customFormat="1" hidden="1"/>
    <row r="6914" customFormat="1" hidden="1"/>
    <row r="6915" customFormat="1" hidden="1"/>
    <row r="6916" customFormat="1" hidden="1"/>
    <row r="6917" customFormat="1" hidden="1"/>
    <row r="6918" customFormat="1" hidden="1"/>
    <row r="6919" customFormat="1" hidden="1"/>
    <row r="6920" customFormat="1" hidden="1"/>
    <row r="6921" customFormat="1" hidden="1"/>
    <row r="6922" customFormat="1" hidden="1"/>
    <row r="6923" customFormat="1" hidden="1"/>
    <row r="6924" customFormat="1" hidden="1"/>
    <row r="6925" customFormat="1" hidden="1"/>
    <row r="6926" customFormat="1" hidden="1"/>
    <row r="6927" customFormat="1" hidden="1"/>
    <row r="6928" customFormat="1" hidden="1"/>
    <row r="6929" customFormat="1" hidden="1"/>
    <row r="6930" customFormat="1" hidden="1"/>
    <row r="6931" customFormat="1" hidden="1"/>
    <row r="6932" customFormat="1" hidden="1"/>
    <row r="6933" customFormat="1" hidden="1"/>
    <row r="6934" customFormat="1" hidden="1"/>
    <row r="6935" customFormat="1" hidden="1"/>
    <row r="6936" customFormat="1" hidden="1"/>
    <row r="6937" customFormat="1" hidden="1"/>
    <row r="6938" customFormat="1" hidden="1"/>
    <row r="6939" customFormat="1" hidden="1"/>
    <row r="6940" customFormat="1" hidden="1"/>
    <row r="6941" customFormat="1" hidden="1"/>
    <row r="6942" customFormat="1" hidden="1"/>
    <row r="6943" customFormat="1" hidden="1"/>
    <row r="6944" customFormat="1" hidden="1"/>
    <row r="6945" customFormat="1" hidden="1"/>
    <row r="6946" customFormat="1" hidden="1"/>
    <row r="6947" customFormat="1" hidden="1"/>
    <row r="6948" customFormat="1" hidden="1"/>
    <row r="6949" customFormat="1" hidden="1"/>
    <row r="6950" customFormat="1" hidden="1"/>
    <row r="6951" customFormat="1" hidden="1"/>
    <row r="6952" customFormat="1" hidden="1"/>
    <row r="6953" customFormat="1" hidden="1"/>
    <row r="6954" customFormat="1" hidden="1"/>
    <row r="6955" customFormat="1" hidden="1"/>
    <row r="6956" customFormat="1" hidden="1"/>
    <row r="6957" customFormat="1" hidden="1"/>
    <row r="6958" customFormat="1" hidden="1"/>
    <row r="6959" customFormat="1" hidden="1"/>
    <row r="6960" customFormat="1" hidden="1"/>
    <row r="6961" customFormat="1" hidden="1"/>
    <row r="6962" customFormat="1" hidden="1"/>
    <row r="6963" customFormat="1" hidden="1"/>
    <row r="6964" customFormat="1" hidden="1"/>
    <row r="6965" customFormat="1" hidden="1"/>
    <row r="6966" customFormat="1" hidden="1"/>
    <row r="6967" customFormat="1" hidden="1"/>
    <row r="6968" customFormat="1" hidden="1"/>
    <row r="6969" customFormat="1" hidden="1"/>
    <row r="6970" customFormat="1" hidden="1"/>
    <row r="6971" customFormat="1" hidden="1"/>
    <row r="6972" customFormat="1" hidden="1"/>
    <row r="6973" customFormat="1" hidden="1"/>
    <row r="6974" customFormat="1" hidden="1"/>
    <row r="6975" customFormat="1" hidden="1"/>
    <row r="6976" customFormat="1" hidden="1"/>
    <row r="6977" customFormat="1" hidden="1"/>
    <row r="6978" customFormat="1" hidden="1"/>
    <row r="6979" customFormat="1" hidden="1"/>
    <row r="6980" customFormat="1" hidden="1"/>
    <row r="6981" customFormat="1" hidden="1"/>
    <row r="6982" customFormat="1" hidden="1"/>
    <row r="6983" customFormat="1" hidden="1"/>
    <row r="6984" customFormat="1" hidden="1"/>
    <row r="6985" customFormat="1" hidden="1"/>
    <row r="6986" customFormat="1" hidden="1"/>
    <row r="6987" customFormat="1" hidden="1"/>
    <row r="6988" customFormat="1" hidden="1"/>
    <row r="6989" customFormat="1" hidden="1"/>
    <row r="6990" customFormat="1" hidden="1"/>
    <row r="6991" customFormat="1" hidden="1"/>
    <row r="6992" customFormat="1" hidden="1"/>
    <row r="6993" customFormat="1" hidden="1"/>
    <row r="6994" customFormat="1" hidden="1"/>
    <row r="6995" customFormat="1" hidden="1"/>
    <row r="6996" customFormat="1" hidden="1"/>
    <row r="6997" customFormat="1" hidden="1"/>
    <row r="6998" customFormat="1" hidden="1"/>
    <row r="6999" customFormat="1" hidden="1"/>
    <row r="7000" customFormat="1" hidden="1"/>
    <row r="7001" customFormat="1" hidden="1"/>
    <row r="7002" customFormat="1" hidden="1"/>
    <row r="7003" customFormat="1" hidden="1"/>
    <row r="7004" customFormat="1" hidden="1"/>
    <row r="7005" customFormat="1" hidden="1"/>
    <row r="7006" customFormat="1" hidden="1"/>
    <row r="7007" customFormat="1" hidden="1"/>
    <row r="7008" customFormat="1" hidden="1"/>
    <row r="7009" customFormat="1" hidden="1"/>
    <row r="7010" customFormat="1" hidden="1"/>
    <row r="7011" customFormat="1" hidden="1"/>
    <row r="7012" customFormat="1" hidden="1"/>
    <row r="7013" customFormat="1" hidden="1"/>
    <row r="7014" customFormat="1" hidden="1"/>
    <row r="7015" customFormat="1" hidden="1"/>
    <row r="7016" customFormat="1" hidden="1"/>
    <row r="7017" customFormat="1" hidden="1"/>
    <row r="7018" customFormat="1" hidden="1"/>
    <row r="7019" customFormat="1" hidden="1"/>
    <row r="7020" customFormat="1" hidden="1"/>
    <row r="7021" customFormat="1" hidden="1"/>
    <row r="7022" customFormat="1" hidden="1"/>
    <row r="7023" customFormat="1" hidden="1"/>
    <row r="7024" customFormat="1" hidden="1"/>
    <row r="7025" customFormat="1" hidden="1"/>
    <row r="7026" customFormat="1" hidden="1"/>
    <row r="7027" customFormat="1" hidden="1"/>
    <row r="7028" customFormat="1" hidden="1"/>
    <row r="7029" customFormat="1" hidden="1"/>
    <row r="7030" customFormat="1" hidden="1"/>
    <row r="7031" customFormat="1" hidden="1"/>
    <row r="7032" customFormat="1" hidden="1"/>
    <row r="7033" customFormat="1" hidden="1"/>
    <row r="7034" customFormat="1" hidden="1"/>
    <row r="7035" customFormat="1" hidden="1"/>
    <row r="7036" customFormat="1" hidden="1"/>
    <row r="7037" customFormat="1" hidden="1"/>
    <row r="7038" customFormat="1" hidden="1"/>
    <row r="7039" customFormat="1" hidden="1"/>
    <row r="7040" customFormat="1" hidden="1"/>
    <row r="7041" customFormat="1" hidden="1"/>
    <row r="7042" customFormat="1" hidden="1"/>
    <row r="7043" customFormat="1" hidden="1"/>
    <row r="7044" customFormat="1" hidden="1"/>
    <row r="7045" customFormat="1" hidden="1"/>
    <row r="7046" customFormat="1" hidden="1"/>
    <row r="7047" customFormat="1" hidden="1"/>
    <row r="7048" customFormat="1" hidden="1"/>
    <row r="7049" customFormat="1" hidden="1"/>
    <row r="7050" customFormat="1" hidden="1"/>
    <row r="7051" customFormat="1" hidden="1"/>
    <row r="7052" customFormat="1" hidden="1"/>
    <row r="7053" customFormat="1" hidden="1"/>
    <row r="7054" customFormat="1" hidden="1"/>
    <row r="7055" customFormat="1" hidden="1"/>
    <row r="7056" customFormat="1" hidden="1"/>
    <row r="7057" customFormat="1" hidden="1"/>
    <row r="7058" customFormat="1" hidden="1"/>
    <row r="7059" customFormat="1" hidden="1"/>
    <row r="7060" customFormat="1" hidden="1"/>
    <row r="7061" customFormat="1" hidden="1"/>
    <row r="7062" customFormat="1" hidden="1"/>
    <row r="7063" customFormat="1" hidden="1"/>
    <row r="7064" customFormat="1" hidden="1"/>
    <row r="7065" customFormat="1" hidden="1"/>
    <row r="7066" customFormat="1" hidden="1"/>
    <row r="7067" customFormat="1" hidden="1"/>
    <row r="7068" customFormat="1" hidden="1"/>
    <row r="7069" customFormat="1" hidden="1"/>
    <row r="7070" customFormat="1" hidden="1"/>
    <row r="7071" customFormat="1" hidden="1"/>
    <row r="7072" customFormat="1" hidden="1"/>
    <row r="7073" customFormat="1" hidden="1"/>
    <row r="7074" customFormat="1" hidden="1"/>
    <row r="7075" customFormat="1" hidden="1"/>
    <row r="7076" customFormat="1" hidden="1"/>
    <row r="7077" customFormat="1" hidden="1"/>
    <row r="7078" customFormat="1" hidden="1"/>
    <row r="7079" customFormat="1" hidden="1"/>
    <row r="7080" customFormat="1" hidden="1"/>
    <row r="7081" customFormat="1" hidden="1"/>
    <row r="7082" customFormat="1" hidden="1"/>
    <row r="7083" customFormat="1" hidden="1"/>
    <row r="7084" customFormat="1" hidden="1"/>
    <row r="7085" customFormat="1" hidden="1"/>
    <row r="7086" customFormat="1" hidden="1"/>
    <row r="7087" customFormat="1" hidden="1"/>
    <row r="7088" customFormat="1" hidden="1"/>
    <row r="7089" customFormat="1" hidden="1"/>
    <row r="7090" customFormat="1" hidden="1"/>
    <row r="7091" customFormat="1" hidden="1"/>
    <row r="7092" customFormat="1" hidden="1"/>
    <row r="7093" customFormat="1" hidden="1"/>
    <row r="7094" customFormat="1" hidden="1"/>
    <row r="7095" customFormat="1" hidden="1"/>
    <row r="7096" customFormat="1" hidden="1"/>
    <row r="7097" customFormat="1" hidden="1"/>
    <row r="7098" customFormat="1" hidden="1"/>
    <row r="7099" customFormat="1" hidden="1"/>
    <row r="7100" customFormat="1" hidden="1"/>
    <row r="7101" customFormat="1" hidden="1"/>
    <row r="7102" customFormat="1" hidden="1"/>
    <row r="7103" customFormat="1" hidden="1"/>
    <row r="7104" customFormat="1" hidden="1"/>
    <row r="7105" customFormat="1" hidden="1"/>
    <row r="7106" customFormat="1" hidden="1"/>
    <row r="7107" customFormat="1" hidden="1"/>
    <row r="7108" customFormat="1" hidden="1"/>
    <row r="7109" customFormat="1" hidden="1"/>
    <row r="7110" customFormat="1" hidden="1"/>
    <row r="7111" customFormat="1" hidden="1"/>
    <row r="7112" customFormat="1" hidden="1"/>
    <row r="7113" customFormat="1" hidden="1"/>
    <row r="7114" customFormat="1" hidden="1"/>
    <row r="7115" customFormat="1" hidden="1"/>
    <row r="7116" customFormat="1" hidden="1"/>
    <row r="7117" customFormat="1" hidden="1"/>
    <row r="7118" customFormat="1" hidden="1"/>
    <row r="7119" customFormat="1" hidden="1"/>
    <row r="7120" customFormat="1" hidden="1"/>
    <row r="7121" customFormat="1" hidden="1"/>
    <row r="7122" customFormat="1" hidden="1"/>
    <row r="7123" customFormat="1" hidden="1"/>
    <row r="7124" customFormat="1" hidden="1"/>
    <row r="7125" customFormat="1" hidden="1"/>
    <row r="7126" customFormat="1" hidden="1"/>
    <row r="7127" customFormat="1" hidden="1"/>
    <row r="7128" customFormat="1" hidden="1"/>
    <row r="7129" customFormat="1" hidden="1"/>
    <row r="7130" customFormat="1" hidden="1"/>
    <row r="7131" customFormat="1" hidden="1"/>
    <row r="7132" customFormat="1" hidden="1"/>
    <row r="7133" customFormat="1" hidden="1"/>
    <row r="7134" customFormat="1" hidden="1"/>
    <row r="7135" customFormat="1" hidden="1"/>
    <row r="7136" customFormat="1" hidden="1"/>
    <row r="7137" customFormat="1" hidden="1"/>
    <row r="7138" customFormat="1" hidden="1"/>
    <row r="7139" customFormat="1" hidden="1"/>
    <row r="7140" customFormat="1" hidden="1"/>
    <row r="7141" customFormat="1" hidden="1"/>
    <row r="7142" customFormat="1" hidden="1"/>
    <row r="7143" customFormat="1" hidden="1"/>
    <row r="7144" customFormat="1" hidden="1"/>
    <row r="7145" customFormat="1" hidden="1"/>
    <row r="7146" customFormat="1" hidden="1"/>
    <row r="7147" customFormat="1" hidden="1"/>
    <row r="7148" customFormat="1" hidden="1"/>
    <row r="7149" customFormat="1" hidden="1"/>
    <row r="7150" customFormat="1" hidden="1"/>
    <row r="7151" customFormat="1" hidden="1"/>
    <row r="7152" customFormat="1" hidden="1"/>
    <row r="7153" customFormat="1" hidden="1"/>
    <row r="7154" customFormat="1" hidden="1"/>
    <row r="7155" customFormat="1" hidden="1"/>
    <row r="7156" customFormat="1" hidden="1"/>
    <row r="7157" customFormat="1" hidden="1"/>
    <row r="7158" customFormat="1" hidden="1"/>
    <row r="7159" customFormat="1" hidden="1"/>
    <row r="7160" customFormat="1" hidden="1"/>
    <row r="7161" customFormat="1" hidden="1"/>
    <row r="7162" customFormat="1" hidden="1"/>
    <row r="7163" customFormat="1" hidden="1"/>
    <row r="7164" customFormat="1" hidden="1"/>
    <row r="7165" customFormat="1" hidden="1"/>
    <row r="7166" customFormat="1" hidden="1"/>
    <row r="7167" customFormat="1" hidden="1"/>
    <row r="7168" customFormat="1" hidden="1"/>
    <row r="7169" customFormat="1" hidden="1"/>
    <row r="7170" customFormat="1" hidden="1"/>
    <row r="7171" customFormat="1" hidden="1"/>
    <row r="7172" customFormat="1" hidden="1"/>
    <row r="7173" customFormat="1" hidden="1"/>
    <row r="7174" customFormat="1" hidden="1"/>
    <row r="7175" customFormat="1" hidden="1"/>
    <row r="7176" customFormat="1" hidden="1"/>
    <row r="7177" customFormat="1" hidden="1"/>
    <row r="7178" customFormat="1" hidden="1"/>
    <row r="7179" customFormat="1" hidden="1"/>
    <row r="7180" customFormat="1" hidden="1"/>
    <row r="7181" customFormat="1" hidden="1"/>
    <row r="7182" customFormat="1" hidden="1"/>
    <row r="7183" customFormat="1" hidden="1"/>
    <row r="7184" customFormat="1" hidden="1"/>
    <row r="7185" customFormat="1" hidden="1"/>
    <row r="7186" customFormat="1" hidden="1"/>
    <row r="7187" customFormat="1" hidden="1"/>
    <row r="7188" customFormat="1" hidden="1"/>
    <row r="7189" customFormat="1" hidden="1"/>
    <row r="7190" customFormat="1" hidden="1"/>
    <row r="7191" customFormat="1" hidden="1"/>
    <row r="7192" customFormat="1" hidden="1"/>
    <row r="7193" customFormat="1" hidden="1"/>
    <row r="7194" customFormat="1" hidden="1"/>
    <row r="7195" customFormat="1" hidden="1"/>
    <row r="7196" customFormat="1" hidden="1"/>
    <row r="7197" customFormat="1" hidden="1"/>
    <row r="7198" customFormat="1" hidden="1"/>
    <row r="7199" customFormat="1" hidden="1"/>
    <row r="7200" customFormat="1" hidden="1"/>
    <row r="7201" customFormat="1" hidden="1"/>
    <row r="7202" customFormat="1" hidden="1"/>
    <row r="7203" customFormat="1" hidden="1"/>
    <row r="7204" customFormat="1" hidden="1"/>
    <row r="7205" customFormat="1" hidden="1"/>
    <row r="7206" customFormat="1" hidden="1"/>
    <row r="7207" customFormat="1" hidden="1"/>
    <row r="7208" customFormat="1" hidden="1"/>
    <row r="7209" customFormat="1" hidden="1"/>
    <row r="7210" customFormat="1" hidden="1"/>
    <row r="7211" customFormat="1" hidden="1"/>
    <row r="7212" customFormat="1" hidden="1"/>
    <row r="7213" customFormat="1" hidden="1"/>
    <row r="7214" customFormat="1" hidden="1"/>
    <row r="7215" customFormat="1" hidden="1"/>
    <row r="7216" customFormat="1" hidden="1"/>
    <row r="7217" customFormat="1" hidden="1"/>
    <row r="7218" customFormat="1" hidden="1"/>
    <row r="7219" customFormat="1" hidden="1"/>
    <row r="7220" customFormat="1" hidden="1"/>
    <row r="7221" customFormat="1" hidden="1"/>
    <row r="7222" customFormat="1" hidden="1"/>
    <row r="7223" customFormat="1" hidden="1"/>
    <row r="7224" customFormat="1" hidden="1"/>
    <row r="7225" customFormat="1" hidden="1"/>
    <row r="7226" customFormat="1" hidden="1"/>
    <row r="7227" customFormat="1" hidden="1"/>
    <row r="7228" customFormat="1" hidden="1"/>
    <row r="7229" customFormat="1" hidden="1"/>
    <row r="7230" customFormat="1" hidden="1"/>
    <row r="7231" customFormat="1" hidden="1"/>
    <row r="7232" customFormat="1" hidden="1"/>
    <row r="7233" customFormat="1" hidden="1"/>
    <row r="7234" customFormat="1" hidden="1"/>
    <row r="7235" customFormat="1" hidden="1"/>
    <row r="7236" customFormat="1" hidden="1"/>
    <row r="7237" customFormat="1" hidden="1"/>
    <row r="7238" customFormat="1" hidden="1"/>
    <row r="7239" customFormat="1" hidden="1"/>
    <row r="7240" customFormat="1" hidden="1"/>
    <row r="7241" customFormat="1" hidden="1"/>
    <row r="7242" customFormat="1" hidden="1"/>
    <row r="7243" customFormat="1" hidden="1"/>
    <row r="7244" customFormat="1" hidden="1"/>
    <row r="7245" customFormat="1" hidden="1"/>
    <row r="7246" customFormat="1" hidden="1"/>
    <row r="7247" customFormat="1" hidden="1"/>
    <row r="7248" customFormat="1" hidden="1"/>
    <row r="7249" customFormat="1" hidden="1"/>
    <row r="7250" customFormat="1" hidden="1"/>
    <row r="7251" customFormat="1" hidden="1"/>
    <row r="7252" customFormat="1" hidden="1"/>
    <row r="7253" customFormat="1" hidden="1"/>
    <row r="7254" customFormat="1" hidden="1"/>
    <row r="7255" customFormat="1" hidden="1"/>
    <row r="7256" customFormat="1" hidden="1"/>
    <row r="7257" customFormat="1" hidden="1"/>
    <row r="7258" customFormat="1" hidden="1"/>
    <row r="7259" customFormat="1" hidden="1"/>
    <row r="7260" customFormat="1" hidden="1"/>
    <row r="7261" customFormat="1" hidden="1"/>
    <row r="7262" customFormat="1" hidden="1"/>
    <row r="7263" customFormat="1" hidden="1"/>
    <row r="7264" customFormat="1" hidden="1"/>
    <row r="7265" customFormat="1" hidden="1"/>
    <row r="7266" customFormat="1" hidden="1"/>
    <row r="7267" customFormat="1" hidden="1"/>
    <row r="7268" customFormat="1" hidden="1"/>
    <row r="7269" customFormat="1" hidden="1"/>
    <row r="7270" customFormat="1" hidden="1"/>
    <row r="7271" customFormat="1" hidden="1"/>
    <row r="7272" customFormat="1" hidden="1"/>
    <row r="7273" customFormat="1" hidden="1"/>
    <row r="7274" customFormat="1" hidden="1"/>
    <row r="7275" customFormat="1" hidden="1"/>
    <row r="7276" customFormat="1" hidden="1"/>
    <row r="7277" customFormat="1" hidden="1"/>
    <row r="7278" customFormat="1" hidden="1"/>
    <row r="7279" customFormat="1" hidden="1"/>
    <row r="7280" customFormat="1" hidden="1"/>
    <row r="7281" customFormat="1" hidden="1"/>
    <row r="7282" customFormat="1" hidden="1"/>
    <row r="7283" customFormat="1" hidden="1"/>
    <row r="7284" customFormat="1" hidden="1"/>
    <row r="7285" customFormat="1" hidden="1"/>
    <row r="7286" customFormat="1" hidden="1"/>
    <row r="7287" customFormat="1" hidden="1"/>
    <row r="7288" customFormat="1" hidden="1"/>
    <row r="7289" customFormat="1" hidden="1"/>
    <row r="7290" customFormat="1" hidden="1"/>
    <row r="7291" customFormat="1" hidden="1"/>
    <row r="7292" customFormat="1" hidden="1"/>
    <row r="7293" customFormat="1" hidden="1"/>
    <row r="7294" customFormat="1" hidden="1"/>
    <row r="7295" customFormat="1" hidden="1"/>
    <row r="7296" customFormat="1" hidden="1"/>
    <row r="7297" customFormat="1" hidden="1"/>
    <row r="7298" customFormat="1" hidden="1"/>
    <row r="7299" customFormat="1" hidden="1"/>
    <row r="7300" customFormat="1" hidden="1"/>
    <row r="7301" customFormat="1" hidden="1"/>
    <row r="7302" customFormat="1" hidden="1"/>
    <row r="7303" customFormat="1" hidden="1"/>
    <row r="7304" customFormat="1" hidden="1"/>
    <row r="7305" customFormat="1" hidden="1"/>
    <row r="7306" customFormat="1" hidden="1"/>
    <row r="7307" customFormat="1" hidden="1"/>
    <row r="7308" customFormat="1" hidden="1"/>
    <row r="7309" customFormat="1" hidden="1"/>
    <row r="7310" customFormat="1" hidden="1"/>
    <row r="7311" customFormat="1" hidden="1"/>
    <row r="7312" customFormat="1" hidden="1"/>
    <row r="7313" customFormat="1" hidden="1"/>
    <row r="7314" customFormat="1" hidden="1"/>
    <row r="7315" customFormat="1" hidden="1"/>
    <row r="7316" customFormat="1" hidden="1"/>
    <row r="7317" customFormat="1" hidden="1"/>
    <row r="7318" customFormat="1" hidden="1"/>
    <row r="7319" customFormat="1" hidden="1"/>
    <row r="7320" customFormat="1" hidden="1"/>
    <row r="7321" customFormat="1" hidden="1"/>
    <row r="7322" customFormat="1" hidden="1"/>
    <row r="7323" customFormat="1" hidden="1"/>
    <row r="7324" customFormat="1" hidden="1"/>
    <row r="7325" customFormat="1" hidden="1"/>
    <row r="7326" customFormat="1" hidden="1"/>
    <row r="7327" customFormat="1" hidden="1"/>
    <row r="7328" customFormat="1" hidden="1"/>
    <row r="7329" customFormat="1" hidden="1"/>
    <row r="7330" customFormat="1" hidden="1"/>
    <row r="7331" customFormat="1" hidden="1"/>
    <row r="7332" customFormat="1" hidden="1"/>
    <row r="7333" customFormat="1" hidden="1"/>
    <row r="7334" customFormat="1" hidden="1"/>
    <row r="7335" customFormat="1" hidden="1"/>
    <row r="7336" customFormat="1" hidden="1"/>
    <row r="7337" customFormat="1" hidden="1"/>
    <row r="7338" customFormat="1" hidden="1"/>
    <row r="7339" customFormat="1" hidden="1"/>
    <row r="7340" customFormat="1" hidden="1"/>
    <row r="7341" customFormat="1" hidden="1"/>
    <row r="7342" customFormat="1" hidden="1"/>
    <row r="7343" customFormat="1" hidden="1"/>
    <row r="7344" customFormat="1" hidden="1"/>
    <row r="7345" customFormat="1" hidden="1"/>
    <row r="7346" customFormat="1" hidden="1"/>
    <row r="7347" customFormat="1" hidden="1"/>
    <row r="7348" customFormat="1" hidden="1"/>
    <row r="7349" customFormat="1" hidden="1"/>
    <row r="7350" customFormat="1" hidden="1"/>
    <row r="7351" customFormat="1" hidden="1"/>
    <row r="7352" customFormat="1" hidden="1"/>
    <row r="7353" customFormat="1" hidden="1"/>
    <row r="7354" customFormat="1" hidden="1"/>
    <row r="7355" customFormat="1" hidden="1"/>
    <row r="7356" customFormat="1" hidden="1"/>
    <row r="7357" customFormat="1" hidden="1"/>
    <row r="7358" customFormat="1" hidden="1"/>
    <row r="7359" customFormat="1" hidden="1"/>
    <row r="7360" customFormat="1" hidden="1"/>
    <row r="7361" customFormat="1" hidden="1"/>
    <row r="7362" customFormat="1" hidden="1"/>
    <row r="7363" customFormat="1" hidden="1"/>
    <row r="7364" customFormat="1" hidden="1"/>
    <row r="7365" customFormat="1" hidden="1"/>
    <row r="7366" customFormat="1" hidden="1"/>
    <row r="7367" customFormat="1" hidden="1"/>
    <row r="7368" customFormat="1" hidden="1"/>
    <row r="7369" customFormat="1" hidden="1"/>
    <row r="7370" customFormat="1" hidden="1"/>
    <row r="7371" customFormat="1" hidden="1"/>
    <row r="7372" customFormat="1" hidden="1"/>
    <row r="7373" customFormat="1" hidden="1"/>
    <row r="7374" customFormat="1" hidden="1"/>
    <row r="7375" customFormat="1" hidden="1"/>
    <row r="7376" customFormat="1" hidden="1"/>
    <row r="7377" customFormat="1" hidden="1"/>
    <row r="7378" customFormat="1" hidden="1"/>
    <row r="7379" customFormat="1" hidden="1"/>
    <row r="7380" customFormat="1" hidden="1"/>
    <row r="7381" customFormat="1" hidden="1"/>
    <row r="7382" customFormat="1" hidden="1"/>
    <row r="7383" customFormat="1" hidden="1"/>
    <row r="7384" customFormat="1" hidden="1"/>
    <row r="7385" customFormat="1" hidden="1"/>
    <row r="7386" customFormat="1" hidden="1"/>
    <row r="7387" customFormat="1" hidden="1"/>
    <row r="7388" customFormat="1" hidden="1"/>
    <row r="7389" customFormat="1" hidden="1"/>
    <row r="7390" customFormat="1" hidden="1"/>
    <row r="7391" customFormat="1" hidden="1"/>
    <row r="7392" customFormat="1" hidden="1"/>
    <row r="7393" customFormat="1" hidden="1"/>
    <row r="7394" customFormat="1" hidden="1"/>
    <row r="7395" customFormat="1" hidden="1"/>
    <row r="7396" customFormat="1" hidden="1"/>
    <row r="7397" customFormat="1" hidden="1"/>
    <row r="7398" customFormat="1" hidden="1"/>
    <row r="7399" customFormat="1" hidden="1"/>
    <row r="7400" customFormat="1" hidden="1"/>
    <row r="7401" customFormat="1" hidden="1"/>
    <row r="7402" customFormat="1" hidden="1"/>
    <row r="7403" customFormat="1" hidden="1"/>
    <row r="7404" customFormat="1" hidden="1"/>
    <row r="7405" customFormat="1" hidden="1"/>
    <row r="7406" customFormat="1" hidden="1"/>
    <row r="7407" customFormat="1" hidden="1"/>
    <row r="7408" customFormat="1" hidden="1"/>
    <row r="7409" customFormat="1" hidden="1"/>
    <row r="7410" customFormat="1" hidden="1"/>
    <row r="7411" customFormat="1" hidden="1"/>
    <row r="7412" customFormat="1" hidden="1"/>
    <row r="7413" customFormat="1" hidden="1"/>
    <row r="7414" customFormat="1" hidden="1"/>
    <row r="7415" customFormat="1" hidden="1"/>
    <row r="7416" customFormat="1" hidden="1"/>
    <row r="7417" customFormat="1" hidden="1"/>
    <row r="7418" customFormat="1" hidden="1"/>
    <row r="7419" customFormat="1" hidden="1"/>
    <row r="7420" customFormat="1" hidden="1"/>
    <row r="7421" customFormat="1" hidden="1"/>
    <row r="7422" customFormat="1" hidden="1"/>
    <row r="7423" customFormat="1" hidden="1"/>
    <row r="7424" customFormat="1" hidden="1"/>
    <row r="7425" customFormat="1" hidden="1"/>
    <row r="7426" customFormat="1" hidden="1"/>
    <row r="7427" customFormat="1" hidden="1"/>
    <row r="7428" customFormat="1" hidden="1"/>
    <row r="7429" customFormat="1" hidden="1"/>
    <row r="7430" customFormat="1" hidden="1"/>
    <row r="7431" customFormat="1" hidden="1"/>
    <row r="7432" customFormat="1" hidden="1"/>
    <row r="7433" customFormat="1" hidden="1"/>
    <row r="7434" customFormat="1" hidden="1"/>
    <row r="7435" customFormat="1" hidden="1"/>
    <row r="7436" customFormat="1" hidden="1"/>
    <row r="7437" customFormat="1" hidden="1"/>
    <row r="7438" customFormat="1" hidden="1"/>
    <row r="7439" customFormat="1" hidden="1"/>
    <row r="7440" customFormat="1" hidden="1"/>
    <row r="7441" customFormat="1" hidden="1"/>
    <row r="7442" customFormat="1" hidden="1"/>
    <row r="7443" customFormat="1" hidden="1"/>
    <row r="7444" customFormat="1" hidden="1"/>
    <row r="7445" customFormat="1" hidden="1"/>
    <row r="7446" customFormat="1" hidden="1"/>
    <row r="7447" customFormat="1" hidden="1"/>
    <row r="7448" customFormat="1" hidden="1"/>
    <row r="7449" customFormat="1" hidden="1"/>
    <row r="7450" customFormat="1" hidden="1"/>
    <row r="7451" customFormat="1" hidden="1"/>
    <row r="7452" customFormat="1" hidden="1"/>
    <row r="7453" customFormat="1" hidden="1"/>
    <row r="7454" customFormat="1" hidden="1"/>
    <row r="7455" customFormat="1" hidden="1"/>
    <row r="7456" customFormat="1" hidden="1"/>
    <row r="7457" customFormat="1" hidden="1"/>
    <row r="7458" customFormat="1" hidden="1"/>
    <row r="7459" customFormat="1" hidden="1"/>
    <row r="7460" customFormat="1" hidden="1"/>
    <row r="7461" customFormat="1" hidden="1"/>
    <row r="7462" customFormat="1" hidden="1"/>
    <row r="7463" customFormat="1" hidden="1"/>
    <row r="7464" customFormat="1" hidden="1"/>
    <row r="7465" customFormat="1" hidden="1"/>
    <row r="7466" customFormat="1" hidden="1"/>
    <row r="7467" customFormat="1" hidden="1"/>
    <row r="7468" customFormat="1" hidden="1"/>
    <row r="7469" customFormat="1" hidden="1"/>
    <row r="7470" customFormat="1" hidden="1"/>
    <row r="7471" customFormat="1" hidden="1"/>
    <row r="7472" customFormat="1" hidden="1"/>
    <row r="7473" customFormat="1" hidden="1"/>
    <row r="7474" customFormat="1" hidden="1"/>
    <row r="7475" customFormat="1" hidden="1"/>
    <row r="7476" customFormat="1" hidden="1"/>
    <row r="7477" customFormat="1" hidden="1"/>
    <row r="7478" customFormat="1" hidden="1"/>
    <row r="7479" customFormat="1" hidden="1"/>
    <row r="7480" customFormat="1" hidden="1"/>
    <row r="7481" customFormat="1" hidden="1"/>
    <row r="7482" customFormat="1" hidden="1"/>
    <row r="7483" customFormat="1" hidden="1"/>
    <row r="7484" customFormat="1" hidden="1"/>
    <row r="7485" customFormat="1" hidden="1"/>
    <row r="7486" customFormat="1" hidden="1"/>
    <row r="7487" customFormat="1" hidden="1"/>
    <row r="7488" customFormat="1" hidden="1"/>
    <row r="7489" customFormat="1" hidden="1"/>
    <row r="7490" customFormat="1" hidden="1"/>
    <row r="7491" customFormat="1" hidden="1"/>
    <row r="7492" customFormat="1" hidden="1"/>
    <row r="7493" customFormat="1" hidden="1"/>
    <row r="7494" customFormat="1" hidden="1"/>
    <row r="7495" customFormat="1" hidden="1"/>
    <row r="7496" customFormat="1" hidden="1"/>
    <row r="7497" customFormat="1" hidden="1"/>
    <row r="7498" customFormat="1" hidden="1"/>
    <row r="7499" customFormat="1" hidden="1"/>
    <row r="7500" customFormat="1" hidden="1"/>
    <row r="7501" customFormat="1" hidden="1"/>
    <row r="7502" customFormat="1" hidden="1"/>
    <row r="7503" customFormat="1" hidden="1"/>
    <row r="7504" customFormat="1" hidden="1"/>
    <row r="7505" customFormat="1" hidden="1"/>
    <row r="7506" customFormat="1" hidden="1"/>
    <row r="7507" customFormat="1" hidden="1"/>
    <row r="7508" customFormat="1" hidden="1"/>
    <row r="7509" customFormat="1" hidden="1"/>
    <row r="7510" customFormat="1" hidden="1"/>
    <row r="7511" customFormat="1" hidden="1"/>
    <row r="7512" customFormat="1" hidden="1"/>
    <row r="7513" customFormat="1" hidden="1"/>
    <row r="7514" customFormat="1" hidden="1"/>
    <row r="7515" customFormat="1" hidden="1"/>
    <row r="7516" customFormat="1" hidden="1"/>
    <row r="7517" customFormat="1" hidden="1"/>
    <row r="7518" customFormat="1" hidden="1"/>
    <row r="7519" customFormat="1" hidden="1"/>
    <row r="7520" customFormat="1" hidden="1"/>
    <row r="7521" customFormat="1" hidden="1"/>
    <row r="7522" customFormat="1" hidden="1"/>
    <row r="7523" customFormat="1" hidden="1"/>
    <row r="7524" customFormat="1" hidden="1"/>
    <row r="7525" customFormat="1" hidden="1"/>
    <row r="7526" customFormat="1" hidden="1"/>
    <row r="7527" customFormat="1" hidden="1"/>
    <row r="7528" customFormat="1" hidden="1"/>
    <row r="7529" customFormat="1" hidden="1"/>
    <row r="7530" customFormat="1" hidden="1"/>
    <row r="7531" customFormat="1" hidden="1"/>
    <row r="7532" customFormat="1" hidden="1"/>
    <row r="7533" customFormat="1" hidden="1"/>
    <row r="7534" customFormat="1" hidden="1"/>
    <row r="7535" customFormat="1" hidden="1"/>
    <row r="7536" customFormat="1" hidden="1"/>
    <row r="7537" customFormat="1" hidden="1"/>
    <row r="7538" customFormat="1" hidden="1"/>
    <row r="7539" customFormat="1" hidden="1"/>
    <row r="7540" customFormat="1" hidden="1"/>
    <row r="7541" customFormat="1" hidden="1"/>
    <row r="7542" customFormat="1" hidden="1"/>
    <row r="7543" customFormat="1" hidden="1"/>
    <row r="7544" customFormat="1" hidden="1"/>
    <row r="7545" customFormat="1" hidden="1"/>
    <row r="7546" customFormat="1" hidden="1"/>
    <row r="7547" customFormat="1" hidden="1"/>
    <row r="7548" customFormat="1" hidden="1"/>
    <row r="7549" customFormat="1" hidden="1"/>
    <row r="7550" customFormat="1" hidden="1"/>
    <row r="7551" customFormat="1" hidden="1"/>
    <row r="7552" customFormat="1" hidden="1"/>
    <row r="7553" customFormat="1" hidden="1"/>
    <row r="7554" customFormat="1" hidden="1"/>
    <row r="7555" customFormat="1" hidden="1"/>
    <row r="7556" customFormat="1" hidden="1"/>
    <row r="7557" customFormat="1" hidden="1"/>
    <row r="7558" customFormat="1" hidden="1"/>
    <row r="7559" customFormat="1" hidden="1"/>
    <row r="7560" customFormat="1" hidden="1"/>
    <row r="7561" customFormat="1" hidden="1"/>
    <row r="7562" customFormat="1" hidden="1"/>
    <row r="7563" customFormat="1" hidden="1"/>
    <row r="7564" customFormat="1" hidden="1"/>
    <row r="7565" customFormat="1" hidden="1"/>
    <row r="7566" customFormat="1" hidden="1"/>
    <row r="7567" customFormat="1" hidden="1"/>
    <row r="7568" customFormat="1" hidden="1"/>
    <row r="7569" customFormat="1" hidden="1"/>
    <row r="7570" customFormat="1" hidden="1"/>
    <row r="7571" customFormat="1" hidden="1"/>
    <row r="7572" customFormat="1" hidden="1"/>
    <row r="7573" customFormat="1" hidden="1"/>
    <row r="7574" customFormat="1" hidden="1"/>
    <row r="7575" customFormat="1" hidden="1"/>
    <row r="7576" customFormat="1" hidden="1"/>
    <row r="7577" customFormat="1" hidden="1"/>
    <row r="7578" customFormat="1" hidden="1"/>
    <row r="7579" customFormat="1" hidden="1"/>
    <row r="7580" customFormat="1" hidden="1"/>
    <row r="7581" customFormat="1" hidden="1"/>
    <row r="7582" customFormat="1" hidden="1"/>
    <row r="7583" customFormat="1" hidden="1"/>
    <row r="7584" customFormat="1" hidden="1"/>
    <row r="7585" customFormat="1" hidden="1"/>
    <row r="7586" customFormat="1" hidden="1"/>
    <row r="7587" customFormat="1" hidden="1"/>
    <row r="7588" customFormat="1" hidden="1"/>
    <row r="7589" customFormat="1" hidden="1"/>
    <row r="7590" customFormat="1" hidden="1"/>
    <row r="7591" customFormat="1" hidden="1"/>
    <row r="7592" customFormat="1" hidden="1"/>
    <row r="7593" customFormat="1" hidden="1"/>
    <row r="7594" customFormat="1" hidden="1"/>
    <row r="7595" customFormat="1" hidden="1"/>
    <row r="7596" customFormat="1" hidden="1"/>
    <row r="7597" customFormat="1" hidden="1"/>
    <row r="7598" customFormat="1" hidden="1"/>
    <row r="7599" customFormat="1" hidden="1"/>
    <row r="7600" customFormat="1" hidden="1"/>
    <row r="7601" customFormat="1" hidden="1"/>
    <row r="7602" customFormat="1" hidden="1"/>
    <row r="7603" customFormat="1" hidden="1"/>
    <row r="7604" customFormat="1" hidden="1"/>
    <row r="7605" customFormat="1" hidden="1"/>
    <row r="7606" customFormat="1" hidden="1"/>
    <row r="7607" customFormat="1" hidden="1"/>
    <row r="7608" customFormat="1" hidden="1"/>
    <row r="7609" customFormat="1" hidden="1"/>
    <row r="7610" customFormat="1" hidden="1"/>
    <row r="7611" customFormat="1" hidden="1"/>
    <row r="7612" customFormat="1" hidden="1"/>
    <row r="7613" customFormat="1" hidden="1"/>
    <row r="7614" customFormat="1" hidden="1"/>
    <row r="7615" customFormat="1" hidden="1"/>
    <row r="7616" customFormat="1" hidden="1"/>
    <row r="7617" customFormat="1" hidden="1"/>
    <row r="7618" customFormat="1" hidden="1"/>
    <row r="7619" customFormat="1" hidden="1"/>
    <row r="7620" customFormat="1" hidden="1"/>
    <row r="7621" customFormat="1" hidden="1"/>
    <row r="7622" customFormat="1" hidden="1"/>
    <row r="7623" customFormat="1" hidden="1"/>
    <row r="7624" customFormat="1" hidden="1"/>
    <row r="7625" customFormat="1" hidden="1"/>
    <row r="7626" customFormat="1" hidden="1"/>
    <row r="7627" customFormat="1" hidden="1"/>
    <row r="7628" customFormat="1" hidden="1"/>
    <row r="7629" customFormat="1" hidden="1"/>
    <row r="7630" customFormat="1" hidden="1"/>
    <row r="7631" customFormat="1" hidden="1"/>
    <row r="7632" customFormat="1" hidden="1"/>
    <row r="7633" customFormat="1" hidden="1"/>
    <row r="7634" customFormat="1" hidden="1"/>
    <row r="7635" customFormat="1" hidden="1"/>
    <row r="7636" customFormat="1" hidden="1"/>
    <row r="7637" customFormat="1" hidden="1"/>
    <row r="7638" customFormat="1" hidden="1"/>
    <row r="7639" customFormat="1" hidden="1"/>
    <row r="7640" customFormat="1" hidden="1"/>
    <row r="7641" customFormat="1" hidden="1"/>
    <row r="7642" customFormat="1" hidden="1"/>
    <row r="7643" customFormat="1" hidden="1"/>
    <row r="7644" customFormat="1" hidden="1"/>
    <row r="7645" customFormat="1" hidden="1"/>
    <row r="7646" customFormat="1" hidden="1"/>
    <row r="7647" customFormat="1" hidden="1"/>
    <row r="7648" customFormat="1" hidden="1"/>
    <row r="7649" customFormat="1" hidden="1"/>
    <row r="7650" customFormat="1" hidden="1"/>
    <row r="7651" customFormat="1" hidden="1"/>
    <row r="7652" customFormat="1" hidden="1"/>
    <row r="7653" customFormat="1" hidden="1"/>
    <row r="7654" customFormat="1" hidden="1"/>
    <row r="7655" customFormat="1" hidden="1"/>
    <row r="7656" customFormat="1" hidden="1"/>
    <row r="7657" customFormat="1" hidden="1"/>
    <row r="7658" customFormat="1" hidden="1"/>
    <row r="7659" customFormat="1" hidden="1"/>
    <row r="7660" customFormat="1" hidden="1"/>
    <row r="7661" customFormat="1" hidden="1"/>
    <row r="7662" customFormat="1" hidden="1"/>
    <row r="7663" customFormat="1" hidden="1"/>
    <row r="7664" customFormat="1" hidden="1"/>
    <row r="7665" customFormat="1" hidden="1"/>
    <row r="7666" customFormat="1" hidden="1"/>
    <row r="7667" customFormat="1" hidden="1"/>
    <row r="7668" customFormat="1" hidden="1"/>
    <row r="7669" customFormat="1" hidden="1"/>
    <row r="7670" customFormat="1" hidden="1"/>
    <row r="7671" customFormat="1" hidden="1"/>
    <row r="7672" customFormat="1" hidden="1"/>
    <row r="7673" customFormat="1" hidden="1"/>
    <row r="7674" customFormat="1" hidden="1"/>
    <row r="7675" customFormat="1" hidden="1"/>
    <row r="7676" customFormat="1" hidden="1"/>
    <row r="7677" customFormat="1" hidden="1"/>
    <row r="7678" customFormat="1" hidden="1"/>
    <row r="7679" customFormat="1" hidden="1"/>
    <row r="7680" customFormat="1" hidden="1"/>
    <row r="7681" customFormat="1" hidden="1"/>
    <row r="7682" customFormat="1" hidden="1"/>
    <row r="7683" customFormat="1" hidden="1"/>
    <row r="7684" customFormat="1" hidden="1"/>
    <row r="7685" customFormat="1" hidden="1"/>
    <row r="7686" customFormat="1" hidden="1"/>
    <row r="7687" customFormat="1" hidden="1"/>
    <row r="7688" customFormat="1" hidden="1"/>
    <row r="7689" customFormat="1" hidden="1"/>
    <row r="7690" customFormat="1" hidden="1"/>
    <row r="7691" customFormat="1" hidden="1"/>
    <row r="7692" customFormat="1" hidden="1"/>
    <row r="7693" customFormat="1" hidden="1"/>
    <row r="7694" customFormat="1" hidden="1"/>
    <row r="7695" customFormat="1" hidden="1"/>
    <row r="7696" customFormat="1" hidden="1"/>
    <row r="7697" customFormat="1" hidden="1"/>
    <row r="7698" customFormat="1" hidden="1"/>
    <row r="7699" customFormat="1" hidden="1"/>
    <row r="7700" customFormat="1" hidden="1"/>
    <row r="7701" customFormat="1" hidden="1"/>
    <row r="7702" customFormat="1" hidden="1"/>
    <row r="7703" customFormat="1" hidden="1"/>
    <row r="7704" customFormat="1" hidden="1"/>
    <row r="7705" customFormat="1" hidden="1"/>
    <row r="7706" customFormat="1" hidden="1"/>
    <row r="7707" customFormat="1" hidden="1"/>
    <row r="7708" customFormat="1" hidden="1"/>
    <row r="7709" customFormat="1" hidden="1"/>
    <row r="7710" customFormat="1" hidden="1"/>
    <row r="7711" customFormat="1" hidden="1"/>
    <row r="7712" customFormat="1" hidden="1"/>
    <row r="7713" customFormat="1" hidden="1"/>
    <row r="7714" customFormat="1" hidden="1"/>
    <row r="7715" customFormat="1" hidden="1"/>
    <row r="7716" customFormat="1" hidden="1"/>
    <row r="7717" customFormat="1" hidden="1"/>
    <row r="7718" customFormat="1" hidden="1"/>
    <row r="7719" customFormat="1" hidden="1"/>
    <row r="7720" customFormat="1" hidden="1"/>
    <row r="7721" customFormat="1" hidden="1"/>
    <row r="7722" customFormat="1" hidden="1"/>
    <row r="7723" customFormat="1" hidden="1"/>
    <row r="7724" customFormat="1" hidden="1"/>
    <row r="7725" customFormat="1" hidden="1"/>
    <row r="7726" customFormat="1" hidden="1"/>
    <row r="7727" customFormat="1" hidden="1"/>
    <row r="7728" customFormat="1" hidden="1"/>
    <row r="7729" customFormat="1" hidden="1"/>
    <row r="7730" customFormat="1" hidden="1"/>
    <row r="7731" customFormat="1" hidden="1"/>
    <row r="7732" customFormat="1" hidden="1"/>
    <row r="7733" customFormat="1" hidden="1"/>
    <row r="7734" customFormat="1" hidden="1"/>
    <row r="7735" customFormat="1" hidden="1"/>
    <row r="7736" customFormat="1" hidden="1"/>
    <row r="7737" customFormat="1" hidden="1"/>
    <row r="7738" customFormat="1" hidden="1"/>
    <row r="7739" customFormat="1" hidden="1"/>
    <row r="7740" customFormat="1" hidden="1"/>
    <row r="7741" customFormat="1" hidden="1"/>
    <row r="7742" customFormat="1" hidden="1"/>
    <row r="7743" customFormat="1" hidden="1"/>
    <row r="7744" customFormat="1" hidden="1"/>
    <row r="7745" customFormat="1" hidden="1"/>
    <row r="7746" customFormat="1" hidden="1"/>
    <row r="7747" customFormat="1" hidden="1"/>
    <row r="7748" customFormat="1" hidden="1"/>
    <row r="7749" customFormat="1" hidden="1"/>
    <row r="7750" customFormat="1" hidden="1"/>
    <row r="7751" customFormat="1" hidden="1"/>
    <row r="7752" customFormat="1" hidden="1"/>
    <row r="7753" customFormat="1" hidden="1"/>
    <row r="7754" customFormat="1" hidden="1"/>
    <row r="7755" customFormat="1" hidden="1"/>
    <row r="7756" customFormat="1" hidden="1"/>
    <row r="7757" customFormat="1" hidden="1"/>
    <row r="7758" customFormat="1" hidden="1"/>
    <row r="7759" customFormat="1" hidden="1"/>
    <row r="7760" customFormat="1" hidden="1"/>
    <row r="7761" customFormat="1" hidden="1"/>
    <row r="7762" customFormat="1" hidden="1"/>
    <row r="7763" customFormat="1" hidden="1"/>
    <row r="7764" customFormat="1" hidden="1"/>
    <row r="7765" customFormat="1" hidden="1"/>
    <row r="7766" customFormat="1" hidden="1"/>
    <row r="7767" customFormat="1" hidden="1"/>
    <row r="7768" customFormat="1" hidden="1"/>
    <row r="7769" customFormat="1" hidden="1"/>
    <row r="7770" customFormat="1" hidden="1"/>
    <row r="7771" customFormat="1" hidden="1"/>
    <row r="7772" customFormat="1" hidden="1"/>
    <row r="7773" customFormat="1" hidden="1"/>
    <row r="7774" customFormat="1" hidden="1"/>
    <row r="7775" customFormat="1" hidden="1"/>
    <row r="7776" customFormat="1" hidden="1"/>
    <row r="7777" customFormat="1" hidden="1"/>
    <row r="7778" customFormat="1" hidden="1"/>
    <row r="7779" customFormat="1" hidden="1"/>
    <row r="7780" customFormat="1" hidden="1"/>
    <row r="7781" customFormat="1" hidden="1"/>
    <row r="7782" customFormat="1" hidden="1"/>
    <row r="7783" customFormat="1" hidden="1"/>
    <row r="7784" customFormat="1" hidden="1"/>
    <row r="7785" customFormat="1" hidden="1"/>
    <row r="7786" customFormat="1" hidden="1"/>
    <row r="7787" customFormat="1" hidden="1"/>
    <row r="7788" customFormat="1" hidden="1"/>
    <row r="7789" customFormat="1" hidden="1"/>
    <row r="7790" customFormat="1" hidden="1"/>
    <row r="7791" customFormat="1" hidden="1"/>
    <row r="7792" customFormat="1" hidden="1"/>
    <row r="7793" customFormat="1" hidden="1"/>
    <row r="7794" customFormat="1" hidden="1"/>
    <row r="7795" customFormat="1" hidden="1"/>
    <row r="7796" customFormat="1" hidden="1"/>
    <row r="7797" customFormat="1" hidden="1"/>
    <row r="7798" customFormat="1" hidden="1"/>
    <row r="7799" customFormat="1" hidden="1"/>
    <row r="7800" customFormat="1" hidden="1"/>
    <row r="7801" customFormat="1" hidden="1"/>
    <row r="7802" customFormat="1" hidden="1"/>
    <row r="7803" customFormat="1" hidden="1"/>
    <row r="7804" customFormat="1" hidden="1"/>
    <row r="7805" customFormat="1" hidden="1"/>
    <row r="7806" customFormat="1" hidden="1"/>
    <row r="7807" customFormat="1" hidden="1"/>
    <row r="7808" customFormat="1" hidden="1"/>
    <row r="7809" customFormat="1" hidden="1"/>
    <row r="7810" customFormat="1" hidden="1"/>
    <row r="7811" customFormat="1" hidden="1"/>
    <row r="7812" customFormat="1" hidden="1"/>
    <row r="7813" customFormat="1" hidden="1"/>
    <row r="7814" customFormat="1" hidden="1"/>
    <row r="7815" customFormat="1" hidden="1"/>
    <row r="7816" customFormat="1" hidden="1"/>
    <row r="7817" customFormat="1" hidden="1"/>
    <row r="7818" customFormat="1" hidden="1"/>
    <row r="7819" customFormat="1" hidden="1"/>
    <row r="7820" customFormat="1" hidden="1"/>
    <row r="7821" customFormat="1" hidden="1"/>
    <row r="7822" customFormat="1" hidden="1"/>
    <row r="7823" customFormat="1" hidden="1"/>
    <row r="7824" customFormat="1" hidden="1"/>
    <row r="7825" customFormat="1" hidden="1"/>
    <row r="7826" customFormat="1" hidden="1"/>
    <row r="7827" customFormat="1" hidden="1"/>
    <row r="7828" customFormat="1" hidden="1"/>
    <row r="7829" customFormat="1" hidden="1"/>
    <row r="7830" customFormat="1" hidden="1"/>
    <row r="7831" customFormat="1" hidden="1"/>
    <row r="7832" customFormat="1" hidden="1"/>
    <row r="7833" customFormat="1" hidden="1"/>
    <row r="7834" customFormat="1" hidden="1"/>
    <row r="7835" customFormat="1" hidden="1"/>
    <row r="7836" customFormat="1" hidden="1"/>
    <row r="7837" customFormat="1" hidden="1"/>
    <row r="7838" customFormat="1" hidden="1"/>
    <row r="7839" customFormat="1" hidden="1"/>
    <row r="7840" customFormat="1" hidden="1"/>
    <row r="7841" customFormat="1" hidden="1"/>
    <row r="7842" customFormat="1" hidden="1"/>
    <row r="7843" customFormat="1" hidden="1"/>
    <row r="7844" customFormat="1" hidden="1"/>
    <row r="7845" customFormat="1" hidden="1"/>
    <row r="7846" customFormat="1" hidden="1"/>
    <row r="7847" customFormat="1" hidden="1"/>
    <row r="7848" customFormat="1" hidden="1"/>
    <row r="7849" customFormat="1" hidden="1"/>
    <row r="7850" customFormat="1" hidden="1"/>
    <row r="7851" customFormat="1" hidden="1"/>
    <row r="7852" customFormat="1" hidden="1"/>
    <row r="7853" customFormat="1" hidden="1"/>
    <row r="7854" customFormat="1" hidden="1"/>
    <row r="7855" customFormat="1" hidden="1"/>
    <row r="7856" customFormat="1" hidden="1"/>
    <row r="7857" customFormat="1" hidden="1"/>
    <row r="7858" customFormat="1" hidden="1"/>
    <row r="7859" customFormat="1" hidden="1"/>
    <row r="7860" customFormat="1" hidden="1"/>
    <row r="7861" customFormat="1" hidden="1"/>
    <row r="7862" customFormat="1" hidden="1"/>
    <row r="7863" customFormat="1" hidden="1"/>
    <row r="7864" customFormat="1" hidden="1"/>
    <row r="7865" customFormat="1" hidden="1"/>
    <row r="7866" customFormat="1" hidden="1"/>
    <row r="7867" customFormat="1" hidden="1"/>
    <row r="7868" customFormat="1" hidden="1"/>
    <row r="7869" customFormat="1" hidden="1"/>
    <row r="7870" customFormat="1" hidden="1"/>
    <row r="7871" customFormat="1" hidden="1"/>
    <row r="7872" customFormat="1" hidden="1"/>
    <row r="7873" customFormat="1" hidden="1"/>
    <row r="7874" customFormat="1" hidden="1"/>
    <row r="7875" customFormat="1" hidden="1"/>
    <row r="7876" customFormat="1" hidden="1"/>
    <row r="7877" customFormat="1" hidden="1"/>
    <row r="7878" customFormat="1" hidden="1"/>
    <row r="7879" customFormat="1" hidden="1"/>
    <row r="7880" customFormat="1" hidden="1"/>
    <row r="7881" customFormat="1" hidden="1"/>
    <row r="7882" customFormat="1" hidden="1"/>
    <row r="7883" customFormat="1" hidden="1"/>
    <row r="7884" customFormat="1" hidden="1"/>
    <row r="7885" customFormat="1" hidden="1"/>
    <row r="7886" customFormat="1" hidden="1"/>
    <row r="7887" customFormat="1" hidden="1"/>
    <row r="7888" customFormat="1" hidden="1"/>
    <row r="7889" customFormat="1" hidden="1"/>
    <row r="7890" customFormat="1" hidden="1"/>
    <row r="7891" customFormat="1" hidden="1"/>
    <row r="7892" customFormat="1" hidden="1"/>
    <row r="7893" customFormat="1" hidden="1"/>
    <row r="7894" customFormat="1" hidden="1"/>
    <row r="7895" customFormat="1" hidden="1"/>
    <row r="7896" customFormat="1" hidden="1"/>
    <row r="7897" customFormat="1" hidden="1"/>
    <row r="7898" customFormat="1" hidden="1"/>
    <row r="7899" customFormat="1" hidden="1"/>
    <row r="7900" customFormat="1" hidden="1"/>
    <row r="7901" customFormat="1" hidden="1"/>
    <row r="7902" customFormat="1" hidden="1"/>
    <row r="7903" customFormat="1" hidden="1"/>
    <row r="7904" customFormat="1" hidden="1"/>
    <row r="7905" customFormat="1" hidden="1"/>
    <row r="7906" customFormat="1" hidden="1"/>
    <row r="7907" customFormat="1" hidden="1"/>
    <row r="7908" customFormat="1" hidden="1"/>
    <row r="7909" customFormat="1" hidden="1"/>
    <row r="7910" customFormat="1" hidden="1"/>
    <row r="7911" customFormat="1" hidden="1"/>
    <row r="7912" customFormat="1" hidden="1"/>
    <row r="7913" customFormat="1" hidden="1"/>
    <row r="7914" customFormat="1" hidden="1"/>
    <row r="7915" customFormat="1" hidden="1"/>
    <row r="7916" customFormat="1" hidden="1"/>
    <row r="7917" customFormat="1" hidden="1"/>
    <row r="7918" customFormat="1" hidden="1"/>
    <row r="7919" customFormat="1" hidden="1"/>
    <row r="7920" customFormat="1" hidden="1"/>
    <row r="7921" customFormat="1" hidden="1"/>
    <row r="7922" customFormat="1" hidden="1"/>
    <row r="7923" customFormat="1" hidden="1"/>
    <row r="7924" customFormat="1" hidden="1"/>
    <row r="7925" customFormat="1" hidden="1"/>
    <row r="7926" customFormat="1" hidden="1"/>
    <row r="7927" customFormat="1" hidden="1"/>
    <row r="7928" customFormat="1" hidden="1"/>
    <row r="7929" customFormat="1" hidden="1"/>
    <row r="7930" customFormat="1" hidden="1"/>
    <row r="7931" customFormat="1" hidden="1"/>
    <row r="7932" customFormat="1" hidden="1"/>
    <row r="7933" customFormat="1" hidden="1"/>
    <row r="7934" customFormat="1" hidden="1"/>
    <row r="7935" customFormat="1" hidden="1"/>
    <row r="7936" customFormat="1" hidden="1"/>
    <row r="7937" customFormat="1" hidden="1"/>
    <row r="7938" customFormat="1" hidden="1"/>
    <row r="7939" customFormat="1" hidden="1"/>
    <row r="7940" customFormat="1" hidden="1"/>
    <row r="7941" customFormat="1" hidden="1"/>
    <row r="7942" customFormat="1" hidden="1"/>
    <row r="7943" customFormat="1" hidden="1"/>
    <row r="7944" customFormat="1" hidden="1"/>
    <row r="7945" customFormat="1" hidden="1"/>
    <row r="7946" customFormat="1" hidden="1"/>
    <row r="7947" customFormat="1" hidden="1"/>
    <row r="7948" customFormat="1" hidden="1"/>
    <row r="7949" customFormat="1" hidden="1"/>
    <row r="7950" customFormat="1" hidden="1"/>
    <row r="7951" customFormat="1" hidden="1"/>
    <row r="7952" customFormat="1" hidden="1"/>
    <row r="7953" customFormat="1" hidden="1"/>
    <row r="7954" customFormat="1" hidden="1"/>
    <row r="7955" customFormat="1" hidden="1"/>
    <row r="7956" customFormat="1" hidden="1"/>
    <row r="7957" customFormat="1" hidden="1"/>
    <row r="7958" customFormat="1" hidden="1"/>
    <row r="7959" customFormat="1" hidden="1"/>
    <row r="7960" customFormat="1" hidden="1"/>
    <row r="7961" customFormat="1" hidden="1"/>
    <row r="7962" customFormat="1" hidden="1"/>
    <row r="7963" customFormat="1" hidden="1"/>
    <row r="7964" customFormat="1" hidden="1"/>
    <row r="7965" customFormat="1" hidden="1"/>
    <row r="7966" customFormat="1" hidden="1"/>
    <row r="7967" customFormat="1" hidden="1"/>
    <row r="7968" customFormat="1" hidden="1"/>
    <row r="7969" customFormat="1" hidden="1"/>
    <row r="7970" customFormat="1" hidden="1"/>
    <row r="7971" customFormat="1" hidden="1"/>
    <row r="7972" customFormat="1" hidden="1"/>
    <row r="7973" customFormat="1" hidden="1"/>
    <row r="7974" customFormat="1" hidden="1"/>
    <row r="7975" customFormat="1" hidden="1"/>
    <row r="7976" customFormat="1" hidden="1"/>
    <row r="7977" customFormat="1" hidden="1"/>
    <row r="7978" customFormat="1" hidden="1"/>
    <row r="7979" customFormat="1" hidden="1"/>
    <row r="7980" customFormat="1" hidden="1"/>
    <row r="7981" customFormat="1" hidden="1"/>
    <row r="7982" customFormat="1" hidden="1"/>
    <row r="7983" customFormat="1" hidden="1"/>
    <row r="7984" customFormat="1" hidden="1"/>
    <row r="7985" customFormat="1" hidden="1"/>
    <row r="7986" customFormat="1" hidden="1"/>
    <row r="7987" customFormat="1" hidden="1"/>
    <row r="7988" customFormat="1" hidden="1"/>
    <row r="7989" customFormat="1" hidden="1"/>
    <row r="7990" customFormat="1" hidden="1"/>
    <row r="7991" customFormat="1" hidden="1"/>
    <row r="7992" customFormat="1" hidden="1"/>
    <row r="7993" customFormat="1" hidden="1"/>
    <row r="7994" customFormat="1" hidden="1"/>
    <row r="7995" customFormat="1" hidden="1"/>
    <row r="7996" customFormat="1" hidden="1"/>
    <row r="7997" customFormat="1" hidden="1"/>
    <row r="7998" customFormat="1" hidden="1"/>
    <row r="7999" customFormat="1" hidden="1"/>
    <row r="8000" customFormat="1" hidden="1"/>
    <row r="8001" customFormat="1" hidden="1"/>
    <row r="8002" customFormat="1" hidden="1"/>
    <row r="8003" customFormat="1" hidden="1"/>
    <row r="8004" customFormat="1" hidden="1"/>
    <row r="8005" customFormat="1" hidden="1"/>
    <row r="8006" customFormat="1" hidden="1"/>
    <row r="8007" customFormat="1" hidden="1"/>
    <row r="8008" customFormat="1" hidden="1"/>
    <row r="8009" customFormat="1" hidden="1"/>
    <row r="8010" customFormat="1" hidden="1"/>
    <row r="8011" customFormat="1" hidden="1"/>
    <row r="8012" customFormat="1" hidden="1"/>
    <row r="8013" customFormat="1" hidden="1"/>
    <row r="8014" customFormat="1" hidden="1"/>
    <row r="8015" customFormat="1" hidden="1"/>
    <row r="8016" customFormat="1" hidden="1"/>
    <row r="8017" customFormat="1" hidden="1"/>
    <row r="8018" customFormat="1" hidden="1"/>
    <row r="8019" customFormat="1" hidden="1"/>
    <row r="8020" customFormat="1" hidden="1"/>
    <row r="8021" customFormat="1" hidden="1"/>
    <row r="8022" customFormat="1" hidden="1"/>
    <row r="8023" customFormat="1" hidden="1"/>
    <row r="8024" customFormat="1" hidden="1"/>
    <row r="8025" customFormat="1" hidden="1"/>
    <row r="8026" customFormat="1" hidden="1"/>
    <row r="8027" customFormat="1" hidden="1"/>
    <row r="8028" customFormat="1" hidden="1"/>
    <row r="8029" customFormat="1" hidden="1"/>
    <row r="8030" customFormat="1" hidden="1"/>
    <row r="8031" customFormat="1" hidden="1"/>
    <row r="8032" customFormat="1" hidden="1"/>
    <row r="8033" customFormat="1" hidden="1"/>
    <row r="8034" customFormat="1" hidden="1"/>
    <row r="8035" customFormat="1" hidden="1"/>
    <row r="8036" customFormat="1" hidden="1"/>
    <row r="8037" customFormat="1" hidden="1"/>
    <row r="8038" customFormat="1" hidden="1"/>
    <row r="8039" customFormat="1" hidden="1"/>
    <row r="8040" customFormat="1" hidden="1"/>
    <row r="8041" customFormat="1" hidden="1"/>
    <row r="8042" customFormat="1" hidden="1"/>
    <row r="8043" customFormat="1" hidden="1"/>
    <row r="8044" customFormat="1" hidden="1"/>
    <row r="8045" customFormat="1" hidden="1"/>
    <row r="8046" customFormat="1" hidden="1"/>
    <row r="8047" customFormat="1" hidden="1"/>
    <row r="8048" customFormat="1" hidden="1"/>
    <row r="8049" customFormat="1" hidden="1"/>
    <row r="8050" customFormat="1" hidden="1"/>
    <row r="8051" customFormat="1" hidden="1"/>
    <row r="8052" customFormat="1" hidden="1"/>
    <row r="8053" customFormat="1" hidden="1"/>
    <row r="8054" customFormat="1" hidden="1"/>
    <row r="8055" customFormat="1" hidden="1"/>
    <row r="8056" customFormat="1" hidden="1"/>
    <row r="8057" customFormat="1" hidden="1"/>
    <row r="8058" customFormat="1" hidden="1"/>
    <row r="8059" customFormat="1" hidden="1"/>
    <row r="8060" customFormat="1" hidden="1"/>
    <row r="8061" customFormat="1" hidden="1"/>
    <row r="8062" customFormat="1" hidden="1"/>
    <row r="8063" customFormat="1" hidden="1"/>
    <row r="8064" customFormat="1" hidden="1"/>
    <row r="8065" customFormat="1" hidden="1"/>
    <row r="8066" customFormat="1" hidden="1"/>
    <row r="8067" customFormat="1" hidden="1"/>
    <row r="8068" customFormat="1" hidden="1"/>
    <row r="8069" customFormat="1" hidden="1"/>
    <row r="8070" customFormat="1" hidden="1"/>
    <row r="8071" customFormat="1" hidden="1"/>
    <row r="8072" customFormat="1" hidden="1"/>
    <row r="8073" customFormat="1" hidden="1"/>
    <row r="8074" customFormat="1" hidden="1"/>
    <row r="8075" customFormat="1" hidden="1"/>
    <row r="8076" customFormat="1" hidden="1"/>
    <row r="8077" customFormat="1" hidden="1"/>
    <row r="8078" customFormat="1" hidden="1"/>
    <row r="8079" customFormat="1" hidden="1"/>
    <row r="8080" customFormat="1" hidden="1"/>
    <row r="8081" customFormat="1" hidden="1"/>
    <row r="8082" customFormat="1" hidden="1"/>
    <row r="8083" customFormat="1" hidden="1"/>
    <row r="8084" customFormat="1" hidden="1"/>
    <row r="8085" customFormat="1" hidden="1"/>
    <row r="8086" customFormat="1" hidden="1"/>
    <row r="8087" customFormat="1" hidden="1"/>
    <row r="8088" customFormat="1" hidden="1"/>
    <row r="8089" customFormat="1" hidden="1"/>
    <row r="8090" customFormat="1" hidden="1"/>
    <row r="8091" customFormat="1" hidden="1"/>
    <row r="8092" customFormat="1" hidden="1"/>
    <row r="8093" customFormat="1" hidden="1"/>
    <row r="8094" customFormat="1" hidden="1"/>
    <row r="8095" customFormat="1" hidden="1"/>
    <row r="8096" customFormat="1" hidden="1"/>
    <row r="8097" customFormat="1" hidden="1"/>
    <row r="8098" customFormat="1" hidden="1"/>
    <row r="8099" customFormat="1" hidden="1"/>
    <row r="8100" customFormat="1" hidden="1"/>
    <row r="8101" customFormat="1" hidden="1"/>
    <row r="8102" customFormat="1" hidden="1"/>
    <row r="8103" customFormat="1" hidden="1"/>
    <row r="8104" customFormat="1" hidden="1"/>
    <row r="8105" customFormat="1" hidden="1"/>
    <row r="8106" customFormat="1" hidden="1"/>
    <row r="8107" customFormat="1" hidden="1"/>
    <row r="8108" customFormat="1" hidden="1"/>
    <row r="8109" customFormat="1" hidden="1"/>
    <row r="8110" customFormat="1" hidden="1"/>
    <row r="8111" customFormat="1" hidden="1"/>
    <row r="8112" customFormat="1" hidden="1"/>
    <row r="8113" customFormat="1" hidden="1"/>
    <row r="8114" customFormat="1" hidden="1"/>
    <row r="8115" customFormat="1" hidden="1"/>
    <row r="8116" customFormat="1" hidden="1"/>
    <row r="8117" customFormat="1" hidden="1"/>
    <row r="8118" customFormat="1" hidden="1"/>
    <row r="8119" customFormat="1" hidden="1"/>
    <row r="8120" customFormat="1" hidden="1"/>
    <row r="8121" customFormat="1" hidden="1"/>
    <row r="8122" customFormat="1" hidden="1"/>
    <row r="8123" customFormat="1" hidden="1"/>
    <row r="8124" customFormat="1" hidden="1"/>
    <row r="8125" customFormat="1" hidden="1"/>
    <row r="8126" customFormat="1" hidden="1"/>
    <row r="8127" customFormat="1" hidden="1"/>
    <row r="8128" customFormat="1" hidden="1"/>
    <row r="8129" customFormat="1" hidden="1"/>
    <row r="8130" customFormat="1" hidden="1"/>
    <row r="8131" customFormat="1" hidden="1"/>
    <row r="8132" customFormat="1" hidden="1"/>
    <row r="8133" customFormat="1" hidden="1"/>
    <row r="8134" customFormat="1" hidden="1"/>
    <row r="8135" customFormat="1" hidden="1"/>
    <row r="8136" customFormat="1" hidden="1"/>
    <row r="8137" customFormat="1" hidden="1"/>
    <row r="8138" customFormat="1" hidden="1"/>
    <row r="8139" customFormat="1" hidden="1"/>
    <row r="8140" customFormat="1" hidden="1"/>
    <row r="8141" customFormat="1" hidden="1"/>
    <row r="8142" customFormat="1" hidden="1"/>
    <row r="8143" customFormat="1" hidden="1"/>
    <row r="8144" customFormat="1" hidden="1"/>
    <row r="8145" customFormat="1" hidden="1"/>
    <row r="8146" customFormat="1" hidden="1"/>
    <row r="8147" customFormat="1" hidden="1"/>
    <row r="8148" customFormat="1" hidden="1"/>
    <row r="8149" customFormat="1" hidden="1"/>
    <row r="8150" customFormat="1" hidden="1"/>
    <row r="8151" customFormat="1" hidden="1"/>
    <row r="8152" customFormat="1" hidden="1"/>
    <row r="8153" customFormat="1" hidden="1"/>
    <row r="8154" customFormat="1" hidden="1"/>
    <row r="8155" customFormat="1" hidden="1"/>
    <row r="8156" customFormat="1" hidden="1"/>
    <row r="8157" customFormat="1" hidden="1"/>
    <row r="8158" customFormat="1" hidden="1"/>
    <row r="8159" customFormat="1" hidden="1"/>
    <row r="8160" customFormat="1" hidden="1"/>
    <row r="8161" customFormat="1" hidden="1"/>
    <row r="8162" customFormat="1" hidden="1"/>
    <row r="8163" customFormat="1" hidden="1"/>
    <row r="8164" customFormat="1" hidden="1"/>
    <row r="8165" customFormat="1" hidden="1"/>
    <row r="8166" customFormat="1" hidden="1"/>
    <row r="8167" customFormat="1" hidden="1"/>
    <row r="8168" customFormat="1" hidden="1"/>
    <row r="8169" customFormat="1" hidden="1"/>
    <row r="8170" customFormat="1" hidden="1"/>
    <row r="8171" customFormat="1" hidden="1"/>
    <row r="8172" customFormat="1" hidden="1"/>
    <row r="8173" customFormat="1" hidden="1"/>
    <row r="8174" customFormat="1" hidden="1"/>
    <row r="8175" customFormat="1" hidden="1"/>
    <row r="8176" customFormat="1" hidden="1"/>
    <row r="8177" customFormat="1" hidden="1"/>
    <row r="8178" customFormat="1" hidden="1"/>
    <row r="8179" customFormat="1" hidden="1"/>
    <row r="8180" customFormat="1" hidden="1"/>
    <row r="8181" customFormat="1" hidden="1"/>
    <row r="8182" customFormat="1" hidden="1"/>
    <row r="8183" customFormat="1" hidden="1"/>
    <row r="8184" customFormat="1" hidden="1"/>
    <row r="8185" customFormat="1" hidden="1"/>
    <row r="8186" customFormat="1" hidden="1"/>
    <row r="8187" customFormat="1" hidden="1"/>
    <row r="8188" customFormat="1" hidden="1"/>
    <row r="8189" customFormat="1" hidden="1"/>
    <row r="8190" customFormat="1" hidden="1"/>
    <row r="8191" customFormat="1" hidden="1"/>
    <row r="8192" customFormat="1" hidden="1"/>
    <row r="8193" customFormat="1" hidden="1"/>
    <row r="8194" customFormat="1" hidden="1"/>
    <row r="8195" customFormat="1" hidden="1"/>
    <row r="8196" customFormat="1" hidden="1"/>
    <row r="8197" customFormat="1" hidden="1"/>
    <row r="8198" customFormat="1" hidden="1"/>
    <row r="8199" customFormat="1" hidden="1"/>
    <row r="8200" customFormat="1" hidden="1"/>
    <row r="8201" customFormat="1" hidden="1"/>
    <row r="8202" customFormat="1" hidden="1"/>
    <row r="8203" customFormat="1" hidden="1"/>
    <row r="8204" customFormat="1" hidden="1"/>
    <row r="8205" customFormat="1" hidden="1"/>
    <row r="8206" customFormat="1" hidden="1"/>
    <row r="8207" customFormat="1" hidden="1"/>
    <row r="8208" customFormat="1" hidden="1"/>
    <row r="8209" customFormat="1" hidden="1"/>
    <row r="8210" customFormat="1" hidden="1"/>
    <row r="8211" customFormat="1" hidden="1"/>
    <row r="8212" customFormat="1" hidden="1"/>
    <row r="8213" customFormat="1" hidden="1"/>
    <row r="8214" customFormat="1" hidden="1"/>
    <row r="8215" customFormat="1" hidden="1"/>
    <row r="8216" customFormat="1" hidden="1"/>
    <row r="8217" customFormat="1" hidden="1"/>
    <row r="8218" customFormat="1" hidden="1"/>
    <row r="8219" customFormat="1" hidden="1"/>
    <row r="8220" customFormat="1" hidden="1"/>
    <row r="8221" customFormat="1" hidden="1"/>
    <row r="8222" customFormat="1" hidden="1"/>
    <row r="8223" customFormat="1" hidden="1"/>
    <row r="8224" customFormat="1" hidden="1"/>
    <row r="8225" customFormat="1" hidden="1"/>
    <row r="8226" customFormat="1" hidden="1"/>
    <row r="8227" customFormat="1" hidden="1"/>
    <row r="8228" customFormat="1" hidden="1"/>
    <row r="8229" customFormat="1" hidden="1"/>
    <row r="8230" customFormat="1" hidden="1"/>
    <row r="8231" customFormat="1" hidden="1"/>
    <row r="8232" customFormat="1" hidden="1"/>
    <row r="8233" customFormat="1" hidden="1"/>
    <row r="8234" customFormat="1" hidden="1"/>
    <row r="8235" customFormat="1" hidden="1"/>
    <row r="8236" customFormat="1" hidden="1"/>
    <row r="8237" customFormat="1" hidden="1"/>
    <row r="8238" customFormat="1" hidden="1"/>
    <row r="8239" customFormat="1" hidden="1"/>
    <row r="8240" customFormat="1" hidden="1"/>
    <row r="8241" customFormat="1" hidden="1"/>
    <row r="8242" customFormat="1" hidden="1"/>
    <row r="8243" customFormat="1" hidden="1"/>
    <row r="8244" customFormat="1" hidden="1"/>
    <row r="8245" customFormat="1" hidden="1"/>
    <row r="8246" customFormat="1" hidden="1"/>
    <row r="8247" customFormat="1" hidden="1"/>
    <row r="8248" customFormat="1" hidden="1"/>
    <row r="8249" customFormat="1" hidden="1"/>
    <row r="8250" customFormat="1" hidden="1"/>
    <row r="8251" customFormat="1" hidden="1"/>
    <row r="8252" customFormat="1" hidden="1"/>
    <row r="8253" customFormat="1" hidden="1"/>
    <row r="8254" customFormat="1" hidden="1"/>
    <row r="8255" customFormat="1" hidden="1"/>
    <row r="8256" customFormat="1" hidden="1"/>
    <row r="8257" customFormat="1" hidden="1"/>
    <row r="8258" customFormat="1" hidden="1"/>
    <row r="8259" customFormat="1" hidden="1"/>
    <row r="8260" customFormat="1" hidden="1"/>
    <row r="8261" customFormat="1" hidden="1"/>
    <row r="8262" customFormat="1" hidden="1"/>
    <row r="8263" customFormat="1" hidden="1"/>
    <row r="8264" customFormat="1" hidden="1"/>
    <row r="8265" customFormat="1" hidden="1"/>
    <row r="8266" customFormat="1" hidden="1"/>
    <row r="8267" customFormat="1" hidden="1"/>
    <row r="8268" customFormat="1" hidden="1"/>
    <row r="8269" customFormat="1" hidden="1"/>
    <row r="8270" customFormat="1" hidden="1"/>
    <row r="8271" customFormat="1" hidden="1"/>
    <row r="8272" customFormat="1" hidden="1"/>
    <row r="8273" customFormat="1" hidden="1"/>
    <row r="8274" customFormat="1" hidden="1"/>
    <row r="8275" customFormat="1" hidden="1"/>
    <row r="8276" customFormat="1" hidden="1"/>
    <row r="8277" customFormat="1" hidden="1"/>
    <row r="8278" customFormat="1" hidden="1"/>
    <row r="8279" customFormat="1" hidden="1"/>
    <row r="8280" customFormat="1" hidden="1"/>
    <row r="8281" customFormat="1" hidden="1"/>
    <row r="8282" customFormat="1" hidden="1"/>
    <row r="8283" customFormat="1" hidden="1"/>
    <row r="8284" customFormat="1" hidden="1"/>
    <row r="8285" customFormat="1" hidden="1"/>
    <row r="8286" customFormat="1" hidden="1"/>
    <row r="8287" customFormat="1" hidden="1"/>
    <row r="8288" customFormat="1" hidden="1"/>
    <row r="8289" customFormat="1" hidden="1"/>
    <row r="8290" customFormat="1" hidden="1"/>
    <row r="8291" customFormat="1" hidden="1"/>
    <row r="8292" customFormat="1" hidden="1"/>
    <row r="8293" customFormat="1" hidden="1"/>
    <row r="8294" customFormat="1" hidden="1"/>
    <row r="8295" customFormat="1" hidden="1"/>
    <row r="8296" customFormat="1" hidden="1"/>
    <row r="8297" customFormat="1" hidden="1"/>
    <row r="8298" customFormat="1" hidden="1"/>
    <row r="8299" customFormat="1" hidden="1"/>
    <row r="8300" customFormat="1" hidden="1"/>
    <row r="8301" customFormat="1" hidden="1"/>
    <row r="8302" customFormat="1" hidden="1"/>
    <row r="8303" customFormat="1" hidden="1"/>
    <row r="8304" customFormat="1" hidden="1"/>
    <row r="8305" customFormat="1" hidden="1"/>
    <row r="8306" customFormat="1" hidden="1"/>
    <row r="8307" customFormat="1" hidden="1"/>
    <row r="8308" customFormat="1" hidden="1"/>
    <row r="8309" customFormat="1" hidden="1"/>
    <row r="8310" customFormat="1" hidden="1"/>
    <row r="8311" customFormat="1" hidden="1"/>
    <row r="8312" customFormat="1" hidden="1"/>
    <row r="8313" customFormat="1" hidden="1"/>
    <row r="8314" customFormat="1" hidden="1"/>
    <row r="8315" customFormat="1" hidden="1"/>
    <row r="8316" customFormat="1" hidden="1"/>
    <row r="8317" customFormat="1" hidden="1"/>
    <row r="8318" customFormat="1" hidden="1"/>
    <row r="8319" customFormat="1" hidden="1"/>
    <row r="8320" customFormat="1" hidden="1"/>
    <row r="8321" customFormat="1" hidden="1"/>
    <row r="8322" customFormat="1" hidden="1"/>
    <row r="8323" customFormat="1" hidden="1"/>
    <row r="8324" customFormat="1" hidden="1"/>
    <row r="8325" customFormat="1" hidden="1"/>
    <row r="8326" customFormat="1" hidden="1"/>
    <row r="8327" customFormat="1" hidden="1"/>
    <row r="8328" customFormat="1" hidden="1"/>
    <row r="8329" customFormat="1" hidden="1"/>
    <row r="8330" customFormat="1" hidden="1"/>
    <row r="8331" customFormat="1" hidden="1"/>
    <row r="8332" customFormat="1" hidden="1"/>
    <row r="8333" customFormat="1" hidden="1"/>
    <row r="8334" customFormat="1" hidden="1"/>
    <row r="8335" customFormat="1" hidden="1"/>
    <row r="8336" customFormat="1" hidden="1"/>
    <row r="8337" customFormat="1" hidden="1"/>
    <row r="8338" customFormat="1" hidden="1"/>
    <row r="8339" customFormat="1" hidden="1"/>
    <row r="8340" customFormat="1" hidden="1"/>
    <row r="8341" customFormat="1" hidden="1"/>
    <row r="8342" customFormat="1" hidden="1"/>
    <row r="8343" customFormat="1" hidden="1"/>
    <row r="8344" customFormat="1" hidden="1"/>
    <row r="8345" customFormat="1" hidden="1"/>
    <row r="8346" customFormat="1" hidden="1"/>
    <row r="8347" customFormat="1" hidden="1"/>
    <row r="8348" customFormat="1" hidden="1"/>
    <row r="8349" customFormat="1" hidden="1"/>
    <row r="8350" customFormat="1" hidden="1"/>
    <row r="8351" customFormat="1" hidden="1"/>
    <row r="8352" customFormat="1" hidden="1"/>
    <row r="8353" customFormat="1" hidden="1"/>
    <row r="8354" customFormat="1" hidden="1"/>
    <row r="8355" customFormat="1" hidden="1"/>
    <row r="8356" customFormat="1" hidden="1"/>
    <row r="8357" customFormat="1" hidden="1"/>
    <row r="8358" customFormat="1" hidden="1"/>
    <row r="8359" customFormat="1" hidden="1"/>
    <row r="8360" customFormat="1" hidden="1"/>
    <row r="8361" customFormat="1" hidden="1"/>
    <row r="8362" customFormat="1" hidden="1"/>
    <row r="8363" customFormat="1" hidden="1"/>
    <row r="8364" customFormat="1" hidden="1"/>
    <row r="8365" customFormat="1" hidden="1"/>
    <row r="8366" customFormat="1" hidden="1"/>
    <row r="8367" customFormat="1" hidden="1"/>
    <row r="8368" customFormat="1" hidden="1"/>
    <row r="8369" customFormat="1" hidden="1"/>
    <row r="8370" customFormat="1" hidden="1"/>
    <row r="8371" customFormat="1" hidden="1"/>
    <row r="8372" customFormat="1" hidden="1"/>
    <row r="8373" customFormat="1" hidden="1"/>
    <row r="8374" customFormat="1" hidden="1"/>
    <row r="8375" customFormat="1" hidden="1"/>
    <row r="8376" customFormat="1" hidden="1"/>
    <row r="8377" customFormat="1" hidden="1"/>
    <row r="8378" customFormat="1" hidden="1"/>
    <row r="8379" customFormat="1" hidden="1"/>
    <row r="8380" customFormat="1" hidden="1"/>
    <row r="8381" customFormat="1" hidden="1"/>
    <row r="8382" customFormat="1" hidden="1"/>
    <row r="8383" customFormat="1" hidden="1"/>
    <row r="8384" customFormat="1" hidden="1"/>
    <row r="8385" customFormat="1" hidden="1"/>
    <row r="8386" customFormat="1" hidden="1"/>
    <row r="8387" customFormat="1" hidden="1"/>
    <row r="8388" customFormat="1" hidden="1"/>
    <row r="8389" customFormat="1" hidden="1"/>
    <row r="8390" customFormat="1" hidden="1"/>
    <row r="8391" customFormat="1" hidden="1"/>
    <row r="8392" customFormat="1" hidden="1"/>
    <row r="8393" customFormat="1" hidden="1"/>
    <row r="8394" customFormat="1" hidden="1"/>
    <row r="8395" customFormat="1" hidden="1"/>
    <row r="8396" customFormat="1" hidden="1"/>
    <row r="8397" customFormat="1" hidden="1"/>
    <row r="8398" customFormat="1" hidden="1"/>
    <row r="8399" customFormat="1" hidden="1"/>
    <row r="8400" customFormat="1" hidden="1"/>
    <row r="8401" customFormat="1" hidden="1"/>
    <row r="8402" customFormat="1" hidden="1"/>
    <row r="8403" customFormat="1" hidden="1"/>
    <row r="8404" customFormat="1" hidden="1"/>
    <row r="8405" customFormat="1" hidden="1"/>
    <row r="8406" customFormat="1" hidden="1"/>
    <row r="8407" customFormat="1" hidden="1"/>
    <row r="8408" customFormat="1" hidden="1"/>
    <row r="8409" customFormat="1" hidden="1"/>
    <row r="8410" customFormat="1" hidden="1"/>
    <row r="8411" customFormat="1" hidden="1"/>
    <row r="8412" customFormat="1" hidden="1"/>
    <row r="8413" customFormat="1" hidden="1"/>
    <row r="8414" customFormat="1" hidden="1"/>
    <row r="8415" customFormat="1" hidden="1"/>
    <row r="8416" customFormat="1" hidden="1"/>
    <row r="8417" customFormat="1" hidden="1"/>
    <row r="8418" customFormat="1" hidden="1"/>
    <row r="8419" customFormat="1" hidden="1"/>
    <row r="8420" customFormat="1" hidden="1"/>
    <row r="8421" customFormat="1" hidden="1"/>
    <row r="8422" customFormat="1" hidden="1"/>
    <row r="8423" customFormat="1" hidden="1"/>
    <row r="8424" customFormat="1" hidden="1"/>
    <row r="8425" customFormat="1" hidden="1"/>
    <row r="8426" customFormat="1" hidden="1"/>
    <row r="8427" customFormat="1" hidden="1"/>
    <row r="8428" customFormat="1" hidden="1"/>
    <row r="8429" customFormat="1" hidden="1"/>
    <row r="8430" customFormat="1" hidden="1"/>
    <row r="8431" customFormat="1" hidden="1"/>
    <row r="8432" customFormat="1" hidden="1"/>
    <row r="8433" customFormat="1" hidden="1"/>
    <row r="8434" customFormat="1" hidden="1"/>
    <row r="8435" customFormat="1" hidden="1"/>
    <row r="8436" customFormat="1" hidden="1"/>
    <row r="8437" customFormat="1" hidden="1"/>
    <row r="8438" customFormat="1" hidden="1"/>
    <row r="8439" customFormat="1" hidden="1"/>
    <row r="8440" customFormat="1" hidden="1"/>
    <row r="8441" customFormat="1" hidden="1"/>
    <row r="8442" customFormat="1" hidden="1"/>
    <row r="8443" customFormat="1" hidden="1"/>
    <row r="8444" customFormat="1" hidden="1"/>
    <row r="8445" customFormat="1" hidden="1"/>
    <row r="8446" customFormat="1" hidden="1"/>
    <row r="8447" customFormat="1" hidden="1"/>
    <row r="8448" customFormat="1" hidden="1"/>
    <row r="8449" customFormat="1" hidden="1"/>
    <row r="8450" customFormat="1" hidden="1"/>
    <row r="8451" customFormat="1" hidden="1"/>
    <row r="8452" customFormat="1" hidden="1"/>
    <row r="8453" customFormat="1" hidden="1"/>
    <row r="8454" customFormat="1" hidden="1"/>
    <row r="8455" customFormat="1" hidden="1"/>
    <row r="8456" customFormat="1" hidden="1"/>
    <row r="8457" customFormat="1" hidden="1"/>
    <row r="8458" customFormat="1" hidden="1"/>
    <row r="8459" customFormat="1" hidden="1"/>
    <row r="8460" customFormat="1" hidden="1"/>
    <row r="8461" customFormat="1" hidden="1"/>
    <row r="8462" customFormat="1" hidden="1"/>
    <row r="8463" customFormat="1" hidden="1"/>
    <row r="8464" customFormat="1" hidden="1"/>
    <row r="8465" customFormat="1" hidden="1"/>
    <row r="8466" customFormat="1" hidden="1"/>
    <row r="8467" customFormat="1" hidden="1"/>
    <row r="8468" customFormat="1" hidden="1"/>
    <row r="8469" customFormat="1" hidden="1"/>
    <row r="8470" customFormat="1" hidden="1"/>
    <row r="8471" customFormat="1" hidden="1"/>
    <row r="8472" customFormat="1" hidden="1"/>
    <row r="8473" customFormat="1" hidden="1"/>
    <row r="8474" customFormat="1" hidden="1"/>
    <row r="8475" customFormat="1" hidden="1"/>
    <row r="8476" customFormat="1" hidden="1"/>
    <row r="8477" customFormat="1" hidden="1"/>
    <row r="8478" customFormat="1" hidden="1"/>
    <row r="8479" customFormat="1" hidden="1"/>
    <row r="8480" customFormat="1" hidden="1"/>
    <row r="8481" customFormat="1" hidden="1"/>
    <row r="8482" customFormat="1" hidden="1"/>
    <row r="8483" customFormat="1" hidden="1"/>
    <row r="8484" customFormat="1" hidden="1"/>
    <row r="8485" customFormat="1" hidden="1"/>
    <row r="8486" customFormat="1" hidden="1"/>
    <row r="8487" customFormat="1" hidden="1"/>
    <row r="8488" customFormat="1" hidden="1"/>
    <row r="8489" customFormat="1" hidden="1"/>
    <row r="8490" customFormat="1" hidden="1"/>
    <row r="8491" customFormat="1" hidden="1"/>
    <row r="8492" customFormat="1" hidden="1"/>
    <row r="8493" customFormat="1" hidden="1"/>
    <row r="8494" customFormat="1" hidden="1"/>
    <row r="8495" customFormat="1" hidden="1"/>
    <row r="8496" customFormat="1" hidden="1"/>
    <row r="8497" customFormat="1" hidden="1"/>
    <row r="8498" customFormat="1" hidden="1"/>
    <row r="8499" customFormat="1" hidden="1"/>
    <row r="8500" customFormat="1" hidden="1"/>
    <row r="8501" customFormat="1" hidden="1"/>
    <row r="8502" customFormat="1" hidden="1"/>
    <row r="8503" customFormat="1" hidden="1"/>
    <row r="8504" customFormat="1" hidden="1"/>
    <row r="8505" customFormat="1" hidden="1"/>
    <row r="8506" customFormat="1" hidden="1"/>
    <row r="8507" customFormat="1" hidden="1"/>
    <row r="8508" customFormat="1" hidden="1"/>
    <row r="8509" customFormat="1" hidden="1"/>
    <row r="8510" customFormat="1" hidden="1"/>
    <row r="8511" customFormat="1" hidden="1"/>
    <row r="8512" customFormat="1" hidden="1"/>
    <row r="8513" customFormat="1" hidden="1"/>
    <row r="8514" customFormat="1" hidden="1"/>
    <row r="8515" customFormat="1" hidden="1"/>
    <row r="8516" customFormat="1" hidden="1"/>
    <row r="8517" customFormat="1" hidden="1"/>
    <row r="8518" customFormat="1" hidden="1"/>
    <row r="8519" customFormat="1" hidden="1"/>
    <row r="8520" customFormat="1" hidden="1"/>
    <row r="8521" customFormat="1" hidden="1"/>
    <row r="8522" customFormat="1" hidden="1"/>
    <row r="8523" customFormat="1" hidden="1"/>
    <row r="8524" customFormat="1" hidden="1"/>
    <row r="8525" customFormat="1" hidden="1"/>
    <row r="8526" customFormat="1" hidden="1"/>
    <row r="8527" customFormat="1" hidden="1"/>
    <row r="8528" customFormat="1" hidden="1"/>
    <row r="8529" customFormat="1" hidden="1"/>
    <row r="8530" customFormat="1" hidden="1"/>
    <row r="8531" customFormat="1" hidden="1"/>
    <row r="8532" customFormat="1" hidden="1"/>
    <row r="8533" customFormat="1" hidden="1"/>
    <row r="8534" customFormat="1" hidden="1"/>
    <row r="8535" customFormat="1" hidden="1"/>
    <row r="8536" customFormat="1" hidden="1"/>
    <row r="8537" customFormat="1" hidden="1"/>
    <row r="8538" customFormat="1" hidden="1"/>
    <row r="8539" customFormat="1" hidden="1"/>
    <row r="8540" customFormat="1" hidden="1"/>
    <row r="8541" customFormat="1" hidden="1"/>
    <row r="8542" customFormat="1" hidden="1"/>
    <row r="8543" customFormat="1" hidden="1"/>
    <row r="8544" customFormat="1" hidden="1"/>
    <row r="8545" customFormat="1" hidden="1"/>
    <row r="8546" customFormat="1" hidden="1"/>
    <row r="8547" customFormat="1" hidden="1"/>
    <row r="8548" customFormat="1" hidden="1"/>
    <row r="8549" customFormat="1" hidden="1"/>
    <row r="8550" customFormat="1" hidden="1"/>
    <row r="8551" customFormat="1" hidden="1"/>
    <row r="8552" customFormat="1" hidden="1"/>
    <row r="8553" customFormat="1" hidden="1"/>
    <row r="8554" customFormat="1" hidden="1"/>
    <row r="8555" customFormat="1" hidden="1"/>
    <row r="8556" customFormat="1" hidden="1"/>
    <row r="8557" customFormat="1" hidden="1"/>
    <row r="8558" customFormat="1" hidden="1"/>
    <row r="8559" customFormat="1" hidden="1"/>
    <row r="8560" customFormat="1" hidden="1"/>
    <row r="8561" customFormat="1" hidden="1"/>
    <row r="8562" customFormat="1" hidden="1"/>
    <row r="8563" customFormat="1" hidden="1"/>
    <row r="8564" customFormat="1" hidden="1"/>
    <row r="8565" customFormat="1" hidden="1"/>
    <row r="8566" customFormat="1" hidden="1"/>
    <row r="8567" customFormat="1" hidden="1"/>
    <row r="8568" customFormat="1" hidden="1"/>
    <row r="8569" customFormat="1" hidden="1"/>
    <row r="8570" customFormat="1" hidden="1"/>
    <row r="8571" customFormat="1" hidden="1"/>
    <row r="8572" customFormat="1" hidden="1"/>
    <row r="8573" customFormat="1" hidden="1"/>
    <row r="8574" customFormat="1" hidden="1"/>
    <row r="8575" customFormat="1" hidden="1"/>
    <row r="8576" customFormat="1" hidden="1"/>
    <row r="8577" customFormat="1" hidden="1"/>
    <row r="8578" customFormat="1" hidden="1"/>
    <row r="8579" customFormat="1" hidden="1"/>
    <row r="8580" customFormat="1" hidden="1"/>
    <row r="8581" customFormat="1" hidden="1"/>
    <row r="8582" customFormat="1" hidden="1"/>
    <row r="8583" customFormat="1" hidden="1"/>
    <row r="8584" customFormat="1" hidden="1"/>
    <row r="8585" customFormat="1" hidden="1"/>
    <row r="8586" customFormat="1" hidden="1"/>
    <row r="8587" customFormat="1" hidden="1"/>
    <row r="8588" customFormat="1" hidden="1"/>
    <row r="8589" customFormat="1" hidden="1"/>
    <row r="8590" customFormat="1" hidden="1"/>
    <row r="8591" customFormat="1" hidden="1"/>
    <row r="8592" customFormat="1" hidden="1"/>
    <row r="8593" customFormat="1" hidden="1"/>
    <row r="8594" customFormat="1" hidden="1"/>
    <row r="8595" customFormat="1" hidden="1"/>
    <row r="8596" customFormat="1" hidden="1"/>
    <row r="8597" customFormat="1" hidden="1"/>
    <row r="8598" customFormat="1" hidden="1"/>
    <row r="8599" customFormat="1" hidden="1"/>
    <row r="8600" customFormat="1" hidden="1"/>
    <row r="8601" customFormat="1" hidden="1"/>
    <row r="8602" customFormat="1" hidden="1"/>
    <row r="8603" customFormat="1" hidden="1"/>
    <row r="8604" customFormat="1" hidden="1"/>
    <row r="8605" customFormat="1" hidden="1"/>
    <row r="8606" customFormat="1" hidden="1"/>
    <row r="8607" customFormat="1" hidden="1"/>
    <row r="8608" customFormat="1" hidden="1"/>
    <row r="8609" customFormat="1" hidden="1"/>
    <row r="8610" customFormat="1" hidden="1"/>
    <row r="8611" customFormat="1" hidden="1"/>
    <row r="8612" customFormat="1" hidden="1"/>
    <row r="8613" customFormat="1" hidden="1"/>
    <row r="8614" customFormat="1" hidden="1"/>
    <row r="8615" customFormat="1" hidden="1"/>
    <row r="8616" customFormat="1" hidden="1"/>
    <row r="8617" customFormat="1" hidden="1"/>
    <row r="8618" customFormat="1" hidden="1"/>
    <row r="8619" customFormat="1" hidden="1"/>
    <row r="8620" customFormat="1" hidden="1"/>
    <row r="8621" customFormat="1" hidden="1"/>
    <row r="8622" customFormat="1" hidden="1"/>
    <row r="8623" customFormat="1" hidden="1"/>
    <row r="8624" customFormat="1" hidden="1"/>
    <row r="8625" customFormat="1" hidden="1"/>
    <row r="8626" customFormat="1" hidden="1"/>
    <row r="8627" customFormat="1" hidden="1"/>
    <row r="8628" customFormat="1" hidden="1"/>
    <row r="8629" customFormat="1" hidden="1"/>
    <row r="8630" customFormat="1" hidden="1"/>
    <row r="8631" customFormat="1" hidden="1"/>
    <row r="8632" customFormat="1" hidden="1"/>
    <row r="8633" customFormat="1" hidden="1"/>
    <row r="8634" customFormat="1" hidden="1"/>
    <row r="8635" customFormat="1" hidden="1"/>
    <row r="8636" customFormat="1" hidden="1"/>
    <row r="8637" customFormat="1" hidden="1"/>
    <row r="8638" customFormat="1" hidden="1"/>
    <row r="8639" customFormat="1" hidden="1"/>
    <row r="8640" customFormat="1" hidden="1"/>
    <row r="8641" customFormat="1" hidden="1"/>
    <row r="8642" customFormat="1" hidden="1"/>
    <row r="8643" customFormat="1" hidden="1"/>
    <row r="8644" customFormat="1" hidden="1"/>
    <row r="8645" customFormat="1" hidden="1"/>
    <row r="8646" customFormat="1" hidden="1"/>
    <row r="8647" customFormat="1" hidden="1"/>
    <row r="8648" customFormat="1" hidden="1"/>
    <row r="8649" customFormat="1" hidden="1"/>
    <row r="8650" customFormat="1" hidden="1"/>
    <row r="8651" customFormat="1" hidden="1"/>
    <row r="8652" customFormat="1" hidden="1"/>
    <row r="8653" customFormat="1" hidden="1"/>
    <row r="8654" customFormat="1" hidden="1"/>
    <row r="8655" customFormat="1" hidden="1"/>
    <row r="8656" customFormat="1" hidden="1"/>
    <row r="8657" customFormat="1" hidden="1"/>
    <row r="8658" customFormat="1" hidden="1"/>
    <row r="8659" customFormat="1" hidden="1"/>
    <row r="8660" customFormat="1" hidden="1"/>
    <row r="8661" customFormat="1" hidden="1"/>
    <row r="8662" customFormat="1" hidden="1"/>
    <row r="8663" customFormat="1" hidden="1"/>
    <row r="8664" customFormat="1" hidden="1"/>
    <row r="8665" customFormat="1" hidden="1"/>
    <row r="8666" customFormat="1" hidden="1"/>
    <row r="8667" customFormat="1" hidden="1"/>
    <row r="8668" customFormat="1" hidden="1"/>
    <row r="8669" customFormat="1" hidden="1"/>
    <row r="8670" customFormat="1" hidden="1"/>
    <row r="8671" customFormat="1" hidden="1"/>
    <row r="8672" customFormat="1" hidden="1"/>
    <row r="8673" customFormat="1" hidden="1"/>
    <row r="8674" customFormat="1" hidden="1"/>
    <row r="8675" customFormat="1" hidden="1"/>
    <row r="8676" customFormat="1" hidden="1"/>
    <row r="8677" customFormat="1" hidden="1"/>
    <row r="8678" customFormat="1" hidden="1"/>
    <row r="8679" customFormat="1" hidden="1"/>
    <row r="8680" customFormat="1" hidden="1"/>
    <row r="8681" customFormat="1" hidden="1"/>
    <row r="8682" customFormat="1" hidden="1"/>
    <row r="8683" customFormat="1" hidden="1"/>
    <row r="8684" customFormat="1" hidden="1"/>
    <row r="8685" customFormat="1" hidden="1"/>
    <row r="8686" customFormat="1" hidden="1"/>
    <row r="8687" customFormat="1" hidden="1"/>
    <row r="8688" customFormat="1" hidden="1"/>
    <row r="8689" customFormat="1" hidden="1"/>
    <row r="8690" customFormat="1" hidden="1"/>
    <row r="8691" customFormat="1" hidden="1"/>
    <row r="8692" customFormat="1" hidden="1"/>
    <row r="8693" customFormat="1" hidden="1"/>
    <row r="8694" customFormat="1" hidden="1"/>
    <row r="8695" customFormat="1" hidden="1"/>
    <row r="8696" customFormat="1" hidden="1"/>
    <row r="8697" customFormat="1" hidden="1"/>
    <row r="8698" customFormat="1" hidden="1"/>
    <row r="8699" customFormat="1" hidden="1"/>
    <row r="8700" customFormat="1" hidden="1"/>
    <row r="8701" customFormat="1" hidden="1"/>
    <row r="8702" customFormat="1" hidden="1"/>
    <row r="8703" customFormat="1" hidden="1"/>
    <row r="8704" customFormat="1" hidden="1"/>
    <row r="8705" customFormat="1" hidden="1"/>
    <row r="8706" customFormat="1" hidden="1"/>
    <row r="8707" customFormat="1" hidden="1"/>
    <row r="8708" customFormat="1" hidden="1"/>
    <row r="8709" customFormat="1" hidden="1"/>
    <row r="8710" customFormat="1" hidden="1"/>
    <row r="8711" customFormat="1" hidden="1"/>
    <row r="8712" customFormat="1" hidden="1"/>
    <row r="8713" customFormat="1" hidden="1"/>
    <row r="8714" customFormat="1" hidden="1"/>
    <row r="8715" customFormat="1" hidden="1"/>
    <row r="8716" customFormat="1" hidden="1"/>
    <row r="8717" customFormat="1" hidden="1"/>
    <row r="8718" customFormat="1" hidden="1"/>
    <row r="8719" customFormat="1" hidden="1"/>
    <row r="8720" customFormat="1" hidden="1"/>
    <row r="8721" customFormat="1" hidden="1"/>
    <row r="8722" customFormat="1" hidden="1"/>
    <row r="8723" customFormat="1" hidden="1"/>
    <row r="8724" customFormat="1" hidden="1"/>
    <row r="8725" customFormat="1" hidden="1"/>
    <row r="8726" customFormat="1" hidden="1"/>
    <row r="8727" customFormat="1" hidden="1"/>
    <row r="8728" customFormat="1" hidden="1"/>
    <row r="8729" customFormat="1" hidden="1"/>
    <row r="8730" customFormat="1" hidden="1"/>
    <row r="8731" customFormat="1" hidden="1"/>
    <row r="8732" customFormat="1" hidden="1"/>
    <row r="8733" customFormat="1" hidden="1"/>
    <row r="8734" customFormat="1" hidden="1"/>
    <row r="8735" customFormat="1" hidden="1"/>
    <row r="8736" customFormat="1" hidden="1"/>
    <row r="8737" customFormat="1" hidden="1"/>
    <row r="8738" customFormat="1" hidden="1"/>
    <row r="8739" customFormat="1" hidden="1"/>
    <row r="8740" customFormat="1" hidden="1"/>
    <row r="8741" customFormat="1" hidden="1"/>
    <row r="8742" customFormat="1" hidden="1"/>
    <row r="8743" customFormat="1" hidden="1"/>
    <row r="8744" customFormat="1" hidden="1"/>
    <row r="8745" customFormat="1" hidden="1"/>
    <row r="8746" customFormat="1" hidden="1"/>
    <row r="8747" customFormat="1" hidden="1"/>
    <row r="8748" customFormat="1" hidden="1"/>
    <row r="8749" customFormat="1" hidden="1"/>
    <row r="8750" customFormat="1" hidden="1"/>
    <row r="8751" customFormat="1" hidden="1"/>
    <row r="8752" customFormat="1" hidden="1"/>
    <row r="8753" customFormat="1" hidden="1"/>
    <row r="8754" customFormat="1" hidden="1"/>
    <row r="8755" customFormat="1" hidden="1"/>
    <row r="8756" customFormat="1" hidden="1"/>
    <row r="8757" customFormat="1" hidden="1"/>
    <row r="8758" customFormat="1" hidden="1"/>
    <row r="8759" customFormat="1" hidden="1"/>
    <row r="8760" customFormat="1" hidden="1"/>
    <row r="8761" customFormat="1" hidden="1"/>
    <row r="8762" customFormat="1" hidden="1"/>
    <row r="8763" customFormat="1" hidden="1"/>
    <row r="8764" customFormat="1" hidden="1"/>
    <row r="8765" customFormat="1" hidden="1"/>
    <row r="8766" customFormat="1" hidden="1"/>
    <row r="8767" customFormat="1" hidden="1"/>
    <row r="8768" customFormat="1" hidden="1"/>
    <row r="8769" customFormat="1" hidden="1"/>
    <row r="8770" customFormat="1" hidden="1"/>
    <row r="8771" customFormat="1" hidden="1"/>
    <row r="8772" customFormat="1" hidden="1"/>
    <row r="8773" customFormat="1" hidden="1"/>
    <row r="8774" customFormat="1" hidden="1"/>
    <row r="8775" customFormat="1" hidden="1"/>
    <row r="8776" customFormat="1" hidden="1"/>
    <row r="8777" customFormat="1" hidden="1"/>
    <row r="8778" customFormat="1" hidden="1"/>
    <row r="8779" customFormat="1" hidden="1"/>
    <row r="8780" customFormat="1" hidden="1"/>
    <row r="8781" customFormat="1" hidden="1"/>
    <row r="8782" customFormat="1" hidden="1"/>
    <row r="8783" customFormat="1" hidden="1"/>
    <row r="8784" customFormat="1" hidden="1"/>
    <row r="8785" customFormat="1" hidden="1"/>
    <row r="8786" customFormat="1" hidden="1"/>
    <row r="8787" customFormat="1" hidden="1"/>
    <row r="8788" customFormat="1" hidden="1"/>
    <row r="8789" customFormat="1" hidden="1"/>
    <row r="8790" customFormat="1" hidden="1"/>
    <row r="8791" customFormat="1" hidden="1"/>
    <row r="8792" customFormat="1" hidden="1"/>
    <row r="8793" customFormat="1" hidden="1"/>
    <row r="8794" customFormat="1" hidden="1"/>
    <row r="8795" customFormat="1" hidden="1"/>
    <row r="8796" customFormat="1" hidden="1"/>
    <row r="8797" customFormat="1" hidden="1"/>
    <row r="8798" customFormat="1" hidden="1"/>
    <row r="8799" customFormat="1" hidden="1"/>
    <row r="8800" customFormat="1" hidden="1"/>
    <row r="8801" customFormat="1" hidden="1"/>
    <row r="8802" customFormat="1" hidden="1"/>
    <row r="8803" customFormat="1" hidden="1"/>
    <row r="8804" customFormat="1" hidden="1"/>
    <row r="8805" customFormat="1" hidden="1"/>
    <row r="8806" customFormat="1" hidden="1"/>
    <row r="8807" customFormat="1" hidden="1"/>
    <row r="8808" customFormat="1" hidden="1"/>
    <row r="8809" customFormat="1" hidden="1"/>
    <row r="8810" customFormat="1" hidden="1"/>
    <row r="8811" customFormat="1" hidden="1"/>
    <row r="8812" customFormat="1" hidden="1"/>
    <row r="8813" customFormat="1" hidden="1"/>
    <row r="8814" customFormat="1" hidden="1"/>
    <row r="8815" customFormat="1" hidden="1"/>
    <row r="8816" customFormat="1" hidden="1"/>
    <row r="8817" customFormat="1" hidden="1"/>
    <row r="8818" customFormat="1" hidden="1"/>
    <row r="8819" customFormat="1" hidden="1"/>
    <row r="8820" customFormat="1" hidden="1"/>
    <row r="8821" customFormat="1" hidden="1"/>
    <row r="8822" customFormat="1" hidden="1"/>
    <row r="8823" customFormat="1" hidden="1"/>
    <row r="8824" customFormat="1" hidden="1"/>
    <row r="8825" customFormat="1" hidden="1"/>
    <row r="8826" customFormat="1" hidden="1"/>
    <row r="8827" customFormat="1" hidden="1"/>
    <row r="8828" customFormat="1" hidden="1"/>
    <row r="8829" customFormat="1" hidden="1"/>
    <row r="8830" customFormat="1" hidden="1"/>
    <row r="8831" customFormat="1" hidden="1"/>
    <row r="8832" customFormat="1" hidden="1"/>
    <row r="8833" customFormat="1" hidden="1"/>
    <row r="8834" customFormat="1" hidden="1"/>
    <row r="8835" customFormat="1" hidden="1"/>
    <row r="8836" customFormat="1" hidden="1"/>
    <row r="8837" customFormat="1" hidden="1"/>
    <row r="8838" customFormat="1" hidden="1"/>
    <row r="8839" customFormat="1" hidden="1"/>
    <row r="8840" customFormat="1" hidden="1"/>
    <row r="8841" customFormat="1" hidden="1"/>
    <row r="8842" customFormat="1" hidden="1"/>
    <row r="8843" customFormat="1" hidden="1"/>
    <row r="8844" customFormat="1" hidden="1"/>
    <row r="8845" customFormat="1" hidden="1"/>
    <row r="8846" customFormat="1" hidden="1"/>
    <row r="8847" customFormat="1" hidden="1"/>
    <row r="8848" customFormat="1" hidden="1"/>
    <row r="8849" customFormat="1" hidden="1"/>
    <row r="8850" customFormat="1" hidden="1"/>
    <row r="8851" customFormat="1" hidden="1"/>
    <row r="8852" customFormat="1" hidden="1"/>
    <row r="8853" customFormat="1" hidden="1"/>
    <row r="8854" customFormat="1" hidden="1"/>
    <row r="8855" customFormat="1" hidden="1"/>
    <row r="8856" customFormat="1" hidden="1"/>
    <row r="8857" customFormat="1" hidden="1"/>
    <row r="8858" customFormat="1" hidden="1"/>
    <row r="8859" customFormat="1" hidden="1"/>
    <row r="8860" customFormat="1" hidden="1"/>
    <row r="8861" customFormat="1" hidden="1"/>
    <row r="8862" customFormat="1" hidden="1"/>
    <row r="8863" customFormat="1" hidden="1"/>
    <row r="8864" customFormat="1" hidden="1"/>
    <row r="8865" customFormat="1" hidden="1"/>
    <row r="8866" customFormat="1" hidden="1"/>
    <row r="8867" customFormat="1" hidden="1"/>
    <row r="8868" customFormat="1" hidden="1"/>
    <row r="8869" customFormat="1" hidden="1"/>
    <row r="8870" customFormat="1" hidden="1"/>
    <row r="8871" customFormat="1" hidden="1"/>
    <row r="8872" customFormat="1" hidden="1"/>
    <row r="8873" customFormat="1" hidden="1"/>
    <row r="8874" customFormat="1" hidden="1"/>
    <row r="8875" customFormat="1" hidden="1"/>
    <row r="8876" customFormat="1" hidden="1"/>
    <row r="8877" customFormat="1" hidden="1"/>
    <row r="8878" customFormat="1" hidden="1"/>
    <row r="8879" customFormat="1" hidden="1"/>
    <row r="8880" customFormat="1" hidden="1"/>
    <row r="8881" customFormat="1" hidden="1"/>
    <row r="8882" customFormat="1" hidden="1"/>
    <row r="8883" customFormat="1" hidden="1"/>
    <row r="8884" customFormat="1" hidden="1"/>
    <row r="8885" customFormat="1" hidden="1"/>
    <row r="8886" customFormat="1" hidden="1"/>
    <row r="8887" customFormat="1" hidden="1"/>
    <row r="8888" customFormat="1" hidden="1"/>
    <row r="8889" customFormat="1" hidden="1"/>
    <row r="8890" customFormat="1" hidden="1"/>
    <row r="8891" customFormat="1" hidden="1"/>
    <row r="8892" customFormat="1" hidden="1"/>
    <row r="8893" customFormat="1" hidden="1"/>
    <row r="8894" customFormat="1" hidden="1"/>
    <row r="8895" customFormat="1" hidden="1"/>
    <row r="8896" customFormat="1" hidden="1"/>
    <row r="8897" customFormat="1" hidden="1"/>
    <row r="8898" customFormat="1" hidden="1"/>
    <row r="8899" customFormat="1" hidden="1"/>
    <row r="8900" customFormat="1" hidden="1"/>
    <row r="8901" customFormat="1" hidden="1"/>
    <row r="8902" customFormat="1" hidden="1"/>
    <row r="8903" customFormat="1" hidden="1"/>
    <row r="8904" customFormat="1" hidden="1"/>
    <row r="8905" customFormat="1" hidden="1"/>
    <row r="8906" customFormat="1" hidden="1"/>
    <row r="8907" customFormat="1" hidden="1"/>
    <row r="8908" customFormat="1" hidden="1"/>
    <row r="8909" customFormat="1" hidden="1"/>
    <row r="8910" customFormat="1" hidden="1"/>
    <row r="8911" customFormat="1" hidden="1"/>
    <row r="8912" customFormat="1" hidden="1"/>
    <row r="8913" customFormat="1" hidden="1"/>
    <row r="8914" customFormat="1" hidden="1"/>
    <row r="8915" customFormat="1" hidden="1"/>
    <row r="8916" customFormat="1" hidden="1"/>
    <row r="8917" customFormat="1" hidden="1"/>
    <row r="8918" customFormat="1" hidden="1"/>
    <row r="8919" customFormat="1" hidden="1"/>
    <row r="8920" customFormat="1" hidden="1"/>
    <row r="8921" customFormat="1" hidden="1"/>
    <row r="8922" customFormat="1" hidden="1"/>
    <row r="8923" customFormat="1" hidden="1"/>
    <row r="8924" customFormat="1" hidden="1"/>
    <row r="8925" customFormat="1" hidden="1"/>
    <row r="8926" customFormat="1" hidden="1"/>
    <row r="8927" customFormat="1" hidden="1"/>
    <row r="8928" customFormat="1" hidden="1"/>
    <row r="8929" customFormat="1" hidden="1"/>
    <row r="8930" customFormat="1" hidden="1"/>
    <row r="8931" customFormat="1" hidden="1"/>
    <row r="8932" customFormat="1" hidden="1"/>
    <row r="8933" customFormat="1" hidden="1"/>
    <row r="8934" customFormat="1" hidden="1"/>
    <row r="8935" customFormat="1" hidden="1"/>
    <row r="8936" customFormat="1" hidden="1"/>
    <row r="8937" customFormat="1" hidden="1"/>
    <row r="8938" customFormat="1" hidden="1"/>
    <row r="8939" customFormat="1" hidden="1"/>
    <row r="8940" customFormat="1" hidden="1"/>
    <row r="8941" customFormat="1" hidden="1"/>
    <row r="8942" customFormat="1" hidden="1"/>
    <row r="8943" customFormat="1" hidden="1"/>
    <row r="8944" customFormat="1" hidden="1"/>
    <row r="8945" customFormat="1" hidden="1"/>
    <row r="8946" customFormat="1" hidden="1"/>
    <row r="8947" customFormat="1" hidden="1"/>
    <row r="8948" customFormat="1" hidden="1"/>
    <row r="8949" customFormat="1" hidden="1"/>
    <row r="8950" customFormat="1" hidden="1"/>
    <row r="8951" customFormat="1" hidden="1"/>
    <row r="8952" customFormat="1" hidden="1"/>
    <row r="8953" customFormat="1" hidden="1"/>
    <row r="8954" customFormat="1" hidden="1"/>
    <row r="8955" customFormat="1" hidden="1"/>
    <row r="8956" customFormat="1" hidden="1"/>
    <row r="8957" customFormat="1" hidden="1"/>
    <row r="8958" customFormat="1" hidden="1"/>
    <row r="8959" customFormat="1" hidden="1"/>
    <row r="8960" customFormat="1" hidden="1"/>
    <row r="8961" customFormat="1" hidden="1"/>
    <row r="8962" customFormat="1" hidden="1"/>
    <row r="8963" customFormat="1" hidden="1"/>
    <row r="8964" customFormat="1" hidden="1"/>
    <row r="8965" customFormat="1" hidden="1"/>
    <row r="8966" customFormat="1" hidden="1"/>
    <row r="8967" customFormat="1" hidden="1"/>
    <row r="8968" customFormat="1" hidden="1"/>
    <row r="8969" customFormat="1" hidden="1"/>
    <row r="8970" customFormat="1" hidden="1"/>
    <row r="8971" customFormat="1" hidden="1"/>
    <row r="8972" customFormat="1" hidden="1"/>
    <row r="8973" customFormat="1" hidden="1"/>
    <row r="8974" customFormat="1" hidden="1"/>
    <row r="8975" customFormat="1" hidden="1"/>
    <row r="8976" customFormat="1" hidden="1"/>
    <row r="8977" customFormat="1" hidden="1"/>
    <row r="8978" customFormat="1" hidden="1"/>
    <row r="8979" customFormat="1" hidden="1"/>
    <row r="8980" customFormat="1" hidden="1"/>
    <row r="8981" customFormat="1" hidden="1"/>
    <row r="8982" customFormat="1" hidden="1"/>
    <row r="8983" customFormat="1" hidden="1"/>
    <row r="8984" customFormat="1" hidden="1"/>
    <row r="8985" customFormat="1" hidden="1"/>
    <row r="8986" customFormat="1" hidden="1"/>
    <row r="8987" customFormat="1" hidden="1"/>
    <row r="8988" customFormat="1" hidden="1"/>
    <row r="8989" customFormat="1" hidden="1"/>
    <row r="8990" customFormat="1" hidden="1"/>
    <row r="8991" customFormat="1" hidden="1"/>
    <row r="8992" customFormat="1" hidden="1"/>
    <row r="8993" customFormat="1" hidden="1"/>
    <row r="8994" customFormat="1" hidden="1"/>
    <row r="8995" customFormat="1" hidden="1"/>
    <row r="8996" customFormat="1" hidden="1"/>
    <row r="8997" customFormat="1" hidden="1"/>
    <row r="8998" customFormat="1" hidden="1"/>
    <row r="8999" customFormat="1" hidden="1"/>
    <row r="9000" customFormat="1" hidden="1"/>
    <row r="9001" customFormat="1" hidden="1"/>
    <row r="9002" customFormat="1" hidden="1"/>
    <row r="9003" customFormat="1" hidden="1"/>
    <row r="9004" customFormat="1" hidden="1"/>
    <row r="9005" customFormat="1" hidden="1"/>
    <row r="9006" customFormat="1" hidden="1"/>
    <row r="9007" customFormat="1" hidden="1"/>
    <row r="9008" customFormat="1" hidden="1"/>
    <row r="9009" customFormat="1" hidden="1"/>
    <row r="9010" customFormat="1" hidden="1"/>
    <row r="9011" customFormat="1" hidden="1"/>
    <row r="9012" customFormat="1" hidden="1"/>
    <row r="9013" customFormat="1" hidden="1"/>
    <row r="9014" customFormat="1" hidden="1"/>
    <row r="9015" customFormat="1" hidden="1"/>
    <row r="9016" customFormat="1" hidden="1"/>
    <row r="9017" customFormat="1" hidden="1"/>
    <row r="9018" customFormat="1" hidden="1"/>
    <row r="9019" customFormat="1" hidden="1"/>
    <row r="9020" customFormat="1" hidden="1"/>
    <row r="9021" customFormat="1" hidden="1"/>
    <row r="9022" customFormat="1" hidden="1"/>
    <row r="9023" customFormat="1" hidden="1"/>
    <row r="9024" customFormat="1" hidden="1"/>
    <row r="9025" customFormat="1" hidden="1"/>
    <row r="9026" customFormat="1" hidden="1"/>
    <row r="9027" customFormat="1" hidden="1"/>
    <row r="9028" customFormat="1" hidden="1"/>
    <row r="9029" customFormat="1" hidden="1"/>
    <row r="9030" customFormat="1" hidden="1"/>
    <row r="9031" customFormat="1" hidden="1"/>
    <row r="9032" customFormat="1" hidden="1"/>
    <row r="9033" customFormat="1" hidden="1"/>
    <row r="9034" customFormat="1" hidden="1"/>
    <row r="9035" customFormat="1" hidden="1"/>
    <row r="9036" customFormat="1" hidden="1"/>
    <row r="9037" customFormat="1" hidden="1"/>
    <row r="9038" customFormat="1" hidden="1"/>
    <row r="9039" customFormat="1" hidden="1"/>
    <row r="9040" customFormat="1" hidden="1"/>
    <row r="9041" customFormat="1" hidden="1"/>
    <row r="9042" customFormat="1" hidden="1"/>
    <row r="9043" customFormat="1" hidden="1"/>
    <row r="9044" customFormat="1" hidden="1"/>
    <row r="9045" customFormat="1" hidden="1"/>
    <row r="9046" customFormat="1" hidden="1"/>
    <row r="9047" customFormat="1" hidden="1"/>
    <row r="9048" customFormat="1" hidden="1"/>
    <row r="9049" customFormat="1" hidden="1"/>
    <row r="9050" customFormat="1" hidden="1"/>
    <row r="9051" customFormat="1" hidden="1"/>
    <row r="9052" customFormat="1" hidden="1"/>
    <row r="9053" customFormat="1" hidden="1"/>
    <row r="9054" customFormat="1" hidden="1"/>
    <row r="9055" customFormat="1" hidden="1"/>
    <row r="9056" customFormat="1" hidden="1"/>
    <row r="9057" customFormat="1" hidden="1"/>
    <row r="9058" customFormat="1" hidden="1"/>
    <row r="9059" customFormat="1" hidden="1"/>
    <row r="9060" customFormat="1" hidden="1"/>
    <row r="9061" customFormat="1" hidden="1"/>
    <row r="9062" customFormat="1" hidden="1"/>
    <row r="9063" customFormat="1" hidden="1"/>
    <row r="9064" customFormat="1" hidden="1"/>
    <row r="9065" customFormat="1" hidden="1"/>
    <row r="9066" customFormat="1" hidden="1"/>
    <row r="9067" customFormat="1" hidden="1"/>
    <row r="9068" customFormat="1" hidden="1"/>
    <row r="9069" customFormat="1" hidden="1"/>
    <row r="9070" customFormat="1" hidden="1"/>
    <row r="9071" customFormat="1" hidden="1"/>
    <row r="9072" customFormat="1" hidden="1"/>
    <row r="9073" customFormat="1" hidden="1"/>
    <row r="9074" customFormat="1" hidden="1"/>
    <row r="9075" customFormat="1" hidden="1"/>
    <row r="9076" customFormat="1" hidden="1"/>
    <row r="9077" customFormat="1" hidden="1"/>
    <row r="9078" customFormat="1" hidden="1"/>
    <row r="9079" customFormat="1" hidden="1"/>
    <row r="9080" customFormat="1" hidden="1"/>
    <row r="9081" customFormat="1" hidden="1"/>
    <row r="9082" customFormat="1" hidden="1"/>
    <row r="9083" customFormat="1" hidden="1"/>
    <row r="9084" customFormat="1" hidden="1"/>
    <row r="9085" customFormat="1" hidden="1"/>
    <row r="9086" customFormat="1" hidden="1"/>
    <row r="9087" customFormat="1" hidden="1"/>
    <row r="9088" customFormat="1" hidden="1"/>
    <row r="9089" customFormat="1" hidden="1"/>
    <row r="9090" customFormat="1" hidden="1"/>
    <row r="9091" customFormat="1" hidden="1"/>
    <row r="9092" customFormat="1" hidden="1"/>
    <row r="9093" customFormat="1" hidden="1"/>
    <row r="9094" customFormat="1" hidden="1"/>
    <row r="9095" customFormat="1" hidden="1"/>
    <row r="9096" customFormat="1" hidden="1"/>
    <row r="9097" customFormat="1" hidden="1"/>
    <row r="9098" customFormat="1" hidden="1"/>
    <row r="9099" customFormat="1" hidden="1"/>
    <row r="9100" customFormat="1" hidden="1"/>
    <row r="9101" customFormat="1" hidden="1"/>
    <row r="9102" customFormat="1" hidden="1"/>
    <row r="9103" customFormat="1" hidden="1"/>
    <row r="9104" customFormat="1" hidden="1"/>
    <row r="9105" customFormat="1" hidden="1"/>
    <row r="9106" customFormat="1" hidden="1"/>
    <row r="9107" customFormat="1" hidden="1"/>
    <row r="9108" customFormat="1" hidden="1"/>
    <row r="9109" customFormat="1" hidden="1"/>
    <row r="9110" customFormat="1" hidden="1"/>
    <row r="9111" customFormat="1" hidden="1"/>
    <row r="9112" customFormat="1" hidden="1"/>
    <row r="9113" customFormat="1" hidden="1"/>
    <row r="9114" customFormat="1" hidden="1"/>
    <row r="9115" customFormat="1" hidden="1"/>
    <row r="9116" customFormat="1" hidden="1"/>
    <row r="9117" customFormat="1" hidden="1"/>
    <row r="9118" customFormat="1" hidden="1"/>
    <row r="9119" customFormat="1" hidden="1"/>
    <row r="9120" customFormat="1" hidden="1"/>
    <row r="9121" customFormat="1" hidden="1"/>
    <row r="9122" customFormat="1" hidden="1"/>
    <row r="9123" customFormat="1" hidden="1"/>
    <row r="9124" customFormat="1" hidden="1"/>
    <row r="9125" customFormat="1" hidden="1"/>
    <row r="9126" customFormat="1" hidden="1"/>
    <row r="9127" customFormat="1" hidden="1"/>
    <row r="9128" customFormat="1" hidden="1"/>
    <row r="9129" customFormat="1" hidden="1"/>
    <row r="9130" customFormat="1" hidden="1"/>
    <row r="9131" customFormat="1" hidden="1"/>
    <row r="9132" customFormat="1" hidden="1"/>
    <row r="9133" customFormat="1" hidden="1"/>
    <row r="9134" customFormat="1" hidden="1"/>
    <row r="9135" customFormat="1" hidden="1"/>
    <row r="9136" customFormat="1" hidden="1"/>
    <row r="9137" customFormat="1" hidden="1"/>
    <row r="9138" customFormat="1" hidden="1"/>
    <row r="9139" customFormat="1" hidden="1"/>
    <row r="9140" customFormat="1" hidden="1"/>
    <row r="9141" customFormat="1" hidden="1"/>
    <row r="9142" customFormat="1" hidden="1"/>
    <row r="9143" customFormat="1" hidden="1"/>
    <row r="9144" customFormat="1" hidden="1"/>
    <row r="9145" customFormat="1" hidden="1"/>
    <row r="9146" customFormat="1" hidden="1"/>
    <row r="9147" customFormat="1" hidden="1"/>
    <row r="9148" customFormat="1" hidden="1"/>
    <row r="9149" customFormat="1" hidden="1"/>
    <row r="9150" customFormat="1" hidden="1"/>
    <row r="9151" customFormat="1" hidden="1"/>
    <row r="9152" customFormat="1" hidden="1"/>
    <row r="9153" customFormat="1" hidden="1"/>
    <row r="9154" customFormat="1" hidden="1"/>
    <row r="9155" customFormat="1" hidden="1"/>
    <row r="9156" customFormat="1" hidden="1"/>
    <row r="9157" customFormat="1" hidden="1"/>
    <row r="9158" customFormat="1" hidden="1"/>
    <row r="9159" customFormat="1" hidden="1"/>
    <row r="9160" customFormat="1" hidden="1"/>
    <row r="9161" customFormat="1" hidden="1"/>
    <row r="9162" customFormat="1" hidden="1"/>
    <row r="9163" customFormat="1" hidden="1"/>
    <row r="9164" customFormat="1" hidden="1"/>
    <row r="9165" customFormat="1" hidden="1"/>
    <row r="9166" customFormat="1" hidden="1"/>
    <row r="9167" customFormat="1" hidden="1"/>
    <row r="9168" customFormat="1" hidden="1"/>
    <row r="9169" customFormat="1" hidden="1"/>
    <row r="9170" customFormat="1" hidden="1"/>
    <row r="9171" customFormat="1" hidden="1"/>
    <row r="9172" customFormat="1" hidden="1"/>
    <row r="9173" customFormat="1" hidden="1"/>
    <row r="9174" customFormat="1" hidden="1"/>
    <row r="9175" customFormat="1" hidden="1"/>
    <row r="9176" customFormat="1" hidden="1"/>
    <row r="9177" customFormat="1" hidden="1"/>
    <row r="9178" customFormat="1" hidden="1"/>
    <row r="9179" customFormat="1" hidden="1"/>
    <row r="9180" customFormat="1" hidden="1"/>
    <row r="9181" customFormat="1" hidden="1"/>
    <row r="9182" customFormat="1" hidden="1"/>
    <row r="9183" customFormat="1" hidden="1"/>
    <row r="9184" customFormat="1" hidden="1"/>
    <row r="9185" customFormat="1" hidden="1"/>
    <row r="9186" customFormat="1" hidden="1"/>
    <row r="9187" customFormat="1" hidden="1"/>
    <row r="9188" customFormat="1" hidden="1"/>
    <row r="9189" customFormat="1" hidden="1"/>
    <row r="9190" customFormat="1" hidden="1"/>
    <row r="9191" customFormat="1" hidden="1"/>
    <row r="9192" customFormat="1" hidden="1"/>
    <row r="9193" customFormat="1" hidden="1"/>
    <row r="9194" customFormat="1" hidden="1"/>
    <row r="9195" customFormat="1" hidden="1"/>
    <row r="9196" customFormat="1" hidden="1"/>
    <row r="9197" customFormat="1" hidden="1"/>
    <row r="9198" customFormat="1" hidden="1"/>
    <row r="9199" customFormat="1" hidden="1"/>
    <row r="9200" customFormat="1" hidden="1"/>
    <row r="9201" customFormat="1" hidden="1"/>
    <row r="9202" customFormat="1" hidden="1"/>
    <row r="9203" customFormat="1" hidden="1"/>
    <row r="9204" customFormat="1" hidden="1"/>
    <row r="9205" customFormat="1" hidden="1"/>
    <row r="9206" customFormat="1" hidden="1"/>
    <row r="9207" customFormat="1" hidden="1"/>
    <row r="9208" customFormat="1" hidden="1"/>
    <row r="9209" customFormat="1" hidden="1"/>
    <row r="9210" customFormat="1" hidden="1"/>
    <row r="9211" customFormat="1" hidden="1"/>
    <row r="9212" customFormat="1" hidden="1"/>
    <row r="9213" customFormat="1" hidden="1"/>
    <row r="9214" customFormat="1" hidden="1"/>
    <row r="9215" customFormat="1" hidden="1"/>
    <row r="9216" customFormat="1" hidden="1"/>
    <row r="9217" customFormat="1" hidden="1"/>
    <row r="9218" customFormat="1" hidden="1"/>
    <row r="9219" customFormat="1" hidden="1"/>
    <row r="9220" customFormat="1" hidden="1"/>
    <row r="9221" customFormat="1" hidden="1"/>
    <row r="9222" customFormat="1" hidden="1"/>
    <row r="9223" customFormat="1" hidden="1"/>
    <row r="9224" customFormat="1" hidden="1"/>
    <row r="9225" customFormat="1" hidden="1"/>
    <row r="9226" customFormat="1" hidden="1"/>
    <row r="9227" customFormat="1" hidden="1"/>
    <row r="9228" customFormat="1" hidden="1"/>
    <row r="9229" customFormat="1" hidden="1"/>
    <row r="9230" customFormat="1" hidden="1"/>
    <row r="9231" customFormat="1" hidden="1"/>
    <row r="9232" customFormat="1" hidden="1"/>
    <row r="9233" customFormat="1" hidden="1"/>
    <row r="9234" customFormat="1" hidden="1"/>
    <row r="9235" customFormat="1" hidden="1"/>
    <row r="9236" customFormat="1" hidden="1"/>
    <row r="9237" customFormat="1" hidden="1"/>
    <row r="9238" customFormat="1" hidden="1"/>
    <row r="9239" customFormat="1" hidden="1"/>
    <row r="9240" customFormat="1" hidden="1"/>
    <row r="9241" customFormat="1" hidden="1"/>
    <row r="9242" customFormat="1" hidden="1"/>
    <row r="9243" customFormat="1" hidden="1"/>
    <row r="9244" customFormat="1" hidden="1"/>
    <row r="9245" customFormat="1" hidden="1"/>
    <row r="9246" customFormat="1" hidden="1"/>
    <row r="9247" customFormat="1" hidden="1"/>
    <row r="9248" customFormat="1" hidden="1"/>
    <row r="9249" customFormat="1" hidden="1"/>
    <row r="9250" customFormat="1" hidden="1"/>
    <row r="9251" customFormat="1" hidden="1"/>
    <row r="9252" customFormat="1" hidden="1"/>
    <row r="9253" customFormat="1" hidden="1"/>
    <row r="9254" customFormat="1" hidden="1"/>
    <row r="9255" customFormat="1" hidden="1"/>
    <row r="9256" customFormat="1" hidden="1"/>
    <row r="9257" customFormat="1" hidden="1"/>
    <row r="9258" customFormat="1" hidden="1"/>
    <row r="9259" customFormat="1" hidden="1"/>
    <row r="9260" customFormat="1" hidden="1"/>
    <row r="9261" customFormat="1" hidden="1"/>
    <row r="9262" customFormat="1" hidden="1"/>
    <row r="9263" customFormat="1" hidden="1"/>
    <row r="9264" customFormat="1" hidden="1"/>
    <row r="9265" customFormat="1" hidden="1"/>
    <row r="9266" customFormat="1" hidden="1"/>
    <row r="9267" customFormat="1" hidden="1"/>
    <row r="9268" customFormat="1" hidden="1"/>
    <row r="9269" customFormat="1" hidden="1"/>
    <row r="9270" customFormat="1" hidden="1"/>
    <row r="9271" customFormat="1" hidden="1"/>
    <row r="9272" customFormat="1" hidden="1"/>
    <row r="9273" customFormat="1" hidden="1"/>
    <row r="9274" customFormat="1" hidden="1"/>
    <row r="9275" customFormat="1" hidden="1"/>
    <row r="9276" customFormat="1" hidden="1"/>
    <row r="9277" customFormat="1" hidden="1"/>
    <row r="9278" customFormat="1" hidden="1"/>
    <row r="9279" customFormat="1" hidden="1"/>
    <row r="9280" customFormat="1" hidden="1"/>
    <row r="9281" customFormat="1" hidden="1"/>
    <row r="9282" customFormat="1" hidden="1"/>
    <row r="9283" customFormat="1" hidden="1"/>
    <row r="9284" customFormat="1" hidden="1"/>
    <row r="9285" customFormat="1" hidden="1"/>
    <row r="9286" customFormat="1" hidden="1"/>
    <row r="9287" customFormat="1" hidden="1"/>
    <row r="9288" customFormat="1" hidden="1"/>
    <row r="9289" customFormat="1" hidden="1"/>
    <row r="9290" customFormat="1" hidden="1"/>
    <row r="9291" customFormat="1" hidden="1"/>
    <row r="9292" customFormat="1" hidden="1"/>
    <row r="9293" customFormat="1" hidden="1"/>
    <row r="9294" customFormat="1" hidden="1"/>
    <row r="9295" customFormat="1" hidden="1"/>
    <row r="9296" customFormat="1" hidden="1"/>
    <row r="9297" customFormat="1" hidden="1"/>
    <row r="9298" customFormat="1" hidden="1"/>
    <row r="9299" customFormat="1" hidden="1"/>
    <row r="9300" customFormat="1" hidden="1"/>
    <row r="9301" customFormat="1" hidden="1"/>
    <row r="9302" customFormat="1" hidden="1"/>
    <row r="9303" customFormat="1" hidden="1"/>
    <row r="9304" customFormat="1" hidden="1"/>
    <row r="9305" customFormat="1" hidden="1"/>
    <row r="9306" customFormat="1" hidden="1"/>
    <row r="9307" customFormat="1" hidden="1"/>
    <row r="9308" customFormat="1" hidden="1"/>
    <row r="9309" customFormat="1" hidden="1"/>
    <row r="9310" customFormat="1" hidden="1"/>
    <row r="9311" customFormat="1" hidden="1"/>
    <row r="9312" customFormat="1" hidden="1"/>
    <row r="9313" customFormat="1" hidden="1"/>
    <row r="9314" customFormat="1" hidden="1"/>
    <row r="9315" customFormat="1" hidden="1"/>
    <row r="9316" customFormat="1" hidden="1"/>
    <row r="9317" customFormat="1" hidden="1"/>
    <row r="9318" customFormat="1" hidden="1"/>
    <row r="9319" customFormat="1" hidden="1"/>
    <row r="9320" customFormat="1" hidden="1"/>
    <row r="9321" customFormat="1" hidden="1"/>
    <row r="9322" customFormat="1" hidden="1"/>
    <row r="9323" customFormat="1" hidden="1"/>
    <row r="9324" customFormat="1" hidden="1"/>
    <row r="9325" customFormat="1" hidden="1"/>
    <row r="9326" customFormat="1" hidden="1"/>
    <row r="9327" customFormat="1" hidden="1"/>
    <row r="9328" customFormat="1" hidden="1"/>
    <row r="9329" customFormat="1" hidden="1"/>
    <row r="9330" customFormat="1" hidden="1"/>
    <row r="9331" customFormat="1" hidden="1"/>
    <row r="9332" customFormat="1" hidden="1"/>
    <row r="9333" customFormat="1" hidden="1"/>
    <row r="9334" customFormat="1" hidden="1"/>
    <row r="9335" customFormat="1" hidden="1"/>
    <row r="9336" customFormat="1" hidden="1"/>
    <row r="9337" customFormat="1" hidden="1"/>
    <row r="9338" customFormat="1" hidden="1"/>
    <row r="9339" customFormat="1" hidden="1"/>
    <row r="9340" customFormat="1" hidden="1"/>
    <row r="9341" customFormat="1" hidden="1"/>
    <row r="9342" customFormat="1" hidden="1"/>
    <row r="9343" customFormat="1" hidden="1"/>
    <row r="9344" customFormat="1" hidden="1"/>
    <row r="9345" customFormat="1" hidden="1"/>
    <row r="9346" customFormat="1" hidden="1"/>
    <row r="9347" customFormat="1" hidden="1"/>
    <row r="9348" customFormat="1" hidden="1"/>
    <row r="9349" customFormat="1" hidden="1"/>
    <row r="9350" customFormat="1" hidden="1"/>
    <row r="9351" customFormat="1" hidden="1"/>
    <row r="9352" customFormat="1" hidden="1"/>
    <row r="9353" customFormat="1" hidden="1"/>
    <row r="9354" customFormat="1" hidden="1"/>
    <row r="9355" customFormat="1" hidden="1"/>
    <row r="9356" customFormat="1" hidden="1"/>
    <row r="9357" customFormat="1" hidden="1"/>
    <row r="9358" customFormat="1" hidden="1"/>
    <row r="9359" customFormat="1" hidden="1"/>
    <row r="9360" customFormat="1" hidden="1"/>
    <row r="9361" customFormat="1" hidden="1"/>
    <row r="9362" customFormat="1" hidden="1"/>
    <row r="9363" customFormat="1" hidden="1"/>
    <row r="9364" customFormat="1" hidden="1"/>
    <row r="9365" customFormat="1" hidden="1"/>
    <row r="9366" customFormat="1" hidden="1"/>
    <row r="9367" customFormat="1" hidden="1"/>
    <row r="9368" customFormat="1" hidden="1"/>
    <row r="9369" customFormat="1" hidden="1"/>
    <row r="9370" customFormat="1" hidden="1"/>
    <row r="9371" customFormat="1" hidden="1"/>
    <row r="9372" customFormat="1" hidden="1"/>
    <row r="9373" customFormat="1" hidden="1"/>
    <row r="9374" customFormat="1" hidden="1"/>
    <row r="9375" customFormat="1" hidden="1"/>
    <row r="9376" customFormat="1" hidden="1"/>
    <row r="9377" customFormat="1" hidden="1"/>
    <row r="9378" customFormat="1" hidden="1"/>
    <row r="9379" customFormat="1" hidden="1"/>
    <row r="9380" customFormat="1" hidden="1"/>
    <row r="9381" customFormat="1" hidden="1"/>
    <row r="9382" customFormat="1" hidden="1"/>
    <row r="9383" customFormat="1" hidden="1"/>
    <row r="9384" customFormat="1" hidden="1"/>
    <row r="9385" customFormat="1" hidden="1"/>
    <row r="9386" customFormat="1" hidden="1"/>
    <row r="9387" customFormat="1" hidden="1"/>
    <row r="9388" customFormat="1" hidden="1"/>
    <row r="9389" customFormat="1" hidden="1"/>
    <row r="9390" customFormat="1" hidden="1"/>
    <row r="9391" customFormat="1" hidden="1"/>
    <row r="9392" customFormat="1" hidden="1"/>
    <row r="9393" customFormat="1" hidden="1"/>
    <row r="9394" customFormat="1" hidden="1"/>
    <row r="9395" customFormat="1" hidden="1"/>
    <row r="9396" customFormat="1" hidden="1"/>
    <row r="9397" customFormat="1" hidden="1"/>
    <row r="9398" customFormat="1" hidden="1"/>
    <row r="9399" customFormat="1" hidden="1"/>
    <row r="9400" customFormat="1" hidden="1"/>
    <row r="9401" customFormat="1" hidden="1"/>
    <row r="9402" customFormat="1" hidden="1"/>
    <row r="9403" customFormat="1" hidden="1"/>
    <row r="9404" customFormat="1" hidden="1"/>
    <row r="9405" customFormat="1" hidden="1"/>
    <row r="9406" customFormat="1" hidden="1"/>
    <row r="9407" customFormat="1" hidden="1"/>
    <row r="9408" customFormat="1" hidden="1"/>
    <row r="9409" customFormat="1" hidden="1"/>
    <row r="9410" customFormat="1" hidden="1"/>
    <row r="9411" customFormat="1" hidden="1"/>
    <row r="9412" customFormat="1" hidden="1"/>
    <row r="9413" customFormat="1" hidden="1"/>
    <row r="9414" customFormat="1" hidden="1"/>
    <row r="9415" customFormat="1" hidden="1"/>
    <row r="9416" customFormat="1" hidden="1"/>
    <row r="9417" customFormat="1" hidden="1"/>
    <row r="9418" customFormat="1" hidden="1"/>
    <row r="9419" customFormat="1" hidden="1"/>
    <row r="9420" customFormat="1" hidden="1"/>
    <row r="9421" customFormat="1" hidden="1"/>
    <row r="9422" customFormat="1" hidden="1"/>
    <row r="9423" customFormat="1" hidden="1"/>
    <row r="9424" customFormat="1" hidden="1"/>
    <row r="9425" customFormat="1" hidden="1"/>
    <row r="9426" customFormat="1" hidden="1"/>
    <row r="9427" customFormat="1" hidden="1"/>
    <row r="9428" customFormat="1" hidden="1"/>
    <row r="9429" customFormat="1" hidden="1"/>
    <row r="9430" customFormat="1" hidden="1"/>
    <row r="9431" customFormat="1" hidden="1"/>
    <row r="9432" customFormat="1" hidden="1"/>
    <row r="9433" customFormat="1" hidden="1"/>
    <row r="9434" customFormat="1" hidden="1"/>
    <row r="9435" customFormat="1" hidden="1"/>
    <row r="9436" customFormat="1" hidden="1"/>
    <row r="9437" customFormat="1" hidden="1"/>
    <row r="9438" customFormat="1" hidden="1"/>
    <row r="9439" customFormat="1" hidden="1"/>
    <row r="9440" customFormat="1" hidden="1"/>
    <row r="9441" customFormat="1" hidden="1"/>
    <row r="9442" customFormat="1" hidden="1"/>
    <row r="9443" customFormat="1" hidden="1"/>
    <row r="9444" customFormat="1" hidden="1"/>
    <row r="9445" customFormat="1" hidden="1"/>
    <row r="9446" customFormat="1" hidden="1"/>
    <row r="9447" customFormat="1" hidden="1"/>
    <row r="9448" customFormat="1" hidden="1"/>
    <row r="9449" customFormat="1" hidden="1"/>
    <row r="9450" customFormat="1" hidden="1"/>
    <row r="9451" customFormat="1" hidden="1"/>
    <row r="9452" customFormat="1" hidden="1"/>
    <row r="9453" customFormat="1" hidden="1"/>
    <row r="9454" customFormat="1" hidden="1"/>
    <row r="9455" customFormat="1" hidden="1"/>
    <row r="9456" customFormat="1" hidden="1"/>
    <row r="9457" customFormat="1" hidden="1"/>
    <row r="9458" customFormat="1" hidden="1"/>
    <row r="9459" customFormat="1" hidden="1"/>
    <row r="9460" customFormat="1" hidden="1"/>
    <row r="9461" customFormat="1" hidden="1"/>
    <row r="9462" customFormat="1" hidden="1"/>
    <row r="9463" customFormat="1" hidden="1"/>
    <row r="9464" customFormat="1" hidden="1"/>
    <row r="9465" customFormat="1" hidden="1"/>
    <row r="9466" customFormat="1" hidden="1"/>
    <row r="9467" customFormat="1" hidden="1"/>
    <row r="9468" customFormat="1" hidden="1"/>
    <row r="9469" customFormat="1" hidden="1"/>
    <row r="9470" customFormat="1" hidden="1"/>
    <row r="9471" customFormat="1" hidden="1"/>
    <row r="9472" customFormat="1" hidden="1"/>
    <row r="9473" customFormat="1" hidden="1"/>
    <row r="9474" customFormat="1" hidden="1"/>
    <row r="9475" customFormat="1" hidden="1"/>
    <row r="9476" customFormat="1" hidden="1"/>
    <row r="9477" customFormat="1" hidden="1"/>
    <row r="9478" customFormat="1" hidden="1"/>
    <row r="9479" customFormat="1" hidden="1"/>
    <row r="9480" customFormat="1" hidden="1"/>
    <row r="9481" customFormat="1" hidden="1"/>
    <row r="9482" customFormat="1" hidden="1"/>
    <row r="9483" customFormat="1" hidden="1"/>
    <row r="9484" customFormat="1" hidden="1"/>
    <row r="9485" customFormat="1" hidden="1"/>
    <row r="9486" customFormat="1" hidden="1"/>
    <row r="9487" customFormat="1" hidden="1"/>
    <row r="9488" customFormat="1" hidden="1"/>
    <row r="9489" customFormat="1" hidden="1"/>
    <row r="9490" customFormat="1" hidden="1"/>
    <row r="9491" customFormat="1" hidden="1"/>
    <row r="9492" customFormat="1" hidden="1"/>
    <row r="9493" customFormat="1" hidden="1"/>
    <row r="9494" customFormat="1" hidden="1"/>
    <row r="9495" customFormat="1" hidden="1"/>
    <row r="9496" customFormat="1" hidden="1"/>
    <row r="9497" customFormat="1" hidden="1"/>
    <row r="9498" customFormat="1" hidden="1"/>
    <row r="9499" customFormat="1" hidden="1"/>
    <row r="9500" customFormat="1" hidden="1"/>
    <row r="9501" customFormat="1" hidden="1"/>
    <row r="9502" customFormat="1" hidden="1"/>
    <row r="9503" customFormat="1" hidden="1"/>
    <row r="9504" customFormat="1" hidden="1"/>
    <row r="9505" customFormat="1" hidden="1"/>
    <row r="9506" customFormat="1" hidden="1"/>
    <row r="9507" customFormat="1" hidden="1"/>
    <row r="9508" customFormat="1" hidden="1"/>
    <row r="9509" customFormat="1" hidden="1"/>
    <row r="9510" customFormat="1" hidden="1"/>
    <row r="9511" customFormat="1" hidden="1"/>
    <row r="9512" customFormat="1" hidden="1"/>
    <row r="9513" customFormat="1" hidden="1"/>
    <row r="9514" customFormat="1" hidden="1"/>
    <row r="9515" customFormat="1" hidden="1"/>
    <row r="9516" customFormat="1" hidden="1"/>
    <row r="9517" customFormat="1" hidden="1"/>
    <row r="9518" customFormat="1" hidden="1"/>
    <row r="9519" customFormat="1" hidden="1"/>
    <row r="9520" customFormat="1" hidden="1"/>
    <row r="9521" customFormat="1" hidden="1"/>
    <row r="9522" customFormat="1" hidden="1"/>
    <row r="9523" customFormat="1" hidden="1"/>
    <row r="9524" customFormat="1" hidden="1"/>
    <row r="9525" customFormat="1" hidden="1"/>
    <row r="9526" customFormat="1" hidden="1"/>
    <row r="9527" customFormat="1" hidden="1"/>
    <row r="9528" customFormat="1" hidden="1"/>
    <row r="9529" customFormat="1" hidden="1"/>
    <row r="9530" customFormat="1" hidden="1"/>
    <row r="9531" customFormat="1" hidden="1"/>
    <row r="9532" customFormat="1" hidden="1"/>
    <row r="9533" customFormat="1" hidden="1"/>
    <row r="9534" customFormat="1" hidden="1"/>
    <row r="9535" customFormat="1" hidden="1"/>
    <row r="9536" customFormat="1" hidden="1"/>
    <row r="9537" customFormat="1" hidden="1"/>
    <row r="9538" customFormat="1" hidden="1"/>
    <row r="9539" customFormat="1" hidden="1"/>
    <row r="9540" customFormat="1" hidden="1"/>
    <row r="9541" customFormat="1" hidden="1"/>
    <row r="9542" customFormat="1" hidden="1"/>
    <row r="9543" customFormat="1" hidden="1"/>
    <row r="9544" customFormat="1" hidden="1"/>
    <row r="9545" customFormat="1" hidden="1"/>
    <row r="9546" customFormat="1" hidden="1"/>
    <row r="9547" customFormat="1" hidden="1"/>
    <row r="9548" customFormat="1" hidden="1"/>
    <row r="9549" customFormat="1" hidden="1"/>
    <row r="9550" customFormat="1" hidden="1"/>
    <row r="9551" customFormat="1" hidden="1"/>
    <row r="9552" customFormat="1" hidden="1"/>
    <row r="9553" customFormat="1" hidden="1"/>
    <row r="9554" customFormat="1" hidden="1"/>
    <row r="9555" customFormat="1" hidden="1"/>
    <row r="9556" customFormat="1" hidden="1"/>
    <row r="9557" customFormat="1" hidden="1"/>
    <row r="9558" customFormat="1" hidden="1"/>
    <row r="9559" customFormat="1" hidden="1"/>
    <row r="9560" customFormat="1" hidden="1"/>
    <row r="9561" customFormat="1" hidden="1"/>
    <row r="9562" customFormat="1" hidden="1"/>
    <row r="9563" customFormat="1" hidden="1"/>
    <row r="9564" customFormat="1" hidden="1"/>
    <row r="9565" customFormat="1" hidden="1"/>
    <row r="9566" customFormat="1" hidden="1"/>
    <row r="9567" customFormat="1" hidden="1"/>
    <row r="9568" customFormat="1" hidden="1"/>
    <row r="9569" customFormat="1" hidden="1"/>
    <row r="9570" customFormat="1" hidden="1"/>
    <row r="9571" customFormat="1" hidden="1"/>
    <row r="9572" customFormat="1" hidden="1"/>
    <row r="9573" customFormat="1" hidden="1"/>
    <row r="9574" customFormat="1" hidden="1"/>
    <row r="9575" customFormat="1" hidden="1"/>
    <row r="9576" customFormat="1" hidden="1"/>
    <row r="9577" customFormat="1" hidden="1"/>
    <row r="9578" customFormat="1" hidden="1"/>
    <row r="9579" customFormat="1" hidden="1"/>
    <row r="9580" customFormat="1" hidden="1"/>
    <row r="9581" customFormat="1" hidden="1"/>
    <row r="9582" customFormat="1" hidden="1"/>
    <row r="9583" customFormat="1" hidden="1"/>
    <row r="9584" customFormat="1" hidden="1"/>
    <row r="9585" customFormat="1" hidden="1"/>
    <row r="9586" customFormat="1" hidden="1"/>
    <row r="9587" customFormat="1" hidden="1"/>
    <row r="9588" customFormat="1" hidden="1"/>
    <row r="9589" customFormat="1" hidden="1"/>
    <row r="9590" customFormat="1" hidden="1"/>
    <row r="9591" customFormat="1" hidden="1"/>
    <row r="9592" customFormat="1" hidden="1"/>
    <row r="9593" customFormat="1" hidden="1"/>
    <row r="9594" customFormat="1" hidden="1"/>
    <row r="9595" customFormat="1" hidden="1"/>
    <row r="9596" customFormat="1" hidden="1"/>
    <row r="9597" customFormat="1" hidden="1"/>
    <row r="9598" customFormat="1" hidden="1"/>
    <row r="9599" customFormat="1" hidden="1"/>
    <row r="9600" customFormat="1" hidden="1"/>
    <row r="9601" customFormat="1" hidden="1"/>
    <row r="9602" customFormat="1" hidden="1"/>
    <row r="9603" customFormat="1" hidden="1"/>
    <row r="9604" customFormat="1" hidden="1"/>
    <row r="9605" customFormat="1" hidden="1"/>
    <row r="9606" customFormat="1" hidden="1"/>
    <row r="9607" customFormat="1" hidden="1"/>
    <row r="9608" customFormat="1" hidden="1"/>
    <row r="9609" customFormat="1" hidden="1"/>
    <row r="9610" customFormat="1" hidden="1"/>
    <row r="9611" customFormat="1" hidden="1"/>
    <row r="9612" customFormat="1" hidden="1"/>
    <row r="9613" customFormat="1" hidden="1"/>
    <row r="9614" customFormat="1" hidden="1"/>
    <row r="9615" customFormat="1" hidden="1"/>
    <row r="9616" customFormat="1" hidden="1"/>
    <row r="9617" customFormat="1" hidden="1"/>
    <row r="9618" customFormat="1" hidden="1"/>
    <row r="9619" customFormat="1" hidden="1"/>
    <row r="9620" customFormat="1" hidden="1"/>
    <row r="9621" customFormat="1" hidden="1"/>
    <row r="9622" customFormat="1" hidden="1"/>
    <row r="9623" customFormat="1" hidden="1"/>
    <row r="9624" customFormat="1" hidden="1"/>
    <row r="9625" customFormat="1" hidden="1"/>
    <row r="9626" customFormat="1" hidden="1"/>
    <row r="9627" customFormat="1" hidden="1"/>
    <row r="9628" customFormat="1" hidden="1"/>
    <row r="9629" customFormat="1" hidden="1"/>
    <row r="9630" customFormat="1" hidden="1"/>
    <row r="9631" customFormat="1" hidden="1"/>
    <row r="9632" customFormat="1" hidden="1"/>
    <row r="9633" customFormat="1" hidden="1"/>
    <row r="9634" customFormat="1" hidden="1"/>
    <row r="9635" customFormat="1" hidden="1"/>
    <row r="9636" customFormat="1" hidden="1"/>
    <row r="9637" customFormat="1" hidden="1"/>
    <row r="9638" customFormat="1" hidden="1"/>
    <row r="9639" customFormat="1" hidden="1"/>
    <row r="9640" customFormat="1" hidden="1"/>
    <row r="9641" customFormat="1" hidden="1"/>
    <row r="9642" customFormat="1" hidden="1"/>
    <row r="9643" customFormat="1" hidden="1"/>
    <row r="9644" customFormat="1" hidden="1"/>
    <row r="9645" customFormat="1" hidden="1"/>
    <row r="9646" customFormat="1" hidden="1"/>
    <row r="9647" customFormat="1" hidden="1"/>
    <row r="9648" customFormat="1" hidden="1"/>
    <row r="9649" customFormat="1" hidden="1"/>
    <row r="9650" customFormat="1" hidden="1"/>
    <row r="9651" customFormat="1" hidden="1"/>
    <row r="9652" customFormat="1" hidden="1"/>
    <row r="9653" customFormat="1" hidden="1"/>
    <row r="9654" customFormat="1" hidden="1"/>
    <row r="9655" customFormat="1" hidden="1"/>
    <row r="9656" customFormat="1" hidden="1"/>
    <row r="9657" customFormat="1" hidden="1"/>
    <row r="9658" customFormat="1" hidden="1"/>
    <row r="9659" customFormat="1" hidden="1"/>
    <row r="9660" customFormat="1" hidden="1"/>
    <row r="9661" customFormat="1" hidden="1"/>
    <row r="9662" customFormat="1" hidden="1"/>
    <row r="9663" customFormat="1" hidden="1"/>
    <row r="9664" customFormat="1" hidden="1"/>
    <row r="9665" customFormat="1" hidden="1"/>
    <row r="9666" customFormat="1" hidden="1"/>
    <row r="9667" customFormat="1" hidden="1"/>
    <row r="9668" customFormat="1" hidden="1"/>
    <row r="9669" customFormat="1" hidden="1"/>
    <row r="9670" customFormat="1" hidden="1"/>
    <row r="9671" customFormat="1" hidden="1"/>
    <row r="9672" customFormat="1" hidden="1"/>
    <row r="9673" customFormat="1" hidden="1"/>
    <row r="9674" customFormat="1" hidden="1"/>
    <row r="9675" customFormat="1" hidden="1"/>
    <row r="9676" customFormat="1" hidden="1"/>
    <row r="9677" customFormat="1" hidden="1"/>
    <row r="9678" customFormat="1" hidden="1"/>
    <row r="9679" customFormat="1" hidden="1"/>
    <row r="9680" customFormat="1" hidden="1"/>
    <row r="9681" customFormat="1" hidden="1"/>
    <row r="9682" customFormat="1" hidden="1"/>
    <row r="9683" customFormat="1" hidden="1"/>
    <row r="9684" customFormat="1" hidden="1"/>
    <row r="9685" customFormat="1" hidden="1"/>
    <row r="9686" customFormat="1" hidden="1"/>
    <row r="9687" customFormat="1" hidden="1"/>
    <row r="9688" customFormat="1" hidden="1"/>
    <row r="9689" customFormat="1" hidden="1"/>
    <row r="9690" customFormat="1" hidden="1"/>
    <row r="9691" customFormat="1" hidden="1"/>
    <row r="9692" customFormat="1" hidden="1"/>
    <row r="9693" customFormat="1" hidden="1"/>
    <row r="9694" customFormat="1" hidden="1"/>
    <row r="9695" customFormat="1" hidden="1"/>
    <row r="9696" customFormat="1" hidden="1"/>
    <row r="9697" customFormat="1" hidden="1"/>
    <row r="9698" customFormat="1" hidden="1"/>
    <row r="9699" customFormat="1" hidden="1"/>
    <row r="9700" customFormat="1" hidden="1"/>
    <row r="9701" customFormat="1" hidden="1"/>
    <row r="9702" customFormat="1" hidden="1"/>
    <row r="9703" customFormat="1" hidden="1"/>
    <row r="9704" customFormat="1" hidden="1"/>
    <row r="9705" customFormat="1" hidden="1"/>
    <row r="9706" customFormat="1" hidden="1"/>
    <row r="9707" customFormat="1" hidden="1"/>
    <row r="9708" customFormat="1" hidden="1"/>
    <row r="9709" customFormat="1" hidden="1"/>
    <row r="9710" customFormat="1" hidden="1"/>
    <row r="9711" customFormat="1" hidden="1"/>
    <row r="9712" customFormat="1" hidden="1"/>
    <row r="9713" customFormat="1" hidden="1"/>
    <row r="9714" customFormat="1" hidden="1"/>
    <row r="9715" customFormat="1" hidden="1"/>
    <row r="9716" customFormat="1" hidden="1"/>
    <row r="9717" customFormat="1" hidden="1"/>
    <row r="9718" customFormat="1" hidden="1"/>
    <row r="9719" customFormat="1" hidden="1"/>
    <row r="9720" customFormat="1" hidden="1"/>
    <row r="9721" customFormat="1" hidden="1"/>
    <row r="9722" customFormat="1" hidden="1"/>
    <row r="9723" customFormat="1" hidden="1"/>
    <row r="9724" customFormat="1" hidden="1"/>
    <row r="9725" customFormat="1" hidden="1"/>
    <row r="9726" customFormat="1" hidden="1"/>
    <row r="9727" customFormat="1" hidden="1"/>
    <row r="9728" customFormat="1" hidden="1"/>
    <row r="9729" customFormat="1" hidden="1"/>
    <row r="9730" customFormat="1" hidden="1"/>
    <row r="9731" customFormat="1" hidden="1"/>
    <row r="9732" customFormat="1" hidden="1"/>
    <row r="9733" customFormat="1" hidden="1"/>
    <row r="9734" customFormat="1" hidden="1"/>
    <row r="9735" customFormat="1" hidden="1"/>
    <row r="9736" customFormat="1" hidden="1"/>
    <row r="9737" customFormat="1" hidden="1"/>
    <row r="9738" customFormat="1" hidden="1"/>
    <row r="9739" customFormat="1" hidden="1"/>
    <row r="9740" customFormat="1" hidden="1"/>
    <row r="9741" customFormat="1" hidden="1"/>
    <row r="9742" customFormat="1" hidden="1"/>
    <row r="9743" customFormat="1" hidden="1"/>
    <row r="9744" customFormat="1" hidden="1"/>
    <row r="9745" customFormat="1" hidden="1"/>
    <row r="9746" customFormat="1" hidden="1"/>
    <row r="9747" customFormat="1" hidden="1"/>
    <row r="9748" customFormat="1" hidden="1"/>
    <row r="9749" customFormat="1" hidden="1"/>
    <row r="9750" customFormat="1" hidden="1"/>
    <row r="9751" customFormat="1" hidden="1"/>
    <row r="9752" customFormat="1" hidden="1"/>
    <row r="9753" customFormat="1" hidden="1"/>
    <row r="9754" customFormat="1" hidden="1"/>
    <row r="9755" customFormat="1" hidden="1"/>
    <row r="9756" customFormat="1" hidden="1"/>
    <row r="9757" customFormat="1" hidden="1"/>
    <row r="9758" customFormat="1" hidden="1"/>
    <row r="9759" customFormat="1" hidden="1"/>
    <row r="9760" customFormat="1" hidden="1"/>
    <row r="9761" customFormat="1" hidden="1"/>
    <row r="9762" customFormat="1" hidden="1"/>
    <row r="9763" customFormat="1" hidden="1"/>
    <row r="9764" customFormat="1" hidden="1"/>
    <row r="9765" customFormat="1" hidden="1"/>
    <row r="9766" customFormat="1" hidden="1"/>
    <row r="9767" customFormat="1" hidden="1"/>
    <row r="9768" customFormat="1" hidden="1"/>
    <row r="9769" customFormat="1" hidden="1"/>
    <row r="9770" customFormat="1" hidden="1"/>
    <row r="9771" customFormat="1" hidden="1"/>
    <row r="9772" customFormat="1" hidden="1"/>
    <row r="9773" customFormat="1" hidden="1"/>
    <row r="9774" customFormat="1" hidden="1"/>
    <row r="9775" customFormat="1" hidden="1"/>
    <row r="9776" customFormat="1" hidden="1"/>
    <row r="9777" customFormat="1" hidden="1"/>
    <row r="9778" customFormat="1" hidden="1"/>
    <row r="9779" customFormat="1" hidden="1"/>
    <row r="9780" customFormat="1" hidden="1"/>
    <row r="9781" customFormat="1" hidden="1"/>
    <row r="9782" customFormat="1" hidden="1"/>
    <row r="9783" customFormat="1" hidden="1"/>
    <row r="9784" customFormat="1" hidden="1"/>
    <row r="9785" customFormat="1" hidden="1"/>
    <row r="9786" customFormat="1" hidden="1"/>
    <row r="9787" customFormat="1" hidden="1"/>
    <row r="9788" customFormat="1" hidden="1"/>
    <row r="9789" customFormat="1" hidden="1"/>
    <row r="9790" customFormat="1" hidden="1"/>
    <row r="9791" customFormat="1" hidden="1"/>
    <row r="9792" customFormat="1" hidden="1"/>
    <row r="9793" customFormat="1" hidden="1"/>
    <row r="9794" customFormat="1" hidden="1"/>
    <row r="9795" customFormat="1" hidden="1"/>
    <row r="9796" customFormat="1" hidden="1"/>
    <row r="9797" customFormat="1" hidden="1"/>
    <row r="9798" customFormat="1" hidden="1"/>
    <row r="9799" customFormat="1" hidden="1"/>
    <row r="9800" customFormat="1" hidden="1"/>
    <row r="9801" customFormat="1" hidden="1"/>
    <row r="9802" customFormat="1" hidden="1"/>
    <row r="9803" customFormat="1" hidden="1"/>
    <row r="9804" customFormat="1" hidden="1"/>
    <row r="9805" customFormat="1" hidden="1"/>
    <row r="9806" customFormat="1" hidden="1"/>
    <row r="9807" customFormat="1" hidden="1"/>
    <row r="9808" customFormat="1" hidden="1"/>
    <row r="9809" customFormat="1" hidden="1"/>
    <row r="9810" customFormat="1" hidden="1"/>
    <row r="9811" customFormat="1" hidden="1"/>
    <row r="9812" customFormat="1" hidden="1"/>
    <row r="9813" customFormat="1" hidden="1"/>
    <row r="9814" customFormat="1" hidden="1"/>
    <row r="9815" customFormat="1" hidden="1"/>
    <row r="9816" customFormat="1" hidden="1"/>
    <row r="9817" customFormat="1" hidden="1"/>
    <row r="9818" customFormat="1" hidden="1"/>
    <row r="9819" customFormat="1" hidden="1"/>
    <row r="9820" customFormat="1" hidden="1"/>
    <row r="9821" customFormat="1" hidden="1"/>
    <row r="9822" customFormat="1" hidden="1"/>
    <row r="9823" customFormat="1" hidden="1"/>
    <row r="9824" customFormat="1" hidden="1"/>
    <row r="9825" customFormat="1" hidden="1"/>
    <row r="9826" customFormat="1" hidden="1"/>
    <row r="9827" customFormat="1" hidden="1"/>
    <row r="9828" customFormat="1" hidden="1"/>
    <row r="9829" customFormat="1" hidden="1"/>
    <row r="9830" customFormat="1" hidden="1"/>
    <row r="9831" customFormat="1" hidden="1"/>
    <row r="9832" customFormat="1" hidden="1"/>
    <row r="9833" customFormat="1" hidden="1"/>
    <row r="9834" customFormat="1" hidden="1"/>
    <row r="9835" customFormat="1" hidden="1"/>
    <row r="9836" customFormat="1" hidden="1"/>
    <row r="9837" customFormat="1" hidden="1"/>
    <row r="9838" customFormat="1" hidden="1"/>
    <row r="9839" customFormat="1" hidden="1"/>
    <row r="9840" customFormat="1" hidden="1"/>
    <row r="9841" customFormat="1" hidden="1"/>
    <row r="9842" customFormat="1" hidden="1"/>
    <row r="9843" customFormat="1" hidden="1"/>
    <row r="9844" customFormat="1" hidden="1"/>
    <row r="9845" customFormat="1" hidden="1"/>
    <row r="9846" customFormat="1" hidden="1"/>
    <row r="9847" customFormat="1" hidden="1"/>
    <row r="9848" customFormat="1" hidden="1"/>
    <row r="9849" customFormat="1" hidden="1"/>
    <row r="9850" customFormat="1" hidden="1"/>
    <row r="9851" customFormat="1" hidden="1"/>
    <row r="9852" customFormat="1" hidden="1"/>
    <row r="9853" customFormat="1" hidden="1"/>
    <row r="9854" customFormat="1" hidden="1"/>
    <row r="9855" customFormat="1" hidden="1"/>
    <row r="9856" customFormat="1" hidden="1"/>
    <row r="9857" customFormat="1" hidden="1"/>
    <row r="9858" customFormat="1" hidden="1"/>
    <row r="9859" customFormat="1" hidden="1"/>
    <row r="9860" customFormat="1" hidden="1"/>
    <row r="9861" customFormat="1" hidden="1"/>
    <row r="9862" customFormat="1" hidden="1"/>
    <row r="9863" customFormat="1" hidden="1"/>
    <row r="9864" customFormat="1" hidden="1"/>
    <row r="9865" customFormat="1" hidden="1"/>
    <row r="9866" customFormat="1" hidden="1"/>
    <row r="9867" customFormat="1" hidden="1"/>
    <row r="9868" customFormat="1" hidden="1"/>
    <row r="9869" customFormat="1" hidden="1"/>
    <row r="9870" customFormat="1" hidden="1"/>
    <row r="9871" customFormat="1" hidden="1"/>
    <row r="9872" customFormat="1" hidden="1"/>
    <row r="9873" customFormat="1" hidden="1"/>
    <row r="9874" customFormat="1" hidden="1"/>
    <row r="9875" customFormat="1" hidden="1"/>
    <row r="9876" customFormat="1" hidden="1"/>
    <row r="9877" customFormat="1" hidden="1"/>
    <row r="9878" customFormat="1" hidden="1"/>
    <row r="9879" customFormat="1" hidden="1"/>
    <row r="9880" customFormat="1" hidden="1"/>
    <row r="9881" customFormat="1" hidden="1"/>
    <row r="9882" customFormat="1" hidden="1"/>
    <row r="9883" customFormat="1" hidden="1"/>
    <row r="9884" customFormat="1" hidden="1"/>
    <row r="9885" customFormat="1" hidden="1"/>
    <row r="9886" customFormat="1" hidden="1"/>
    <row r="9887" customFormat="1" hidden="1"/>
    <row r="9888" customFormat="1" hidden="1"/>
    <row r="9889" customFormat="1" hidden="1"/>
    <row r="9890" customFormat="1" hidden="1"/>
    <row r="9891" customFormat="1" hidden="1"/>
    <row r="9892" customFormat="1" hidden="1"/>
    <row r="9893" customFormat="1" hidden="1"/>
    <row r="9894" customFormat="1" hidden="1"/>
    <row r="9895" customFormat="1" hidden="1"/>
    <row r="9896" customFormat="1" hidden="1"/>
    <row r="9897" customFormat="1" hidden="1"/>
    <row r="9898" customFormat="1" hidden="1"/>
    <row r="9899" customFormat="1" hidden="1"/>
    <row r="9900" customFormat="1" hidden="1"/>
    <row r="9901" customFormat="1" hidden="1"/>
    <row r="9902" customFormat="1" hidden="1"/>
    <row r="9903" customFormat="1" hidden="1"/>
    <row r="9904" customFormat="1" hidden="1"/>
    <row r="9905" customFormat="1" hidden="1"/>
    <row r="9906" customFormat="1" hidden="1"/>
    <row r="9907" customFormat="1" hidden="1"/>
    <row r="9908" customFormat="1" hidden="1"/>
    <row r="9909" customFormat="1" hidden="1"/>
    <row r="9910" customFormat="1" hidden="1"/>
    <row r="9911" customFormat="1" hidden="1"/>
    <row r="9912" customFormat="1" hidden="1"/>
    <row r="9913" customFormat="1" hidden="1"/>
    <row r="9914" customFormat="1" hidden="1"/>
    <row r="9915" customFormat="1" hidden="1"/>
    <row r="9916" customFormat="1" hidden="1"/>
    <row r="9917" customFormat="1" hidden="1"/>
    <row r="9918" customFormat="1" hidden="1"/>
    <row r="9919" customFormat="1" hidden="1"/>
    <row r="9920" customFormat="1" hidden="1"/>
    <row r="9921" customFormat="1" hidden="1"/>
    <row r="9922" customFormat="1" hidden="1"/>
    <row r="9923" customFormat="1" hidden="1"/>
    <row r="9924" customFormat="1" hidden="1"/>
    <row r="9925" customFormat="1" hidden="1"/>
    <row r="9926" customFormat="1" hidden="1"/>
    <row r="9927" customFormat="1" hidden="1"/>
    <row r="9928" customFormat="1" hidden="1"/>
    <row r="9929" customFormat="1" hidden="1"/>
    <row r="9930" customFormat="1" hidden="1"/>
    <row r="9931" customFormat="1" hidden="1"/>
    <row r="9932" customFormat="1" hidden="1"/>
    <row r="9933" customFormat="1" hidden="1"/>
    <row r="9934" customFormat="1" hidden="1"/>
    <row r="9935" customFormat="1" hidden="1"/>
    <row r="9936" customFormat="1" hidden="1"/>
    <row r="9937" customFormat="1" hidden="1"/>
    <row r="9938" customFormat="1" hidden="1"/>
    <row r="9939" customFormat="1" hidden="1"/>
    <row r="9940" customFormat="1" hidden="1"/>
    <row r="9941" customFormat="1" hidden="1"/>
    <row r="9942" customFormat="1" hidden="1"/>
    <row r="9943" customFormat="1" hidden="1"/>
    <row r="9944" customFormat="1" hidden="1"/>
    <row r="9945" customFormat="1" hidden="1"/>
    <row r="9946" customFormat="1" hidden="1"/>
    <row r="9947" customFormat="1" hidden="1"/>
    <row r="9948" customFormat="1" hidden="1"/>
    <row r="9949" customFormat="1" hidden="1"/>
    <row r="9950" customFormat="1" hidden="1"/>
    <row r="9951" customFormat="1" hidden="1"/>
    <row r="9952" customFormat="1" hidden="1"/>
    <row r="9953" customFormat="1" hidden="1"/>
    <row r="9954" customFormat="1" hidden="1"/>
    <row r="9955" customFormat="1" hidden="1"/>
    <row r="9956" customFormat="1" hidden="1"/>
    <row r="9957" customFormat="1" hidden="1"/>
    <row r="9958" customFormat="1" hidden="1"/>
    <row r="9959" customFormat="1" hidden="1"/>
    <row r="9960" customFormat="1" hidden="1"/>
    <row r="9961" customFormat="1" hidden="1"/>
    <row r="9962" customFormat="1" hidden="1"/>
    <row r="9963" customFormat="1" hidden="1"/>
    <row r="9964" customFormat="1" hidden="1"/>
    <row r="9965" customFormat="1" hidden="1"/>
    <row r="9966" customFormat="1" hidden="1"/>
    <row r="9967" customFormat="1" hidden="1"/>
    <row r="9968" customFormat="1" hidden="1"/>
    <row r="9969" customFormat="1" hidden="1"/>
    <row r="9970" customFormat="1" hidden="1"/>
    <row r="9971" customFormat="1" hidden="1"/>
    <row r="9972" customFormat="1" hidden="1"/>
    <row r="9973" customFormat="1" hidden="1"/>
    <row r="9974" customFormat="1" hidden="1"/>
    <row r="9975" customFormat="1" hidden="1"/>
    <row r="9976" customFormat="1" hidden="1"/>
    <row r="9977" customFormat="1" hidden="1"/>
    <row r="9978" customFormat="1" hidden="1"/>
    <row r="9979" customFormat="1" hidden="1"/>
    <row r="9980" customFormat="1" hidden="1"/>
    <row r="9981" customFormat="1" hidden="1"/>
    <row r="9982" customFormat="1" hidden="1"/>
    <row r="9983" customFormat="1" hidden="1"/>
    <row r="9984" customFormat="1" hidden="1"/>
    <row r="9985" customFormat="1" hidden="1"/>
    <row r="9986" customFormat="1" hidden="1"/>
    <row r="9987" customFormat="1" hidden="1"/>
    <row r="9988" customFormat="1" hidden="1"/>
    <row r="9989" customFormat="1" hidden="1"/>
    <row r="9990" customFormat="1" hidden="1"/>
    <row r="9991" customFormat="1" hidden="1"/>
    <row r="9992" customFormat="1" hidden="1"/>
    <row r="9993" customFormat="1" hidden="1"/>
    <row r="9994" customFormat="1" hidden="1"/>
    <row r="9995" customFormat="1" hidden="1"/>
    <row r="9996" customFormat="1" hidden="1"/>
    <row r="9997" customFormat="1" hidden="1"/>
    <row r="9998" customFormat="1" hidden="1"/>
    <row r="9999" customFormat="1" hidden="1"/>
    <row r="10000" customFormat="1" hidden="1"/>
    <row r="10001" customFormat="1" hidden="1"/>
    <row r="10002" customFormat="1" hidden="1"/>
    <row r="10003" customFormat="1" hidden="1"/>
    <row r="10004" customFormat="1" hidden="1"/>
    <row r="10005" customFormat="1" hidden="1"/>
    <row r="10006" customFormat="1" hidden="1"/>
    <row r="10007" customFormat="1" hidden="1"/>
    <row r="10008" customFormat="1" hidden="1"/>
    <row r="10009" customFormat="1" hidden="1"/>
    <row r="10010" customFormat="1" hidden="1"/>
    <row r="10011" customFormat="1" hidden="1"/>
    <row r="10012" customFormat="1" hidden="1"/>
    <row r="10013" customFormat="1" hidden="1"/>
    <row r="10014" customFormat="1" hidden="1"/>
    <row r="10015" customFormat="1" hidden="1"/>
    <row r="10016" customFormat="1" hidden="1"/>
    <row r="10017" customFormat="1" hidden="1"/>
    <row r="10018" customFormat="1" hidden="1"/>
    <row r="10019" customFormat="1" hidden="1"/>
    <row r="10020" customFormat="1" hidden="1"/>
    <row r="10021" customFormat="1" hidden="1"/>
    <row r="10022" customFormat="1" hidden="1"/>
    <row r="10023" customFormat="1" hidden="1"/>
    <row r="10024" customFormat="1" hidden="1"/>
    <row r="10025" customFormat="1" hidden="1"/>
    <row r="10026" customFormat="1" hidden="1"/>
    <row r="10027" customFormat="1" hidden="1"/>
    <row r="10028" customFormat="1" hidden="1"/>
    <row r="10029" customFormat="1" hidden="1"/>
    <row r="10030" customFormat="1" hidden="1"/>
    <row r="10031" customFormat="1" hidden="1"/>
    <row r="10032" customFormat="1" hidden="1"/>
    <row r="10033" customFormat="1" hidden="1"/>
    <row r="10034" customFormat="1" hidden="1"/>
    <row r="10035" customFormat="1" hidden="1"/>
    <row r="10036" customFormat="1" hidden="1"/>
    <row r="10037" customFormat="1" hidden="1"/>
    <row r="10038" customFormat="1" hidden="1"/>
    <row r="10039" customFormat="1" hidden="1"/>
    <row r="10040" customFormat="1" hidden="1"/>
    <row r="10041" customFormat="1" hidden="1"/>
    <row r="10042" customFormat="1" hidden="1"/>
    <row r="10043" customFormat="1" hidden="1"/>
    <row r="10044" customFormat="1" hidden="1"/>
    <row r="10045" customFormat="1" hidden="1"/>
    <row r="10046" customFormat="1" hidden="1"/>
    <row r="10047" customFormat="1" hidden="1"/>
    <row r="10048" customFormat="1" hidden="1"/>
    <row r="10049" customFormat="1" hidden="1"/>
    <row r="10050" customFormat="1" hidden="1"/>
    <row r="10051" customFormat="1" hidden="1"/>
    <row r="10052" customFormat="1" hidden="1"/>
    <row r="10053" customFormat="1" hidden="1"/>
    <row r="10054" customFormat="1" hidden="1"/>
    <row r="10055" customFormat="1" hidden="1"/>
    <row r="10056" customFormat="1" hidden="1"/>
    <row r="10057" customFormat="1" hidden="1"/>
    <row r="10058" customFormat="1" hidden="1"/>
    <row r="10059" customFormat="1" hidden="1"/>
    <row r="10060" customFormat="1" hidden="1"/>
    <row r="10061" customFormat="1" hidden="1"/>
    <row r="10062" customFormat="1" hidden="1"/>
    <row r="10063" customFormat="1" hidden="1"/>
    <row r="10064" customFormat="1" hidden="1"/>
    <row r="10065" customFormat="1" hidden="1"/>
    <row r="10066" customFormat="1" hidden="1"/>
    <row r="10067" customFormat="1" hidden="1"/>
    <row r="10068" customFormat="1" hidden="1"/>
    <row r="10069" customFormat="1" hidden="1"/>
    <row r="10070" customFormat="1" hidden="1"/>
    <row r="10071" customFormat="1" hidden="1"/>
    <row r="10072" customFormat="1" hidden="1"/>
    <row r="10073" customFormat="1" hidden="1"/>
    <row r="10074" customFormat="1" hidden="1"/>
    <row r="10075" customFormat="1" hidden="1"/>
    <row r="10076" customFormat="1" hidden="1"/>
    <row r="10077" customFormat="1" hidden="1"/>
    <row r="10078" customFormat="1" hidden="1"/>
    <row r="10079" customFormat="1" hidden="1"/>
    <row r="10080" customFormat="1" hidden="1"/>
    <row r="10081" customFormat="1" hidden="1"/>
    <row r="10082" customFormat="1" hidden="1"/>
    <row r="10083" customFormat="1" hidden="1"/>
    <row r="10084" customFormat="1" hidden="1"/>
    <row r="10085" customFormat="1" hidden="1"/>
    <row r="10086" customFormat="1" hidden="1"/>
    <row r="10087" customFormat="1" hidden="1"/>
    <row r="10088" customFormat="1" hidden="1"/>
    <row r="10089" customFormat="1" hidden="1"/>
    <row r="10090" customFormat="1" hidden="1"/>
    <row r="10091" customFormat="1" hidden="1"/>
    <row r="10092" customFormat="1" hidden="1"/>
    <row r="10093" customFormat="1" hidden="1"/>
    <row r="10094" customFormat="1" hidden="1"/>
    <row r="10095" customFormat="1" hidden="1"/>
    <row r="10096" customFormat="1" hidden="1"/>
    <row r="10097" customFormat="1" hidden="1"/>
    <row r="10098" customFormat="1" hidden="1"/>
    <row r="10099" customFormat="1" hidden="1"/>
    <row r="10100" customFormat="1" hidden="1"/>
    <row r="10101" customFormat="1" hidden="1"/>
    <row r="10102" customFormat="1" hidden="1"/>
    <row r="10103" customFormat="1" hidden="1"/>
    <row r="10104" customFormat="1" hidden="1"/>
    <row r="10105" customFormat="1" hidden="1"/>
    <row r="10106" customFormat="1" hidden="1"/>
    <row r="10107" customFormat="1" hidden="1"/>
    <row r="10108" customFormat="1" hidden="1"/>
    <row r="10109" customFormat="1" hidden="1"/>
    <row r="10110" customFormat="1" hidden="1"/>
    <row r="10111" customFormat="1" hidden="1"/>
    <row r="10112" customFormat="1" hidden="1"/>
    <row r="10113" customFormat="1" hidden="1"/>
    <row r="10114" customFormat="1" hidden="1"/>
    <row r="10115" customFormat="1" hidden="1"/>
    <row r="10116" customFormat="1" hidden="1"/>
    <row r="10117" customFormat="1" hidden="1"/>
    <row r="10118" customFormat="1" hidden="1"/>
    <row r="10119" customFormat="1" hidden="1"/>
    <row r="10120" customFormat="1" hidden="1"/>
    <row r="10121" customFormat="1" hidden="1"/>
    <row r="10122" customFormat="1" hidden="1"/>
    <row r="10123" customFormat="1" hidden="1"/>
    <row r="10124" customFormat="1" hidden="1"/>
    <row r="10125" customFormat="1" hidden="1"/>
    <row r="10126" customFormat="1" hidden="1"/>
    <row r="10127" customFormat="1" hidden="1"/>
    <row r="10128" customFormat="1" hidden="1"/>
    <row r="10129" customFormat="1" hidden="1"/>
    <row r="10130" customFormat="1" hidden="1"/>
    <row r="10131" customFormat="1" hidden="1"/>
    <row r="10132" customFormat="1" hidden="1"/>
    <row r="10133" customFormat="1" hidden="1"/>
    <row r="10134" customFormat="1" hidden="1"/>
    <row r="10135" customFormat="1" hidden="1"/>
    <row r="10136" customFormat="1" hidden="1"/>
    <row r="10137" customFormat="1" hidden="1"/>
    <row r="10138" customFormat="1" hidden="1"/>
    <row r="10139" customFormat="1" hidden="1"/>
    <row r="10140" customFormat="1" hidden="1"/>
    <row r="10141" customFormat="1" hidden="1"/>
    <row r="10142" customFormat="1" hidden="1"/>
    <row r="10143" customFormat="1" hidden="1"/>
    <row r="10144" customFormat="1" hidden="1"/>
    <row r="10145" customFormat="1" hidden="1"/>
    <row r="10146" customFormat="1" hidden="1"/>
    <row r="10147" customFormat="1" hidden="1"/>
    <row r="10148" customFormat="1" hidden="1"/>
    <row r="10149" customFormat="1" hidden="1"/>
    <row r="10150" customFormat="1" hidden="1"/>
    <row r="10151" customFormat="1" hidden="1"/>
    <row r="10152" customFormat="1" hidden="1"/>
    <row r="10153" customFormat="1" hidden="1"/>
    <row r="10154" customFormat="1" hidden="1"/>
    <row r="10155" customFormat="1" hidden="1"/>
    <row r="10156" customFormat="1" hidden="1"/>
    <row r="10157" customFormat="1" hidden="1"/>
    <row r="10158" customFormat="1" hidden="1"/>
    <row r="10159" customFormat="1" hidden="1"/>
    <row r="10160" customFormat="1" hidden="1"/>
    <row r="10161" customFormat="1" hidden="1"/>
    <row r="10162" customFormat="1" hidden="1"/>
    <row r="10163" customFormat="1" hidden="1"/>
    <row r="10164" customFormat="1" hidden="1"/>
    <row r="10165" customFormat="1" hidden="1"/>
    <row r="10166" customFormat="1" hidden="1"/>
    <row r="10167" customFormat="1" hidden="1"/>
    <row r="10168" customFormat="1" hidden="1"/>
    <row r="10169" customFormat="1" hidden="1"/>
    <row r="10170" customFormat="1" hidden="1"/>
    <row r="10171" customFormat="1" hidden="1"/>
    <row r="10172" customFormat="1" hidden="1"/>
    <row r="10173" customFormat="1" hidden="1"/>
    <row r="10174" customFormat="1" hidden="1"/>
    <row r="10175" customFormat="1" hidden="1"/>
    <row r="10176" customFormat="1" hidden="1"/>
    <row r="10177" customFormat="1" hidden="1"/>
    <row r="10178" customFormat="1" hidden="1"/>
    <row r="10179" customFormat="1" hidden="1"/>
    <row r="10180" customFormat="1" hidden="1"/>
    <row r="10181" customFormat="1" hidden="1"/>
    <row r="10182" customFormat="1" hidden="1"/>
    <row r="10183" customFormat="1" hidden="1"/>
    <row r="10184" customFormat="1" hidden="1"/>
    <row r="10185" customFormat="1" hidden="1"/>
    <row r="10186" customFormat="1" hidden="1"/>
    <row r="10187" customFormat="1" hidden="1"/>
    <row r="10188" customFormat="1" hidden="1"/>
    <row r="10189" customFormat="1" hidden="1"/>
    <row r="10190" customFormat="1" hidden="1"/>
    <row r="10191" customFormat="1" hidden="1"/>
    <row r="10192" customFormat="1" hidden="1"/>
    <row r="10193" customFormat="1" hidden="1"/>
    <row r="10194" customFormat="1" hidden="1"/>
    <row r="10195" customFormat="1" hidden="1"/>
    <row r="10196" customFormat="1" hidden="1"/>
    <row r="10197" customFormat="1" hidden="1"/>
    <row r="10198" customFormat="1" hidden="1"/>
    <row r="10199" customFormat="1" hidden="1"/>
    <row r="10200" customFormat="1" hidden="1"/>
    <row r="10201" customFormat="1" hidden="1"/>
    <row r="10202" customFormat="1" hidden="1"/>
    <row r="10203" customFormat="1" hidden="1"/>
    <row r="10204" customFormat="1" hidden="1"/>
    <row r="10205" customFormat="1" hidden="1"/>
    <row r="10206" customFormat="1" hidden="1"/>
    <row r="10207" customFormat="1" hidden="1"/>
    <row r="10208" customFormat="1" hidden="1"/>
    <row r="10209" customFormat="1" hidden="1"/>
    <row r="10210" customFormat="1" hidden="1"/>
    <row r="10211" customFormat="1" hidden="1"/>
    <row r="10212" customFormat="1" hidden="1"/>
    <row r="10213" customFormat="1" hidden="1"/>
    <row r="10214" customFormat="1" hidden="1"/>
    <row r="10215" customFormat="1" hidden="1"/>
    <row r="10216" customFormat="1" hidden="1"/>
    <row r="10217" customFormat="1" hidden="1"/>
    <row r="10218" customFormat="1" hidden="1"/>
    <row r="10219" customFormat="1" hidden="1"/>
    <row r="10220" customFormat="1" hidden="1"/>
    <row r="10221" customFormat="1" hidden="1"/>
    <row r="10222" customFormat="1" hidden="1"/>
    <row r="10223" customFormat="1" hidden="1"/>
    <row r="10224" customFormat="1" hidden="1"/>
    <row r="10225" customFormat="1" hidden="1"/>
    <row r="10226" customFormat="1" hidden="1"/>
    <row r="10227" customFormat="1" hidden="1"/>
    <row r="10228" customFormat="1" hidden="1"/>
    <row r="10229" customFormat="1" hidden="1"/>
    <row r="10230" customFormat="1" hidden="1"/>
    <row r="10231" customFormat="1" hidden="1"/>
    <row r="10232" customFormat="1" hidden="1"/>
    <row r="10233" customFormat="1" hidden="1"/>
    <row r="10234" customFormat="1" hidden="1"/>
    <row r="10235" customFormat="1" hidden="1"/>
    <row r="10236" customFormat="1" hidden="1"/>
    <row r="10237" customFormat="1" hidden="1"/>
    <row r="10238" customFormat="1" hidden="1"/>
    <row r="10239" customFormat="1" hidden="1"/>
    <row r="10240" customFormat="1" hidden="1"/>
    <row r="10241" customFormat="1" hidden="1"/>
    <row r="10242" customFormat="1" hidden="1"/>
    <row r="10243" customFormat="1" hidden="1"/>
    <row r="10244" customFormat="1" hidden="1"/>
    <row r="10245" customFormat="1" hidden="1"/>
    <row r="10246" customFormat="1" hidden="1"/>
    <row r="10247" customFormat="1" hidden="1"/>
    <row r="10248" customFormat="1" hidden="1"/>
    <row r="10249" customFormat="1" hidden="1"/>
    <row r="10250" customFormat="1" hidden="1"/>
    <row r="10251" customFormat="1" hidden="1"/>
    <row r="10252" customFormat="1" hidden="1"/>
    <row r="10253" customFormat="1" hidden="1"/>
    <row r="10254" customFormat="1" hidden="1"/>
    <row r="10255" customFormat="1" hidden="1"/>
    <row r="10256" customFormat="1" hidden="1"/>
    <row r="10257" customFormat="1" hidden="1"/>
    <row r="10258" customFormat="1" hidden="1"/>
    <row r="10259" customFormat="1" hidden="1"/>
    <row r="10260" customFormat="1" hidden="1"/>
    <row r="10261" customFormat="1" hidden="1"/>
    <row r="10262" customFormat="1" hidden="1"/>
    <row r="10263" customFormat="1" hidden="1"/>
    <row r="10264" customFormat="1" hidden="1"/>
    <row r="10265" customFormat="1" hidden="1"/>
    <row r="10266" customFormat="1" hidden="1"/>
    <row r="10267" customFormat="1" hidden="1"/>
    <row r="10268" customFormat="1" hidden="1"/>
    <row r="10269" customFormat="1" hidden="1"/>
    <row r="10270" customFormat="1" hidden="1"/>
    <row r="10271" customFormat="1" hidden="1"/>
    <row r="10272" customFormat="1" hidden="1"/>
    <row r="10273" customFormat="1" hidden="1"/>
    <row r="10274" customFormat="1" hidden="1"/>
    <row r="10275" customFormat="1" hidden="1"/>
    <row r="10276" customFormat="1" hidden="1"/>
    <row r="10277" customFormat="1" hidden="1"/>
    <row r="10278" customFormat="1" hidden="1"/>
    <row r="10279" customFormat="1" hidden="1"/>
    <row r="10280" customFormat="1" hidden="1"/>
    <row r="10281" customFormat="1" hidden="1"/>
    <row r="10282" customFormat="1" hidden="1"/>
    <row r="10283" customFormat="1" hidden="1"/>
    <row r="10284" customFormat="1" hidden="1"/>
    <row r="10285" customFormat="1" hidden="1"/>
    <row r="10286" customFormat="1" hidden="1"/>
    <row r="10287" customFormat="1" hidden="1"/>
    <row r="10288" customFormat="1" hidden="1"/>
    <row r="10289" customFormat="1" hidden="1"/>
    <row r="10290" customFormat="1" hidden="1"/>
    <row r="10291" customFormat="1" hidden="1"/>
    <row r="10292" customFormat="1" hidden="1"/>
    <row r="10293" customFormat="1" hidden="1"/>
    <row r="10294" customFormat="1" hidden="1"/>
    <row r="10295" customFormat="1" hidden="1"/>
    <row r="10296" customFormat="1" hidden="1"/>
    <row r="10297" customFormat="1" hidden="1"/>
    <row r="10298" customFormat="1" hidden="1"/>
    <row r="10299" customFormat="1" hidden="1"/>
    <row r="10300" customFormat="1" hidden="1"/>
    <row r="10301" customFormat="1" hidden="1"/>
    <row r="10302" customFormat="1" hidden="1"/>
    <row r="10303" customFormat="1" hidden="1"/>
    <row r="10304" customFormat="1" hidden="1"/>
    <row r="10305" customFormat="1" hidden="1"/>
    <row r="10306" customFormat="1" hidden="1"/>
    <row r="10307" customFormat="1" hidden="1"/>
    <row r="10308" customFormat="1" hidden="1"/>
    <row r="10309" customFormat="1" hidden="1"/>
    <row r="10310" customFormat="1" hidden="1"/>
    <row r="10311" customFormat="1" hidden="1"/>
    <row r="10312" customFormat="1" hidden="1"/>
    <row r="10313" customFormat="1" hidden="1"/>
    <row r="10314" customFormat="1" hidden="1"/>
    <row r="10315" customFormat="1" hidden="1"/>
    <row r="10316" customFormat="1" hidden="1"/>
    <row r="10317" customFormat="1" hidden="1"/>
    <row r="10318" customFormat="1" hidden="1"/>
    <row r="10319" customFormat="1" hidden="1"/>
    <row r="10320" customFormat="1" hidden="1"/>
    <row r="10321" customFormat="1" hidden="1"/>
    <row r="10322" customFormat="1" hidden="1"/>
    <row r="10323" customFormat="1" hidden="1"/>
    <row r="10324" customFormat="1" hidden="1"/>
    <row r="10325" customFormat="1" hidden="1"/>
    <row r="10326" customFormat="1" hidden="1"/>
    <row r="10327" customFormat="1" hidden="1"/>
    <row r="10328" customFormat="1" hidden="1"/>
    <row r="10329" customFormat="1" hidden="1"/>
    <row r="10330" customFormat="1" hidden="1"/>
    <row r="10331" customFormat="1" hidden="1"/>
    <row r="10332" customFormat="1" hidden="1"/>
    <row r="10333" customFormat="1" hidden="1"/>
    <row r="10334" customFormat="1" hidden="1"/>
    <row r="10335" customFormat="1" hidden="1"/>
    <row r="10336" customFormat="1" hidden="1"/>
    <row r="10337" customFormat="1" hidden="1"/>
    <row r="10338" customFormat="1" hidden="1"/>
    <row r="10339" customFormat="1" hidden="1"/>
    <row r="10340" customFormat="1" hidden="1"/>
    <row r="10341" customFormat="1" hidden="1"/>
    <row r="10342" customFormat="1" hidden="1"/>
    <row r="10343" customFormat="1" hidden="1"/>
    <row r="10344" customFormat="1" hidden="1"/>
    <row r="10345" customFormat="1" hidden="1"/>
    <row r="10346" customFormat="1" hidden="1"/>
    <row r="10347" customFormat="1" hidden="1"/>
    <row r="10348" customFormat="1" hidden="1"/>
    <row r="10349" customFormat="1" hidden="1"/>
    <row r="10350" customFormat="1" hidden="1"/>
    <row r="10351" customFormat="1" hidden="1"/>
    <row r="10352" customFormat="1" hidden="1"/>
    <row r="10353" customFormat="1" hidden="1"/>
    <row r="10354" customFormat="1" hidden="1"/>
    <row r="10355" customFormat="1" hidden="1"/>
    <row r="10356" customFormat="1" hidden="1"/>
    <row r="10357" customFormat="1" hidden="1"/>
    <row r="10358" customFormat="1" hidden="1"/>
    <row r="10359" customFormat="1" hidden="1"/>
    <row r="10360" customFormat="1" hidden="1"/>
    <row r="10361" customFormat="1" hidden="1"/>
    <row r="10362" customFormat="1" hidden="1"/>
    <row r="10363" customFormat="1" hidden="1"/>
    <row r="10364" customFormat="1" hidden="1"/>
    <row r="10365" customFormat="1" hidden="1"/>
    <row r="10366" customFormat="1" hidden="1"/>
    <row r="10367" customFormat="1" hidden="1"/>
    <row r="10368" customFormat="1" hidden="1"/>
    <row r="10369" customFormat="1" hidden="1"/>
    <row r="10370" customFormat="1" hidden="1"/>
    <row r="10371" customFormat="1" hidden="1"/>
    <row r="10372" customFormat="1" hidden="1"/>
    <row r="10373" customFormat="1" hidden="1"/>
    <row r="10374" customFormat="1" hidden="1"/>
    <row r="10375" customFormat="1" hidden="1"/>
    <row r="10376" customFormat="1" hidden="1"/>
    <row r="10377" customFormat="1" hidden="1"/>
    <row r="10378" customFormat="1" hidden="1"/>
    <row r="10379" customFormat="1" hidden="1"/>
    <row r="10380" customFormat="1" hidden="1"/>
    <row r="10381" customFormat="1" hidden="1"/>
    <row r="10382" customFormat="1" hidden="1"/>
    <row r="10383" customFormat="1" hidden="1"/>
    <row r="10384" customFormat="1" hidden="1"/>
    <row r="10385" customFormat="1" hidden="1"/>
    <row r="10386" customFormat="1" hidden="1"/>
    <row r="10387" customFormat="1" hidden="1"/>
    <row r="10388" customFormat="1" hidden="1"/>
    <row r="10389" customFormat="1" hidden="1"/>
    <row r="10390" customFormat="1" hidden="1"/>
    <row r="10391" customFormat="1" hidden="1"/>
    <row r="10392" customFormat="1" hidden="1"/>
    <row r="10393" customFormat="1" hidden="1"/>
    <row r="10394" customFormat="1" hidden="1"/>
    <row r="10395" customFormat="1" hidden="1"/>
    <row r="10396" customFormat="1" hidden="1"/>
    <row r="10397" customFormat="1" hidden="1"/>
    <row r="10398" customFormat="1" hidden="1"/>
    <row r="10399" customFormat="1" hidden="1"/>
    <row r="10400" customFormat="1" hidden="1"/>
    <row r="10401" customFormat="1" hidden="1"/>
    <row r="10402" customFormat="1" hidden="1"/>
    <row r="10403" customFormat="1" hidden="1"/>
    <row r="10404" customFormat="1" hidden="1"/>
    <row r="10405" customFormat="1" hidden="1"/>
    <row r="10406" customFormat="1" hidden="1"/>
    <row r="10407" customFormat="1" hidden="1"/>
    <row r="10408" customFormat="1" hidden="1"/>
    <row r="10409" customFormat="1" hidden="1"/>
    <row r="10410" customFormat="1" hidden="1"/>
    <row r="10411" customFormat="1" hidden="1"/>
    <row r="10412" customFormat="1" hidden="1"/>
    <row r="10413" customFormat="1" hidden="1"/>
    <row r="10414" customFormat="1" hidden="1"/>
    <row r="10415" customFormat="1" hidden="1"/>
    <row r="10416" customFormat="1" hidden="1"/>
    <row r="10417" customFormat="1" hidden="1"/>
    <row r="10418" customFormat="1" hidden="1"/>
    <row r="10419" customFormat="1" hidden="1"/>
    <row r="10420" customFormat="1" hidden="1"/>
    <row r="10421" customFormat="1" hidden="1"/>
    <row r="10422" customFormat="1" hidden="1"/>
    <row r="10423" customFormat="1" hidden="1"/>
    <row r="10424" customFormat="1" hidden="1"/>
    <row r="10425" customFormat="1" hidden="1"/>
    <row r="10426" customFormat="1" hidden="1"/>
    <row r="10427" customFormat="1" hidden="1"/>
    <row r="10428" customFormat="1" hidden="1"/>
    <row r="10429" customFormat="1" hidden="1"/>
    <row r="10430" customFormat="1" hidden="1"/>
    <row r="10431" customFormat="1" hidden="1"/>
    <row r="10432" customFormat="1" hidden="1"/>
    <row r="10433" customFormat="1" hidden="1"/>
    <row r="10434" customFormat="1" hidden="1"/>
    <row r="10435" customFormat="1" hidden="1"/>
    <row r="10436" customFormat="1" hidden="1"/>
    <row r="10437" customFormat="1" hidden="1"/>
    <row r="10438" customFormat="1" hidden="1"/>
    <row r="10439" customFormat="1" hidden="1"/>
    <row r="10440" customFormat="1" hidden="1"/>
    <row r="10441" customFormat="1" hidden="1"/>
    <row r="10442" customFormat="1" hidden="1"/>
    <row r="10443" customFormat="1" hidden="1"/>
    <row r="10444" customFormat="1" hidden="1"/>
    <row r="10445" customFormat="1" hidden="1"/>
    <row r="10446" customFormat="1" hidden="1"/>
    <row r="10447" customFormat="1" hidden="1"/>
    <row r="10448" customFormat="1" hidden="1"/>
    <row r="10449" customFormat="1" hidden="1"/>
    <row r="10450" customFormat="1" hidden="1"/>
    <row r="10451" customFormat="1" hidden="1"/>
    <row r="10452" customFormat="1" hidden="1"/>
    <row r="10453" customFormat="1" hidden="1"/>
    <row r="10454" customFormat="1" hidden="1"/>
    <row r="10455" customFormat="1" hidden="1"/>
    <row r="10456" customFormat="1" hidden="1"/>
    <row r="10457" customFormat="1" hidden="1"/>
    <row r="10458" customFormat="1" hidden="1"/>
    <row r="10459" customFormat="1" hidden="1"/>
    <row r="10460" customFormat="1" hidden="1"/>
    <row r="10461" customFormat="1" hidden="1"/>
    <row r="10462" customFormat="1" hidden="1"/>
    <row r="10463" customFormat="1" hidden="1"/>
    <row r="10464" customFormat="1" hidden="1"/>
    <row r="10465" customFormat="1" hidden="1"/>
    <row r="10466" customFormat="1" hidden="1"/>
    <row r="10467" customFormat="1" hidden="1"/>
    <row r="10468" customFormat="1" hidden="1"/>
    <row r="10469" customFormat="1" hidden="1"/>
    <row r="10470" customFormat="1" hidden="1"/>
    <row r="10471" customFormat="1" hidden="1"/>
    <row r="10472" customFormat="1" hidden="1"/>
    <row r="10473" customFormat="1" hidden="1"/>
    <row r="10474" customFormat="1" hidden="1"/>
    <row r="10475" customFormat="1" hidden="1"/>
    <row r="10476" customFormat="1" hidden="1"/>
    <row r="10477" customFormat="1" hidden="1"/>
    <row r="10478" customFormat="1" hidden="1"/>
    <row r="10479" customFormat="1" hidden="1"/>
    <row r="10480" customFormat="1" hidden="1"/>
    <row r="10481" customFormat="1" hidden="1"/>
    <row r="10482" customFormat="1" hidden="1"/>
    <row r="10483" customFormat="1" hidden="1"/>
    <row r="10484" customFormat="1" hidden="1"/>
    <row r="10485" customFormat="1" hidden="1"/>
    <row r="10486" customFormat="1" hidden="1"/>
    <row r="10487" customFormat="1" hidden="1"/>
    <row r="10488" customFormat="1" hidden="1"/>
    <row r="10489" customFormat="1" hidden="1"/>
    <row r="10490" customFormat="1" hidden="1"/>
    <row r="10491" customFormat="1" hidden="1"/>
    <row r="10492" customFormat="1" hidden="1"/>
    <row r="10493" customFormat="1" hidden="1"/>
    <row r="10494" customFormat="1" hidden="1"/>
    <row r="10495" customFormat="1" hidden="1"/>
    <row r="10496" customFormat="1" hidden="1"/>
    <row r="10497" customFormat="1" hidden="1"/>
    <row r="10498" customFormat="1" hidden="1"/>
    <row r="10499" customFormat="1" hidden="1"/>
    <row r="10500" customFormat="1" hidden="1"/>
    <row r="10501" customFormat="1" hidden="1"/>
    <row r="10502" customFormat="1" hidden="1"/>
    <row r="10503" customFormat="1" hidden="1"/>
    <row r="10504" customFormat="1" hidden="1"/>
    <row r="10505" customFormat="1" hidden="1"/>
    <row r="10506" customFormat="1" hidden="1"/>
    <row r="10507" customFormat="1" hidden="1"/>
    <row r="10508" customFormat="1" hidden="1"/>
    <row r="10509" customFormat="1" hidden="1"/>
    <row r="10510" customFormat="1" hidden="1"/>
    <row r="10511" customFormat="1" hidden="1"/>
    <row r="10512" customFormat="1" hidden="1"/>
    <row r="10513" customFormat="1" hidden="1"/>
    <row r="10514" customFormat="1" hidden="1"/>
    <row r="10515" customFormat="1" hidden="1"/>
    <row r="10516" customFormat="1" hidden="1"/>
    <row r="10517" customFormat="1" hidden="1"/>
    <row r="10518" customFormat="1" hidden="1"/>
    <row r="10519" customFormat="1" hidden="1"/>
    <row r="10520" customFormat="1" hidden="1"/>
    <row r="10521" customFormat="1" hidden="1"/>
    <row r="10522" customFormat="1" hidden="1"/>
    <row r="10523" customFormat="1" hidden="1"/>
    <row r="10524" customFormat="1" hidden="1"/>
    <row r="10525" customFormat="1" hidden="1"/>
    <row r="10526" customFormat="1" hidden="1"/>
    <row r="10527" customFormat="1" hidden="1"/>
    <row r="10528" customFormat="1" hidden="1"/>
    <row r="10529" customFormat="1" hidden="1"/>
    <row r="10530" customFormat="1" hidden="1"/>
    <row r="10531" customFormat="1" hidden="1"/>
    <row r="10532" customFormat="1" hidden="1"/>
    <row r="10533" customFormat="1" hidden="1"/>
    <row r="10534" customFormat="1" hidden="1"/>
    <row r="10535" customFormat="1" hidden="1"/>
    <row r="10536" customFormat="1" hidden="1"/>
    <row r="10537" customFormat="1" hidden="1"/>
    <row r="10538" customFormat="1" hidden="1"/>
    <row r="10539" customFormat="1" hidden="1"/>
    <row r="10540" customFormat="1" hidden="1"/>
    <row r="10541" customFormat="1" hidden="1"/>
    <row r="10542" customFormat="1" hidden="1"/>
    <row r="10543" customFormat="1" hidden="1"/>
    <row r="10544" customFormat="1" hidden="1"/>
    <row r="10545" customFormat="1" hidden="1"/>
    <row r="10546" customFormat="1" hidden="1"/>
    <row r="10547" customFormat="1" hidden="1"/>
    <row r="10548" customFormat="1" hidden="1"/>
    <row r="10549" customFormat="1" hidden="1"/>
    <row r="10550" customFormat="1" hidden="1"/>
    <row r="10551" customFormat="1" hidden="1"/>
    <row r="10552" customFormat="1" hidden="1"/>
    <row r="10553" customFormat="1" hidden="1"/>
    <row r="10554" customFormat="1" hidden="1"/>
    <row r="10555" customFormat="1" hidden="1"/>
    <row r="10556" customFormat="1" hidden="1"/>
    <row r="10557" customFormat="1" hidden="1"/>
    <row r="10558" customFormat="1" hidden="1"/>
    <row r="10559" customFormat="1" hidden="1"/>
    <row r="10560" customFormat="1" hidden="1"/>
    <row r="10561" customFormat="1" hidden="1"/>
    <row r="10562" customFormat="1" hidden="1"/>
    <row r="10563" customFormat="1" hidden="1"/>
    <row r="10564" customFormat="1" hidden="1"/>
    <row r="10565" customFormat="1" hidden="1"/>
    <row r="10566" customFormat="1" hidden="1"/>
    <row r="10567" customFormat="1" hidden="1"/>
    <row r="10568" customFormat="1" hidden="1"/>
    <row r="10569" customFormat="1" hidden="1"/>
    <row r="10570" customFormat="1" hidden="1"/>
    <row r="10571" customFormat="1" hidden="1"/>
    <row r="10572" customFormat="1" hidden="1"/>
    <row r="10573" customFormat="1" hidden="1"/>
    <row r="10574" customFormat="1" hidden="1"/>
    <row r="10575" customFormat="1" hidden="1"/>
    <row r="10576" customFormat="1" hidden="1"/>
    <row r="10577" customFormat="1" hidden="1"/>
    <row r="10578" customFormat="1" hidden="1"/>
    <row r="10579" customFormat="1" hidden="1"/>
    <row r="10580" customFormat="1" hidden="1"/>
    <row r="10581" customFormat="1" hidden="1"/>
    <row r="10582" customFormat="1" hidden="1"/>
    <row r="10583" customFormat="1" hidden="1"/>
    <row r="10584" customFormat="1" hidden="1"/>
    <row r="10585" customFormat="1" hidden="1"/>
    <row r="10586" customFormat="1" hidden="1"/>
    <row r="10587" customFormat="1" hidden="1"/>
    <row r="10588" customFormat="1" hidden="1"/>
    <row r="10589" customFormat="1" hidden="1"/>
    <row r="10590" customFormat="1" hidden="1"/>
    <row r="10591" customFormat="1" hidden="1"/>
    <row r="10592" customFormat="1" hidden="1"/>
    <row r="10593" customFormat="1" hidden="1"/>
    <row r="10594" customFormat="1" hidden="1"/>
    <row r="10595" customFormat="1" hidden="1"/>
    <row r="10596" customFormat="1" hidden="1"/>
    <row r="10597" customFormat="1" hidden="1"/>
    <row r="10598" customFormat="1" hidden="1"/>
    <row r="10599" customFormat="1" hidden="1"/>
    <row r="10600" customFormat="1" hidden="1"/>
    <row r="10601" customFormat="1" hidden="1"/>
    <row r="10602" customFormat="1" hidden="1"/>
    <row r="10603" customFormat="1" hidden="1"/>
    <row r="10604" customFormat="1" hidden="1"/>
    <row r="10605" customFormat="1" hidden="1"/>
    <row r="10606" customFormat="1" hidden="1"/>
    <row r="10607" customFormat="1" hidden="1"/>
    <row r="10608" customFormat="1" hidden="1"/>
    <row r="10609" customFormat="1" hidden="1"/>
    <row r="10610" customFormat="1" hidden="1"/>
    <row r="10611" customFormat="1" hidden="1"/>
    <row r="10612" customFormat="1" hidden="1"/>
    <row r="10613" customFormat="1" hidden="1"/>
    <row r="10614" customFormat="1" hidden="1"/>
    <row r="10615" customFormat="1" hidden="1"/>
    <row r="10616" customFormat="1" hidden="1"/>
    <row r="10617" customFormat="1" hidden="1"/>
    <row r="10618" customFormat="1" hidden="1"/>
    <row r="10619" customFormat="1" hidden="1"/>
    <row r="10620" customFormat="1" hidden="1"/>
    <row r="10621" customFormat="1" hidden="1"/>
    <row r="10622" customFormat="1" hidden="1"/>
    <row r="10623" customFormat="1" hidden="1"/>
    <row r="10624" customFormat="1" hidden="1"/>
    <row r="10625" customFormat="1" hidden="1"/>
    <row r="10626" customFormat="1" hidden="1"/>
    <row r="10627" customFormat="1" hidden="1"/>
    <row r="10628" customFormat="1" hidden="1"/>
    <row r="10629" customFormat="1" hidden="1"/>
    <row r="10630" customFormat="1" hidden="1"/>
    <row r="10631" customFormat="1" hidden="1"/>
    <row r="10632" customFormat="1" hidden="1"/>
    <row r="10633" customFormat="1" hidden="1"/>
    <row r="10634" customFormat="1" hidden="1"/>
    <row r="10635" customFormat="1" hidden="1"/>
    <row r="10636" customFormat="1" hidden="1"/>
    <row r="10637" customFormat="1" hidden="1"/>
    <row r="10638" customFormat="1" hidden="1"/>
    <row r="10639" customFormat="1" hidden="1"/>
    <row r="10640" customFormat="1" hidden="1"/>
    <row r="10641" customFormat="1" hidden="1"/>
    <row r="10642" customFormat="1" hidden="1"/>
    <row r="10643" customFormat="1" hidden="1"/>
    <row r="10644" customFormat="1" hidden="1"/>
    <row r="10645" customFormat="1" hidden="1"/>
    <row r="10646" customFormat="1" hidden="1"/>
    <row r="10647" customFormat="1" hidden="1"/>
    <row r="10648" customFormat="1" hidden="1"/>
    <row r="10649" customFormat="1" hidden="1"/>
    <row r="10650" customFormat="1" hidden="1"/>
    <row r="10651" customFormat="1" hidden="1"/>
    <row r="10652" customFormat="1" hidden="1"/>
    <row r="10653" customFormat="1" hidden="1"/>
    <row r="10654" customFormat="1" hidden="1"/>
    <row r="10655" customFormat="1" hidden="1"/>
    <row r="10656" customFormat="1" hidden="1"/>
    <row r="10657" customFormat="1" hidden="1"/>
    <row r="10658" customFormat="1" hidden="1"/>
    <row r="10659" customFormat="1" hidden="1"/>
    <row r="10660" customFormat="1" hidden="1"/>
    <row r="10661" customFormat="1" hidden="1"/>
    <row r="10662" customFormat="1" hidden="1"/>
    <row r="10663" customFormat="1" hidden="1"/>
    <row r="10664" customFormat="1" hidden="1"/>
    <row r="10665" customFormat="1" hidden="1"/>
    <row r="10666" customFormat="1" hidden="1"/>
    <row r="10667" customFormat="1" hidden="1"/>
    <row r="10668" customFormat="1" hidden="1"/>
    <row r="10669" customFormat="1" hidden="1"/>
    <row r="10670" customFormat="1" hidden="1"/>
    <row r="10671" customFormat="1" hidden="1"/>
    <row r="10672" customFormat="1" hidden="1"/>
    <row r="10673" customFormat="1" hidden="1"/>
    <row r="10674" customFormat="1" hidden="1"/>
    <row r="10675" customFormat="1" hidden="1"/>
    <row r="10676" customFormat="1" hidden="1"/>
    <row r="10677" customFormat="1" hidden="1"/>
    <row r="10678" customFormat="1" hidden="1"/>
    <row r="10679" customFormat="1" hidden="1"/>
    <row r="10680" customFormat="1" hidden="1"/>
    <row r="10681" customFormat="1" hidden="1"/>
    <row r="10682" customFormat="1" hidden="1"/>
    <row r="10683" customFormat="1" hidden="1"/>
    <row r="10684" customFormat="1" hidden="1"/>
    <row r="10685" customFormat="1" hidden="1"/>
    <row r="10686" customFormat="1" hidden="1"/>
    <row r="10687" customFormat="1" hidden="1"/>
    <row r="10688" customFormat="1" hidden="1"/>
    <row r="10689" customFormat="1" hidden="1"/>
    <row r="10690" customFormat="1" hidden="1"/>
    <row r="10691" customFormat="1" hidden="1"/>
    <row r="10692" customFormat="1" hidden="1"/>
    <row r="10693" customFormat="1" hidden="1"/>
    <row r="10694" customFormat="1" hidden="1"/>
    <row r="10695" customFormat="1" hidden="1"/>
    <row r="10696" customFormat="1" hidden="1"/>
    <row r="10697" customFormat="1" hidden="1"/>
    <row r="10698" customFormat="1" hidden="1"/>
    <row r="10699" customFormat="1" hidden="1"/>
    <row r="10700" customFormat="1" hidden="1"/>
    <row r="10701" customFormat="1" hidden="1"/>
    <row r="10702" customFormat="1" hidden="1"/>
    <row r="10703" customFormat="1" hidden="1"/>
    <row r="10704" customFormat="1" hidden="1"/>
    <row r="10705" customFormat="1" hidden="1"/>
    <row r="10706" customFormat="1" hidden="1"/>
    <row r="10707" customFormat="1" hidden="1"/>
    <row r="10708" customFormat="1" hidden="1"/>
    <row r="10709" customFormat="1" hidden="1"/>
    <row r="10710" customFormat="1" hidden="1"/>
    <row r="10711" customFormat="1" hidden="1"/>
    <row r="10712" customFormat="1" hidden="1"/>
    <row r="10713" customFormat="1" hidden="1"/>
    <row r="10714" customFormat="1" hidden="1"/>
    <row r="10715" customFormat="1" hidden="1"/>
    <row r="10716" customFormat="1" hidden="1"/>
    <row r="10717" customFormat="1" hidden="1"/>
    <row r="10718" customFormat="1" hidden="1"/>
    <row r="10719" customFormat="1" hidden="1"/>
    <row r="10720" customFormat="1" hidden="1"/>
    <row r="10721" customFormat="1" hidden="1"/>
    <row r="10722" customFormat="1" hidden="1"/>
    <row r="10723" customFormat="1" hidden="1"/>
    <row r="10724" customFormat="1" hidden="1"/>
    <row r="10725" customFormat="1" hidden="1"/>
    <row r="10726" customFormat="1" hidden="1"/>
    <row r="10727" customFormat="1" hidden="1"/>
    <row r="10728" customFormat="1" hidden="1"/>
    <row r="10729" customFormat="1" hidden="1"/>
    <row r="10730" customFormat="1" hidden="1"/>
    <row r="10731" customFormat="1" hidden="1"/>
    <row r="10732" customFormat="1" hidden="1"/>
    <row r="10733" customFormat="1" hidden="1"/>
    <row r="10734" customFormat="1" hidden="1"/>
    <row r="10735" customFormat="1" hidden="1"/>
    <row r="10736" customFormat="1" hidden="1"/>
    <row r="10737" customFormat="1" hidden="1"/>
    <row r="10738" customFormat="1" hidden="1"/>
    <row r="10739" customFormat="1" hidden="1"/>
    <row r="10740" customFormat="1" hidden="1"/>
    <row r="10741" customFormat="1" hidden="1"/>
    <row r="10742" customFormat="1" hidden="1"/>
    <row r="10743" customFormat="1" hidden="1"/>
    <row r="10744" customFormat="1" hidden="1"/>
    <row r="10745" customFormat="1" hidden="1"/>
    <row r="10746" customFormat="1" hidden="1"/>
    <row r="10747" customFormat="1" hidden="1"/>
    <row r="10748" customFormat="1" hidden="1"/>
    <row r="10749" customFormat="1" hidden="1"/>
    <row r="10750" customFormat="1" hidden="1"/>
    <row r="10751" customFormat="1" hidden="1"/>
    <row r="10752" customFormat="1" hidden="1"/>
    <row r="10753" customFormat="1" hidden="1"/>
    <row r="10754" customFormat="1" hidden="1"/>
    <row r="10755" customFormat="1" hidden="1"/>
    <row r="10756" customFormat="1" hidden="1"/>
    <row r="10757" customFormat="1" hidden="1"/>
    <row r="10758" customFormat="1" hidden="1"/>
    <row r="10759" customFormat="1" hidden="1"/>
    <row r="10760" customFormat="1" hidden="1"/>
    <row r="10761" customFormat="1" hidden="1"/>
    <row r="10762" customFormat="1" hidden="1"/>
    <row r="10763" customFormat="1" hidden="1"/>
    <row r="10764" customFormat="1" hidden="1"/>
    <row r="10765" customFormat="1" hidden="1"/>
    <row r="10766" customFormat="1" hidden="1"/>
    <row r="10767" customFormat="1" hidden="1"/>
    <row r="10768" customFormat="1" hidden="1"/>
    <row r="10769" customFormat="1" hidden="1"/>
    <row r="10770" customFormat="1" hidden="1"/>
    <row r="10771" customFormat="1" hidden="1"/>
    <row r="10772" customFormat="1" hidden="1"/>
    <row r="10773" customFormat="1" hidden="1"/>
    <row r="10774" customFormat="1" hidden="1"/>
    <row r="10775" customFormat="1" hidden="1"/>
    <row r="10776" customFormat="1" hidden="1"/>
    <row r="10777" customFormat="1" hidden="1"/>
    <row r="10778" customFormat="1" hidden="1"/>
    <row r="10779" customFormat="1" hidden="1"/>
    <row r="10780" customFormat="1" hidden="1"/>
    <row r="10781" customFormat="1" hidden="1"/>
    <row r="10782" customFormat="1" hidden="1"/>
    <row r="10783" customFormat="1" hidden="1"/>
    <row r="10784" customFormat="1" hidden="1"/>
    <row r="10785" customFormat="1" hidden="1"/>
    <row r="10786" customFormat="1" hidden="1"/>
    <row r="10787" customFormat="1" hidden="1"/>
    <row r="10788" customFormat="1" hidden="1"/>
    <row r="10789" customFormat="1" hidden="1"/>
    <row r="10790" customFormat="1" hidden="1"/>
    <row r="10791" customFormat="1" hidden="1"/>
    <row r="10792" customFormat="1" hidden="1"/>
    <row r="10793" customFormat="1" hidden="1"/>
    <row r="10794" customFormat="1" hidden="1"/>
    <row r="10795" customFormat="1" hidden="1"/>
    <row r="10796" customFormat="1" hidden="1"/>
    <row r="10797" customFormat="1" hidden="1"/>
    <row r="10798" customFormat="1" hidden="1"/>
    <row r="10799" customFormat="1" hidden="1"/>
    <row r="10800" customFormat="1" hidden="1"/>
    <row r="10801" customFormat="1" hidden="1"/>
    <row r="10802" customFormat="1" hidden="1"/>
    <row r="10803" customFormat="1" hidden="1"/>
    <row r="10804" customFormat="1" hidden="1"/>
    <row r="10805" customFormat="1" hidden="1"/>
    <row r="10806" customFormat="1" hidden="1"/>
    <row r="10807" customFormat="1" hidden="1"/>
    <row r="10808" customFormat="1" hidden="1"/>
    <row r="10809" customFormat="1" hidden="1"/>
    <row r="10810" customFormat="1" hidden="1"/>
    <row r="10811" customFormat="1" hidden="1"/>
    <row r="10812" customFormat="1" hidden="1"/>
    <row r="10813" customFormat="1" hidden="1"/>
    <row r="10814" customFormat="1" hidden="1"/>
    <row r="10815" customFormat="1" hidden="1"/>
    <row r="10816" customFormat="1" hidden="1"/>
    <row r="10817" customFormat="1" hidden="1"/>
    <row r="10818" customFormat="1" hidden="1"/>
    <row r="10819" customFormat="1" hidden="1"/>
    <row r="10820" customFormat="1" hidden="1"/>
    <row r="10821" customFormat="1" hidden="1"/>
    <row r="10822" customFormat="1" hidden="1"/>
    <row r="10823" customFormat="1" hidden="1"/>
    <row r="10824" customFormat="1" hidden="1"/>
    <row r="10825" customFormat="1" hidden="1"/>
    <row r="10826" customFormat="1" hidden="1"/>
    <row r="10827" customFormat="1" hidden="1"/>
    <row r="10828" customFormat="1" hidden="1"/>
    <row r="10829" customFormat="1" hidden="1"/>
    <row r="10830" customFormat="1" hidden="1"/>
    <row r="10831" customFormat="1" hidden="1"/>
    <row r="10832" customFormat="1" hidden="1"/>
    <row r="10833" customFormat="1" hidden="1"/>
    <row r="10834" customFormat="1" hidden="1"/>
    <row r="10835" customFormat="1" hidden="1"/>
    <row r="10836" customFormat="1" hidden="1"/>
    <row r="10837" customFormat="1" hidden="1"/>
    <row r="10838" customFormat="1" hidden="1"/>
    <row r="10839" customFormat="1" hidden="1"/>
    <row r="10840" customFormat="1" hidden="1"/>
    <row r="10841" customFormat="1" hidden="1"/>
    <row r="10842" customFormat="1" hidden="1"/>
    <row r="10843" customFormat="1" hidden="1"/>
    <row r="10844" customFormat="1" hidden="1"/>
    <row r="10845" customFormat="1" hidden="1"/>
    <row r="10846" customFormat="1" hidden="1"/>
    <row r="10847" customFormat="1" hidden="1"/>
    <row r="10848" customFormat="1" hidden="1"/>
    <row r="10849" customFormat="1" hidden="1"/>
    <row r="10850" customFormat="1" hidden="1"/>
    <row r="10851" customFormat="1" hidden="1"/>
    <row r="10852" customFormat="1" hidden="1"/>
    <row r="10853" customFormat="1" hidden="1"/>
    <row r="10854" customFormat="1" hidden="1"/>
    <row r="10855" customFormat="1" hidden="1"/>
    <row r="10856" customFormat="1" hidden="1"/>
    <row r="10857" customFormat="1" hidden="1"/>
    <row r="10858" customFormat="1" hidden="1"/>
    <row r="10859" customFormat="1" hidden="1"/>
    <row r="10860" customFormat="1" hidden="1"/>
    <row r="10861" customFormat="1" hidden="1"/>
    <row r="10862" customFormat="1" hidden="1"/>
    <row r="10863" customFormat="1" hidden="1"/>
    <row r="10864" customFormat="1" hidden="1"/>
    <row r="10865" customFormat="1" hidden="1"/>
    <row r="10866" customFormat="1" hidden="1"/>
    <row r="10867" customFormat="1" hidden="1"/>
    <row r="10868" customFormat="1" hidden="1"/>
    <row r="10869" customFormat="1" hidden="1"/>
    <row r="10870" customFormat="1" hidden="1"/>
    <row r="10871" customFormat="1" hidden="1"/>
    <row r="10872" customFormat="1" hidden="1"/>
    <row r="10873" customFormat="1" hidden="1"/>
    <row r="10874" customFormat="1" hidden="1"/>
    <row r="10875" customFormat="1" hidden="1"/>
    <row r="10876" customFormat="1" hidden="1"/>
    <row r="10877" customFormat="1" hidden="1"/>
    <row r="10878" customFormat="1" hidden="1"/>
    <row r="10879" customFormat="1" hidden="1"/>
    <row r="10880" customFormat="1" hidden="1"/>
    <row r="10881" customFormat="1" hidden="1"/>
    <row r="10882" customFormat="1" hidden="1"/>
    <row r="10883" customFormat="1" hidden="1"/>
    <row r="10884" customFormat="1" hidden="1"/>
    <row r="10885" customFormat="1" hidden="1"/>
    <row r="10886" customFormat="1" hidden="1"/>
    <row r="10887" customFormat="1" hidden="1"/>
    <row r="10888" customFormat="1" hidden="1"/>
    <row r="10889" customFormat="1" hidden="1"/>
    <row r="10890" customFormat="1" hidden="1"/>
    <row r="10891" customFormat="1" hidden="1"/>
    <row r="10892" customFormat="1" hidden="1"/>
    <row r="10893" customFormat="1" hidden="1"/>
    <row r="10894" customFormat="1" hidden="1"/>
    <row r="10895" customFormat="1" hidden="1"/>
    <row r="10896" customFormat="1" hidden="1"/>
    <row r="10897" customFormat="1" hidden="1"/>
    <row r="10898" customFormat="1" hidden="1"/>
    <row r="10899" customFormat="1" hidden="1"/>
    <row r="10900" customFormat="1" hidden="1"/>
    <row r="10901" customFormat="1" hidden="1"/>
    <row r="10902" customFormat="1" hidden="1"/>
    <row r="10903" customFormat="1" hidden="1"/>
    <row r="10904" customFormat="1" hidden="1"/>
    <row r="10905" customFormat="1" hidden="1"/>
    <row r="10906" customFormat="1" hidden="1"/>
    <row r="10907" customFormat="1" hidden="1"/>
    <row r="10908" customFormat="1" hidden="1"/>
    <row r="10909" customFormat="1" hidden="1"/>
    <row r="10910" customFormat="1" hidden="1"/>
    <row r="10911" customFormat="1" hidden="1"/>
    <row r="10912" customFormat="1" hidden="1"/>
    <row r="10913" customFormat="1" hidden="1"/>
    <row r="10914" customFormat="1" hidden="1"/>
    <row r="10915" customFormat="1" hidden="1"/>
    <row r="10916" customFormat="1" hidden="1"/>
    <row r="10917" customFormat="1" hidden="1"/>
    <row r="10918" customFormat="1" hidden="1"/>
    <row r="10919" customFormat="1" hidden="1"/>
    <row r="10920" customFormat="1" hidden="1"/>
    <row r="10921" customFormat="1" hidden="1"/>
    <row r="10922" customFormat="1" hidden="1"/>
    <row r="10923" customFormat="1" hidden="1"/>
    <row r="10924" customFormat="1" hidden="1"/>
    <row r="10925" customFormat="1" hidden="1"/>
    <row r="10926" customFormat="1" hidden="1"/>
    <row r="10927" customFormat="1" hidden="1"/>
    <row r="10928" customFormat="1" hidden="1"/>
    <row r="10929" customFormat="1" hidden="1"/>
    <row r="10930" customFormat="1" hidden="1"/>
    <row r="10931" customFormat="1" hidden="1"/>
    <row r="10932" customFormat="1" hidden="1"/>
    <row r="10933" customFormat="1" hidden="1"/>
    <row r="10934" customFormat="1" hidden="1"/>
    <row r="10935" customFormat="1" hidden="1"/>
    <row r="10936" customFormat="1" hidden="1"/>
    <row r="10937" customFormat="1" hidden="1"/>
    <row r="10938" customFormat="1" hidden="1"/>
    <row r="10939" customFormat="1" hidden="1"/>
    <row r="10940" customFormat="1" hidden="1"/>
    <row r="10941" customFormat="1" hidden="1"/>
    <row r="10942" customFormat="1" hidden="1"/>
    <row r="10943" customFormat="1" hidden="1"/>
    <row r="10944" customFormat="1" hidden="1"/>
    <row r="10945" customFormat="1" hidden="1"/>
    <row r="10946" customFormat="1" hidden="1"/>
    <row r="10947" customFormat="1" hidden="1"/>
    <row r="10948" customFormat="1" hidden="1"/>
    <row r="10949" customFormat="1" hidden="1"/>
    <row r="10950" customFormat="1" hidden="1"/>
    <row r="10951" customFormat="1" hidden="1"/>
    <row r="10952" customFormat="1" hidden="1"/>
    <row r="10953" customFormat="1" hidden="1"/>
    <row r="10954" customFormat="1" hidden="1"/>
    <row r="10955" customFormat="1" hidden="1"/>
    <row r="10956" customFormat="1" hidden="1"/>
    <row r="10957" customFormat="1" hidden="1"/>
    <row r="10958" customFormat="1" hidden="1"/>
    <row r="10959" customFormat="1" hidden="1"/>
    <row r="10960" customFormat="1" hidden="1"/>
    <row r="10961" customFormat="1" hidden="1"/>
    <row r="10962" customFormat="1" hidden="1"/>
    <row r="10963" customFormat="1" hidden="1"/>
    <row r="10964" customFormat="1" hidden="1"/>
    <row r="10965" customFormat="1" hidden="1"/>
    <row r="10966" customFormat="1" hidden="1"/>
    <row r="10967" customFormat="1" hidden="1"/>
    <row r="10968" customFormat="1" hidden="1"/>
    <row r="10969" customFormat="1" hidden="1"/>
    <row r="10970" customFormat="1" hidden="1"/>
    <row r="10971" customFormat="1" hidden="1"/>
    <row r="10972" customFormat="1" hidden="1"/>
    <row r="10973" customFormat="1" hidden="1"/>
    <row r="10974" customFormat="1" hidden="1"/>
    <row r="10975" customFormat="1" hidden="1"/>
    <row r="10976" customFormat="1" hidden="1"/>
    <row r="10977" customFormat="1" hidden="1"/>
    <row r="10978" customFormat="1" hidden="1"/>
    <row r="10979" customFormat="1" hidden="1"/>
    <row r="10980" customFormat="1" hidden="1"/>
    <row r="10981" customFormat="1" hidden="1"/>
    <row r="10982" customFormat="1" hidden="1"/>
    <row r="10983" customFormat="1" hidden="1"/>
    <row r="10984" customFormat="1" hidden="1"/>
    <row r="10985" customFormat="1" hidden="1"/>
    <row r="10986" customFormat="1" hidden="1"/>
    <row r="10987" customFormat="1" hidden="1"/>
    <row r="10988" customFormat="1" hidden="1"/>
    <row r="10989" customFormat="1" hidden="1"/>
    <row r="10990" customFormat="1" hidden="1"/>
    <row r="10991" customFormat="1" hidden="1"/>
    <row r="10992" customFormat="1" hidden="1"/>
    <row r="10993" customFormat="1" hidden="1"/>
    <row r="10994" customFormat="1" hidden="1"/>
    <row r="10995" customFormat="1" hidden="1"/>
    <row r="10996" customFormat="1" hidden="1"/>
    <row r="10997" customFormat="1" hidden="1"/>
    <row r="10998" customFormat="1" hidden="1"/>
    <row r="10999" customFormat="1" hidden="1"/>
    <row r="11000" customFormat="1" hidden="1"/>
    <row r="11001" customFormat="1" hidden="1"/>
    <row r="11002" customFormat="1" hidden="1"/>
    <row r="11003" customFormat="1" hidden="1"/>
    <row r="11004" customFormat="1" hidden="1"/>
    <row r="11005" customFormat="1" hidden="1"/>
    <row r="11006" customFormat="1" hidden="1"/>
    <row r="11007" customFormat="1" hidden="1"/>
    <row r="11008" customFormat="1" hidden="1"/>
    <row r="11009" customFormat="1" hidden="1"/>
    <row r="11010" customFormat="1" hidden="1"/>
    <row r="11011" customFormat="1" hidden="1"/>
    <row r="11012" customFormat="1" hidden="1"/>
    <row r="11013" customFormat="1" hidden="1"/>
    <row r="11014" customFormat="1" hidden="1"/>
    <row r="11015" customFormat="1" hidden="1"/>
    <row r="11016" customFormat="1" hidden="1"/>
    <row r="11017" customFormat="1" hidden="1"/>
    <row r="11018" customFormat="1" hidden="1"/>
    <row r="11019" customFormat="1" hidden="1"/>
    <row r="11020" customFormat="1" hidden="1"/>
    <row r="11021" customFormat="1" hidden="1"/>
    <row r="11022" customFormat="1" hidden="1"/>
    <row r="11023" customFormat="1" hidden="1"/>
    <row r="11024" customFormat="1" hidden="1"/>
    <row r="11025" customFormat="1" hidden="1"/>
    <row r="11026" customFormat="1" hidden="1"/>
    <row r="11027" customFormat="1" hidden="1"/>
    <row r="11028" customFormat="1" hidden="1"/>
    <row r="11029" customFormat="1" hidden="1"/>
    <row r="11030" customFormat="1" hidden="1"/>
    <row r="11031" customFormat="1" hidden="1"/>
    <row r="11032" customFormat="1" hidden="1"/>
    <row r="11033" customFormat="1" hidden="1"/>
    <row r="11034" customFormat="1" hidden="1"/>
    <row r="11035" customFormat="1" hidden="1"/>
    <row r="11036" customFormat="1" hidden="1"/>
    <row r="11037" customFormat="1" hidden="1"/>
    <row r="11038" customFormat="1" hidden="1"/>
    <row r="11039" customFormat="1" hidden="1"/>
    <row r="11040" customFormat="1" hidden="1"/>
    <row r="11041" customFormat="1" hidden="1"/>
    <row r="11042" customFormat="1" hidden="1"/>
    <row r="11043" customFormat="1" hidden="1"/>
    <row r="11044" customFormat="1" hidden="1"/>
    <row r="11045" customFormat="1" hidden="1"/>
    <row r="11046" customFormat="1" hidden="1"/>
    <row r="11047" customFormat="1" hidden="1"/>
    <row r="11048" customFormat="1" hidden="1"/>
    <row r="11049" customFormat="1" hidden="1"/>
    <row r="11050" customFormat="1" hidden="1"/>
    <row r="11051" customFormat="1" hidden="1"/>
    <row r="11052" customFormat="1" hidden="1"/>
    <row r="11053" customFormat="1" hidden="1"/>
    <row r="11054" customFormat="1" hidden="1"/>
    <row r="11055" customFormat="1" hidden="1"/>
    <row r="11056" customFormat="1" hidden="1"/>
    <row r="11057" customFormat="1" hidden="1"/>
    <row r="11058" customFormat="1" hidden="1"/>
    <row r="11059" customFormat="1" hidden="1"/>
    <row r="11060" customFormat="1" hidden="1"/>
    <row r="11061" customFormat="1" hidden="1"/>
    <row r="11062" customFormat="1" hidden="1"/>
    <row r="11063" customFormat="1" hidden="1"/>
    <row r="11064" customFormat="1" hidden="1"/>
    <row r="11065" customFormat="1" hidden="1"/>
    <row r="11066" customFormat="1" hidden="1"/>
    <row r="11067" customFormat="1" hidden="1"/>
    <row r="11068" customFormat="1" hidden="1"/>
    <row r="11069" customFormat="1" hidden="1"/>
    <row r="11070" customFormat="1" hidden="1"/>
    <row r="11071" customFormat="1" hidden="1"/>
    <row r="11072" customFormat="1" hidden="1"/>
    <row r="11073" customFormat="1" hidden="1"/>
    <row r="11074" customFormat="1" hidden="1"/>
    <row r="11075" customFormat="1" hidden="1"/>
    <row r="11076" customFormat="1" hidden="1"/>
    <row r="11077" customFormat="1" hidden="1"/>
    <row r="11078" customFormat="1" hidden="1"/>
    <row r="11079" customFormat="1" hidden="1"/>
    <row r="11080" customFormat="1" hidden="1"/>
    <row r="11081" customFormat="1" hidden="1"/>
    <row r="11082" customFormat="1" hidden="1"/>
    <row r="11083" customFormat="1" hidden="1"/>
    <row r="11084" customFormat="1" hidden="1"/>
    <row r="11085" customFormat="1" hidden="1"/>
    <row r="11086" customFormat="1" hidden="1"/>
    <row r="11087" customFormat="1" hidden="1"/>
    <row r="11088" customFormat="1" hidden="1"/>
    <row r="11089" customFormat="1" hidden="1"/>
    <row r="11090" customFormat="1" hidden="1"/>
    <row r="11091" customFormat="1" hidden="1"/>
    <row r="11092" customFormat="1" hidden="1"/>
    <row r="11093" customFormat="1" hidden="1"/>
    <row r="11094" customFormat="1" hidden="1"/>
    <row r="11095" customFormat="1" hidden="1"/>
    <row r="11096" customFormat="1" hidden="1"/>
    <row r="11097" customFormat="1" hidden="1"/>
    <row r="11098" customFormat="1" hidden="1"/>
    <row r="11099" customFormat="1" hidden="1"/>
    <row r="11100" customFormat="1" hidden="1"/>
    <row r="11101" customFormat="1" hidden="1"/>
    <row r="11102" customFormat="1" hidden="1"/>
    <row r="11103" customFormat="1" hidden="1"/>
    <row r="11104" customFormat="1" hidden="1"/>
    <row r="11105" customFormat="1" hidden="1"/>
    <row r="11106" customFormat="1" hidden="1"/>
    <row r="11107" customFormat="1" hidden="1"/>
    <row r="11108" customFormat="1" hidden="1"/>
    <row r="11109" customFormat="1" hidden="1"/>
    <row r="11110" customFormat="1" hidden="1"/>
    <row r="11111" customFormat="1" hidden="1"/>
    <row r="11112" customFormat="1" hidden="1"/>
    <row r="11113" customFormat="1" hidden="1"/>
    <row r="11114" customFormat="1" hidden="1"/>
    <row r="11115" customFormat="1" hidden="1"/>
    <row r="11116" customFormat="1" hidden="1"/>
    <row r="11117" customFormat="1" hidden="1"/>
    <row r="11118" customFormat="1" hidden="1"/>
    <row r="11119" customFormat="1" hidden="1"/>
    <row r="11120" customFormat="1" hidden="1"/>
    <row r="11121" customFormat="1" hidden="1"/>
    <row r="11122" customFormat="1" hidden="1"/>
    <row r="11123" customFormat="1" hidden="1"/>
    <row r="11124" customFormat="1" hidden="1"/>
    <row r="11125" customFormat="1" hidden="1"/>
    <row r="11126" customFormat="1" hidden="1"/>
    <row r="11127" customFormat="1" hidden="1"/>
    <row r="11128" customFormat="1" hidden="1"/>
    <row r="11129" customFormat="1" hidden="1"/>
    <row r="11130" customFormat="1" hidden="1"/>
    <row r="11131" customFormat="1" hidden="1"/>
    <row r="11132" customFormat="1" hidden="1"/>
    <row r="11133" customFormat="1" hidden="1"/>
    <row r="11134" customFormat="1" hidden="1"/>
    <row r="11135" customFormat="1" hidden="1"/>
    <row r="11136" customFormat="1" hidden="1"/>
    <row r="11137" customFormat="1" hidden="1"/>
    <row r="11138" customFormat="1" hidden="1"/>
    <row r="11139" customFormat="1" hidden="1"/>
    <row r="11140" customFormat="1" hidden="1"/>
    <row r="11141" customFormat="1" hidden="1"/>
    <row r="11142" customFormat="1" hidden="1"/>
    <row r="11143" customFormat="1" hidden="1"/>
    <row r="11144" customFormat="1" hidden="1"/>
    <row r="11145" customFormat="1" hidden="1"/>
    <row r="11146" customFormat="1" hidden="1"/>
    <row r="11147" customFormat="1" hidden="1"/>
    <row r="11148" customFormat="1" hidden="1"/>
    <row r="11149" customFormat="1" hidden="1"/>
    <row r="11150" customFormat="1" hidden="1"/>
    <row r="11151" customFormat="1" hidden="1"/>
    <row r="11152" customFormat="1" hidden="1"/>
    <row r="11153" customFormat="1" hidden="1"/>
    <row r="11154" customFormat="1" hidden="1"/>
    <row r="11155" customFormat="1" hidden="1"/>
    <row r="11156" customFormat="1" hidden="1"/>
    <row r="11157" customFormat="1" hidden="1"/>
    <row r="11158" customFormat="1" hidden="1"/>
    <row r="11159" customFormat="1" hidden="1"/>
    <row r="11160" customFormat="1" hidden="1"/>
    <row r="11161" customFormat="1" hidden="1"/>
    <row r="11162" customFormat="1" hidden="1"/>
    <row r="11163" customFormat="1" hidden="1"/>
    <row r="11164" customFormat="1" hidden="1"/>
    <row r="11165" customFormat="1" hidden="1"/>
    <row r="11166" customFormat="1" hidden="1"/>
    <row r="11167" customFormat="1" hidden="1"/>
    <row r="11168" customFormat="1" hidden="1"/>
    <row r="11169" customFormat="1" hidden="1"/>
    <row r="11170" customFormat="1" hidden="1"/>
    <row r="11171" customFormat="1" hidden="1"/>
    <row r="11172" customFormat="1" hidden="1"/>
    <row r="11173" customFormat="1" hidden="1"/>
    <row r="11174" customFormat="1" hidden="1"/>
    <row r="11175" customFormat="1" hidden="1"/>
    <row r="11176" customFormat="1" hidden="1"/>
    <row r="11177" customFormat="1" hidden="1"/>
    <row r="11178" customFormat="1" hidden="1"/>
    <row r="11179" customFormat="1" hidden="1"/>
    <row r="11180" customFormat="1" hidden="1"/>
    <row r="11181" customFormat="1" hidden="1"/>
    <row r="11182" customFormat="1" hidden="1"/>
    <row r="11183" customFormat="1" hidden="1"/>
    <row r="11184" customFormat="1" hidden="1"/>
    <row r="11185" customFormat="1" hidden="1"/>
    <row r="11186" customFormat="1" hidden="1"/>
    <row r="11187" customFormat="1" hidden="1"/>
    <row r="11188" customFormat="1" hidden="1"/>
    <row r="11189" customFormat="1" hidden="1"/>
    <row r="11190" customFormat="1" hidden="1"/>
    <row r="11191" customFormat="1" hidden="1"/>
    <row r="11192" customFormat="1" hidden="1"/>
    <row r="11193" customFormat="1" hidden="1"/>
    <row r="11194" customFormat="1" hidden="1"/>
    <row r="11195" customFormat="1" hidden="1"/>
    <row r="11196" customFormat="1" hidden="1"/>
    <row r="11197" customFormat="1" hidden="1"/>
    <row r="11198" customFormat="1" hidden="1"/>
    <row r="11199" customFormat="1" hidden="1"/>
    <row r="11200" customFormat="1" hidden="1"/>
    <row r="11201" customFormat="1" hidden="1"/>
    <row r="11202" customFormat="1" hidden="1"/>
    <row r="11203" customFormat="1" hidden="1"/>
    <row r="11204" customFormat="1" hidden="1"/>
    <row r="11205" customFormat="1" hidden="1"/>
    <row r="11206" customFormat="1" hidden="1"/>
    <row r="11207" customFormat="1" hidden="1"/>
    <row r="11208" customFormat="1" hidden="1"/>
    <row r="11209" customFormat="1" hidden="1"/>
    <row r="11210" customFormat="1" hidden="1"/>
    <row r="11211" customFormat="1" hidden="1"/>
    <row r="11212" customFormat="1" hidden="1"/>
    <row r="11213" customFormat="1" hidden="1"/>
    <row r="11214" customFormat="1" hidden="1"/>
    <row r="11215" customFormat="1" hidden="1"/>
    <row r="11216" customFormat="1" hidden="1"/>
    <row r="11217" customFormat="1" hidden="1"/>
    <row r="11218" customFormat="1" hidden="1"/>
    <row r="11219" customFormat="1" hidden="1"/>
    <row r="11220" customFormat="1" hidden="1"/>
    <row r="11221" customFormat="1" hidden="1"/>
    <row r="11222" customFormat="1" hidden="1"/>
    <row r="11223" customFormat="1" hidden="1"/>
    <row r="11224" customFormat="1" hidden="1"/>
    <row r="11225" customFormat="1" hidden="1"/>
    <row r="11226" customFormat="1" hidden="1"/>
    <row r="11227" customFormat="1" hidden="1"/>
    <row r="11228" customFormat="1" hidden="1"/>
    <row r="11229" customFormat="1" hidden="1"/>
    <row r="11230" customFormat="1" hidden="1"/>
    <row r="11231" customFormat="1" hidden="1"/>
    <row r="11232" customFormat="1" hidden="1"/>
    <row r="11233" customFormat="1" hidden="1"/>
    <row r="11234" customFormat="1" hidden="1"/>
    <row r="11235" customFormat="1" hidden="1"/>
    <row r="11236" customFormat="1" hidden="1"/>
    <row r="11237" customFormat="1" hidden="1"/>
    <row r="11238" customFormat="1" hidden="1"/>
    <row r="11239" customFormat="1" hidden="1"/>
    <row r="11240" customFormat="1" hidden="1"/>
    <row r="11241" customFormat="1" hidden="1"/>
    <row r="11242" customFormat="1" hidden="1"/>
    <row r="11243" customFormat="1" hidden="1"/>
    <row r="11244" customFormat="1" hidden="1"/>
    <row r="11245" customFormat="1" hidden="1"/>
    <row r="11246" customFormat="1" hidden="1"/>
    <row r="11247" customFormat="1" hidden="1"/>
    <row r="11248" customFormat="1" hidden="1"/>
    <row r="11249" customFormat="1" hidden="1"/>
    <row r="11250" customFormat="1" hidden="1"/>
    <row r="11251" customFormat="1" hidden="1"/>
    <row r="11252" customFormat="1" hidden="1"/>
    <row r="11253" customFormat="1" hidden="1"/>
    <row r="11254" customFormat="1" hidden="1"/>
    <row r="11255" customFormat="1" hidden="1"/>
    <row r="11256" customFormat="1" hidden="1"/>
    <row r="11257" customFormat="1" hidden="1"/>
    <row r="11258" customFormat="1" hidden="1"/>
    <row r="11259" customFormat="1" hidden="1"/>
    <row r="11260" customFormat="1" hidden="1"/>
    <row r="11261" customFormat="1" hidden="1"/>
    <row r="11262" customFormat="1" hidden="1"/>
    <row r="11263" customFormat="1" hidden="1"/>
    <row r="11264" customFormat="1" hidden="1"/>
    <row r="11265" customFormat="1" hidden="1"/>
    <row r="11266" customFormat="1" hidden="1"/>
    <row r="11267" customFormat="1" hidden="1"/>
    <row r="11268" customFormat="1" hidden="1"/>
    <row r="11269" customFormat="1" hidden="1"/>
    <row r="11270" customFormat="1" hidden="1"/>
    <row r="11271" customFormat="1" hidden="1"/>
    <row r="11272" customFormat="1" hidden="1"/>
    <row r="11273" customFormat="1" hidden="1"/>
    <row r="11274" customFormat="1" hidden="1"/>
    <row r="11275" customFormat="1" hidden="1"/>
    <row r="11276" customFormat="1" hidden="1"/>
    <row r="11277" customFormat="1" hidden="1"/>
    <row r="11278" customFormat="1" hidden="1"/>
    <row r="11279" customFormat="1" hidden="1"/>
    <row r="11280" customFormat="1" hidden="1"/>
    <row r="11281" customFormat="1" hidden="1"/>
    <row r="11282" customFormat="1" hidden="1"/>
    <row r="11283" customFormat="1" hidden="1"/>
    <row r="11284" customFormat="1" hidden="1"/>
    <row r="11285" customFormat="1" hidden="1"/>
    <row r="11286" customFormat="1" hidden="1"/>
    <row r="11287" customFormat="1" hidden="1"/>
    <row r="11288" customFormat="1" hidden="1"/>
    <row r="11289" customFormat="1" hidden="1"/>
    <row r="11290" customFormat="1" hidden="1"/>
    <row r="11291" customFormat="1" hidden="1"/>
    <row r="11292" customFormat="1" hidden="1"/>
    <row r="11293" customFormat="1" hidden="1"/>
    <row r="11294" customFormat="1" hidden="1"/>
    <row r="11295" customFormat="1" hidden="1"/>
    <row r="11296" customFormat="1" hidden="1"/>
    <row r="11297" customFormat="1" hidden="1"/>
    <row r="11298" customFormat="1" hidden="1"/>
    <row r="11299" customFormat="1" hidden="1"/>
    <row r="11300" customFormat="1" hidden="1"/>
    <row r="11301" customFormat="1" hidden="1"/>
    <row r="11302" customFormat="1" hidden="1"/>
    <row r="11303" customFormat="1" hidden="1"/>
    <row r="11304" customFormat="1" hidden="1"/>
    <row r="11305" customFormat="1" hidden="1"/>
    <row r="11306" customFormat="1" hidden="1"/>
    <row r="11307" customFormat="1" hidden="1"/>
    <row r="11308" customFormat="1" hidden="1"/>
    <row r="11309" customFormat="1" hidden="1"/>
    <row r="11310" customFormat="1" hidden="1"/>
    <row r="11311" customFormat="1" hidden="1"/>
    <row r="11312" customFormat="1" hidden="1"/>
    <row r="11313" customFormat="1" hidden="1"/>
    <row r="11314" customFormat="1" hidden="1"/>
    <row r="11315" customFormat="1" hidden="1"/>
    <row r="11316" customFormat="1" hidden="1"/>
    <row r="11317" customFormat="1" hidden="1"/>
    <row r="11318" customFormat="1" hidden="1"/>
    <row r="11319" customFormat="1" hidden="1"/>
    <row r="11320" customFormat="1" hidden="1"/>
    <row r="11321" customFormat="1" hidden="1"/>
    <row r="11322" customFormat="1" hidden="1"/>
    <row r="11323" customFormat="1" hidden="1"/>
    <row r="11324" customFormat="1" hidden="1"/>
    <row r="11325" customFormat="1" hidden="1"/>
    <row r="11326" customFormat="1" hidden="1"/>
    <row r="11327" customFormat="1" hidden="1"/>
    <row r="11328" customFormat="1" hidden="1"/>
    <row r="11329" customFormat="1" hidden="1"/>
    <row r="11330" customFormat="1" hidden="1"/>
    <row r="11331" customFormat="1" hidden="1"/>
    <row r="11332" customFormat="1" hidden="1"/>
    <row r="11333" customFormat="1" hidden="1"/>
    <row r="11334" customFormat="1" hidden="1"/>
    <row r="11335" customFormat="1" hidden="1"/>
    <row r="11336" customFormat="1" hidden="1"/>
    <row r="11337" customFormat="1" hidden="1"/>
    <row r="11338" customFormat="1" hidden="1"/>
    <row r="11339" customFormat="1" hidden="1"/>
    <row r="11340" customFormat="1" hidden="1"/>
    <row r="11341" customFormat="1" hidden="1"/>
    <row r="11342" customFormat="1" hidden="1"/>
    <row r="11343" customFormat="1" hidden="1"/>
    <row r="11344" customFormat="1" hidden="1"/>
    <row r="11345" customFormat="1" hidden="1"/>
    <row r="11346" customFormat="1" hidden="1"/>
    <row r="11347" customFormat="1" hidden="1"/>
    <row r="11348" customFormat="1" hidden="1"/>
    <row r="11349" customFormat="1" hidden="1"/>
    <row r="11350" customFormat="1" hidden="1"/>
    <row r="11351" customFormat="1" hidden="1"/>
    <row r="11352" customFormat="1" hidden="1"/>
    <row r="11353" customFormat="1" hidden="1"/>
    <row r="11354" customFormat="1" hidden="1"/>
    <row r="11355" customFormat="1" hidden="1"/>
    <row r="11356" customFormat="1" hidden="1"/>
    <row r="11357" customFormat="1" hidden="1"/>
    <row r="11358" customFormat="1" hidden="1"/>
    <row r="11359" customFormat="1" hidden="1"/>
    <row r="11360" customFormat="1" hidden="1"/>
    <row r="11361" customFormat="1" hidden="1"/>
    <row r="11362" customFormat="1" hidden="1"/>
    <row r="11363" customFormat="1" hidden="1"/>
    <row r="11364" customFormat="1" hidden="1"/>
    <row r="11365" customFormat="1" hidden="1"/>
    <row r="11366" customFormat="1" hidden="1"/>
    <row r="11367" customFormat="1" hidden="1"/>
    <row r="11368" customFormat="1" hidden="1"/>
    <row r="11369" customFormat="1" hidden="1"/>
    <row r="11370" customFormat="1" hidden="1"/>
    <row r="11371" customFormat="1" hidden="1"/>
    <row r="11372" customFormat="1" hidden="1"/>
    <row r="11373" customFormat="1" hidden="1"/>
    <row r="11374" customFormat="1" hidden="1"/>
    <row r="11375" customFormat="1" hidden="1"/>
    <row r="11376" customFormat="1" hidden="1"/>
    <row r="11377" customFormat="1" hidden="1"/>
    <row r="11378" customFormat="1" hidden="1"/>
    <row r="11379" customFormat="1" hidden="1"/>
    <row r="11380" customFormat="1" hidden="1"/>
    <row r="11381" customFormat="1" hidden="1"/>
    <row r="11382" customFormat="1" hidden="1"/>
    <row r="11383" customFormat="1" hidden="1"/>
    <row r="11384" customFormat="1" hidden="1"/>
    <row r="11385" customFormat="1" hidden="1"/>
    <row r="11386" customFormat="1" hidden="1"/>
    <row r="11387" customFormat="1" hidden="1"/>
    <row r="11388" customFormat="1" hidden="1"/>
    <row r="11389" customFormat="1" hidden="1"/>
    <row r="11390" customFormat="1" hidden="1"/>
    <row r="11391" customFormat="1" hidden="1"/>
    <row r="11392" customFormat="1" hidden="1"/>
    <row r="11393" customFormat="1" hidden="1"/>
    <row r="11394" customFormat="1" hidden="1"/>
    <row r="11395" customFormat="1" hidden="1"/>
    <row r="11396" customFormat="1" hidden="1"/>
    <row r="11397" customFormat="1" hidden="1"/>
    <row r="11398" customFormat="1" hidden="1"/>
    <row r="11399" customFormat="1" hidden="1"/>
    <row r="11400" customFormat="1" hidden="1"/>
    <row r="11401" customFormat="1" hidden="1"/>
    <row r="11402" customFormat="1" hidden="1"/>
    <row r="11403" customFormat="1" hidden="1"/>
    <row r="11404" customFormat="1" hidden="1"/>
    <row r="11405" customFormat="1" hidden="1"/>
    <row r="11406" customFormat="1" hidden="1"/>
    <row r="11407" customFormat="1" hidden="1"/>
    <row r="11408" customFormat="1" hidden="1"/>
    <row r="11409" customFormat="1" hidden="1"/>
    <row r="11410" customFormat="1" hidden="1"/>
    <row r="11411" customFormat="1" hidden="1"/>
    <row r="11412" customFormat="1" hidden="1"/>
    <row r="11413" customFormat="1" hidden="1"/>
    <row r="11414" customFormat="1" hidden="1"/>
    <row r="11415" customFormat="1" hidden="1"/>
    <row r="11416" customFormat="1" hidden="1"/>
    <row r="11417" customFormat="1" hidden="1"/>
    <row r="11418" customFormat="1" hidden="1"/>
    <row r="11419" customFormat="1" hidden="1"/>
    <row r="11420" customFormat="1" hidden="1"/>
    <row r="11421" customFormat="1" hidden="1"/>
    <row r="11422" customFormat="1" hidden="1"/>
    <row r="11423" customFormat="1" hidden="1"/>
    <row r="11424" customFormat="1" hidden="1"/>
    <row r="11425" customFormat="1" hidden="1"/>
    <row r="11426" customFormat="1" hidden="1"/>
    <row r="11427" customFormat="1" hidden="1"/>
    <row r="11428" customFormat="1" hidden="1"/>
    <row r="11429" customFormat="1" hidden="1"/>
    <row r="11430" customFormat="1" hidden="1"/>
    <row r="11431" customFormat="1" hidden="1"/>
    <row r="11432" customFormat="1" hidden="1"/>
    <row r="11433" customFormat="1" hidden="1"/>
    <row r="11434" customFormat="1" hidden="1"/>
    <row r="11435" customFormat="1" hidden="1"/>
    <row r="11436" customFormat="1" hidden="1"/>
    <row r="11437" customFormat="1" hidden="1"/>
    <row r="11438" customFormat="1" hidden="1"/>
    <row r="11439" customFormat="1" hidden="1"/>
    <row r="11440" customFormat="1" hidden="1"/>
    <row r="11441" customFormat="1" hidden="1"/>
    <row r="11442" customFormat="1" hidden="1"/>
    <row r="11443" customFormat="1" hidden="1"/>
    <row r="11444" customFormat="1" hidden="1"/>
    <row r="11445" customFormat="1" hidden="1"/>
    <row r="11446" customFormat="1" hidden="1"/>
    <row r="11447" customFormat="1" hidden="1"/>
    <row r="11448" customFormat="1" hidden="1"/>
    <row r="11449" customFormat="1" hidden="1"/>
    <row r="11450" customFormat="1" hidden="1"/>
    <row r="11451" customFormat="1" hidden="1"/>
    <row r="11452" customFormat="1" hidden="1"/>
    <row r="11453" customFormat="1" hidden="1"/>
    <row r="11454" customFormat="1" hidden="1"/>
    <row r="11455" customFormat="1" hidden="1"/>
    <row r="11456" customFormat="1" hidden="1"/>
    <row r="11457" customFormat="1" hidden="1"/>
    <row r="11458" customFormat="1" hidden="1"/>
    <row r="11459" customFormat="1" hidden="1"/>
    <row r="11460" customFormat="1" hidden="1"/>
    <row r="11461" customFormat="1" hidden="1"/>
    <row r="11462" customFormat="1" hidden="1"/>
    <row r="11463" customFormat="1" hidden="1"/>
    <row r="11464" customFormat="1" hidden="1"/>
    <row r="11465" customFormat="1" hidden="1"/>
    <row r="11466" customFormat="1" hidden="1"/>
    <row r="11467" customFormat="1" hidden="1"/>
    <row r="11468" customFormat="1" hidden="1"/>
    <row r="11469" customFormat="1" hidden="1"/>
    <row r="11470" customFormat="1" hidden="1"/>
    <row r="11471" customFormat="1" hidden="1"/>
    <row r="11472" customFormat="1" hidden="1"/>
    <row r="11473" customFormat="1" hidden="1"/>
    <row r="11474" customFormat="1" hidden="1"/>
    <row r="11475" customFormat="1" hidden="1"/>
    <row r="11476" customFormat="1" hidden="1"/>
    <row r="11477" customFormat="1" hidden="1"/>
    <row r="11478" customFormat="1" hidden="1"/>
    <row r="11479" customFormat="1" hidden="1"/>
    <row r="11480" customFormat="1" hidden="1"/>
    <row r="11481" customFormat="1" hidden="1"/>
    <row r="11482" customFormat="1" hidden="1"/>
    <row r="11483" customFormat="1" hidden="1"/>
    <row r="11484" customFormat="1" hidden="1"/>
    <row r="11485" customFormat="1" hidden="1"/>
    <row r="11486" customFormat="1" hidden="1"/>
    <row r="11487" customFormat="1" hidden="1"/>
    <row r="11488" customFormat="1" hidden="1"/>
    <row r="11489" customFormat="1" hidden="1"/>
    <row r="11490" customFormat="1" hidden="1"/>
    <row r="11491" customFormat="1" hidden="1"/>
    <row r="11492" customFormat="1" hidden="1"/>
    <row r="11493" customFormat="1" hidden="1"/>
    <row r="11494" customFormat="1" hidden="1"/>
    <row r="11495" customFormat="1" hidden="1"/>
    <row r="11496" customFormat="1" hidden="1"/>
    <row r="11497" customFormat="1" hidden="1"/>
    <row r="11498" customFormat="1" hidden="1"/>
    <row r="11499" customFormat="1" hidden="1"/>
    <row r="11500" customFormat="1" hidden="1"/>
    <row r="11501" customFormat="1" hidden="1"/>
    <row r="11502" customFormat="1" hidden="1"/>
    <row r="11503" customFormat="1" hidden="1"/>
    <row r="11504" customFormat="1" hidden="1"/>
    <row r="11505" customFormat="1" hidden="1"/>
    <row r="11506" customFormat="1" hidden="1"/>
    <row r="11507" customFormat="1" hidden="1"/>
    <row r="11508" customFormat="1" hidden="1"/>
    <row r="11509" customFormat="1" hidden="1"/>
    <row r="11510" customFormat="1" hidden="1"/>
    <row r="11511" customFormat="1" hidden="1"/>
    <row r="11512" customFormat="1" hidden="1"/>
    <row r="11513" customFormat="1" hidden="1"/>
    <row r="11514" customFormat="1" hidden="1"/>
    <row r="11515" customFormat="1" hidden="1"/>
    <row r="11516" customFormat="1" hidden="1"/>
    <row r="11517" customFormat="1" hidden="1"/>
    <row r="11518" customFormat="1" hidden="1"/>
    <row r="11519" customFormat="1" hidden="1"/>
    <row r="11520" customFormat="1" hidden="1"/>
    <row r="11521" customFormat="1" hidden="1"/>
    <row r="11522" customFormat="1" hidden="1"/>
    <row r="11523" customFormat="1" hidden="1"/>
    <row r="11524" customFormat="1" hidden="1"/>
    <row r="11525" customFormat="1" hidden="1"/>
    <row r="11526" customFormat="1" hidden="1"/>
    <row r="11527" customFormat="1" hidden="1"/>
    <row r="11528" customFormat="1" hidden="1"/>
    <row r="11529" customFormat="1" hidden="1"/>
    <row r="11530" customFormat="1" hidden="1"/>
    <row r="11531" customFormat="1" hidden="1"/>
    <row r="11532" customFormat="1" hidden="1"/>
    <row r="11533" customFormat="1" hidden="1"/>
    <row r="11534" customFormat="1" hidden="1"/>
    <row r="11535" customFormat="1" hidden="1"/>
    <row r="11536" customFormat="1" hidden="1"/>
    <row r="11537" customFormat="1" hidden="1"/>
    <row r="11538" customFormat="1" hidden="1"/>
    <row r="11539" customFormat="1" hidden="1"/>
    <row r="11540" customFormat="1" hidden="1"/>
    <row r="11541" customFormat="1" hidden="1"/>
    <row r="11542" customFormat="1" hidden="1"/>
    <row r="11543" customFormat="1" hidden="1"/>
    <row r="11544" customFormat="1" hidden="1"/>
    <row r="11545" customFormat="1" hidden="1"/>
    <row r="11546" customFormat="1" hidden="1"/>
    <row r="11547" customFormat="1" hidden="1"/>
    <row r="11548" customFormat="1" hidden="1"/>
    <row r="11549" customFormat="1" hidden="1"/>
    <row r="11550" customFormat="1" hidden="1"/>
    <row r="11551" customFormat="1" hidden="1"/>
    <row r="11552" customFormat="1" hidden="1"/>
    <row r="11553" customFormat="1" hidden="1"/>
    <row r="11554" customFormat="1" hidden="1"/>
    <row r="11555" customFormat="1" hidden="1"/>
    <row r="11556" customFormat="1" hidden="1"/>
    <row r="11557" customFormat="1" hidden="1"/>
    <row r="11558" customFormat="1" hidden="1"/>
    <row r="11559" customFormat="1" hidden="1"/>
    <row r="11560" customFormat="1" hidden="1"/>
    <row r="11561" customFormat="1" hidden="1"/>
    <row r="11562" customFormat="1" hidden="1"/>
    <row r="11563" customFormat="1" hidden="1"/>
    <row r="11564" customFormat="1" hidden="1"/>
    <row r="11565" customFormat="1" hidden="1"/>
    <row r="11566" customFormat="1" hidden="1"/>
    <row r="11567" customFormat="1" hidden="1"/>
    <row r="11568" customFormat="1" hidden="1"/>
    <row r="11569" customFormat="1" hidden="1"/>
    <row r="11570" customFormat="1" hidden="1"/>
    <row r="11571" customFormat="1" hidden="1"/>
    <row r="11572" customFormat="1" hidden="1"/>
    <row r="11573" customFormat="1" hidden="1"/>
    <row r="11574" customFormat="1" hidden="1"/>
    <row r="11575" customFormat="1" hidden="1"/>
    <row r="11576" customFormat="1" hidden="1"/>
    <row r="11577" customFormat="1" hidden="1"/>
    <row r="11578" customFormat="1" hidden="1"/>
    <row r="11579" customFormat="1" hidden="1"/>
    <row r="11580" customFormat="1" hidden="1"/>
    <row r="11581" customFormat="1" hidden="1"/>
    <row r="11582" customFormat="1" hidden="1"/>
    <row r="11583" customFormat="1" hidden="1"/>
    <row r="11584" customFormat="1" hidden="1"/>
    <row r="11585" customFormat="1" hidden="1"/>
    <row r="11586" customFormat="1" hidden="1"/>
    <row r="11587" customFormat="1" hidden="1"/>
    <row r="11588" customFormat="1" hidden="1"/>
    <row r="11589" customFormat="1" hidden="1"/>
    <row r="11590" customFormat="1" hidden="1"/>
    <row r="11591" customFormat="1" hidden="1"/>
    <row r="11592" customFormat="1" hidden="1"/>
    <row r="11593" customFormat="1" hidden="1"/>
    <row r="11594" customFormat="1" hidden="1"/>
    <row r="11595" customFormat="1" hidden="1"/>
    <row r="11596" customFormat="1" hidden="1"/>
    <row r="11597" customFormat="1" hidden="1"/>
    <row r="11598" customFormat="1" hidden="1"/>
    <row r="11599" customFormat="1" hidden="1"/>
    <row r="11600" customFormat="1" hidden="1"/>
    <row r="11601" customFormat="1" hidden="1"/>
    <row r="11602" customFormat="1" hidden="1"/>
    <row r="11603" customFormat="1" hidden="1"/>
    <row r="11604" customFormat="1" hidden="1"/>
    <row r="11605" customFormat="1" hidden="1"/>
    <row r="11606" customFormat="1" hidden="1"/>
    <row r="11607" customFormat="1" hidden="1"/>
    <row r="11608" customFormat="1" hidden="1"/>
    <row r="11609" customFormat="1" hidden="1"/>
    <row r="11610" customFormat="1" hidden="1"/>
    <row r="11611" customFormat="1" hidden="1"/>
    <row r="11612" customFormat="1" hidden="1"/>
    <row r="11613" customFormat="1" hidden="1"/>
    <row r="11614" customFormat="1" hidden="1"/>
    <row r="11615" customFormat="1" hidden="1"/>
    <row r="11616" customFormat="1" hidden="1"/>
    <row r="11617" customFormat="1" hidden="1"/>
    <row r="11618" customFormat="1" hidden="1"/>
    <row r="11619" customFormat="1" hidden="1"/>
    <row r="11620" customFormat="1" hidden="1"/>
    <row r="11621" customFormat="1" hidden="1"/>
    <row r="11622" customFormat="1" hidden="1"/>
    <row r="11623" customFormat="1" hidden="1"/>
    <row r="11624" customFormat="1" hidden="1"/>
    <row r="11625" customFormat="1" hidden="1"/>
    <row r="11626" customFormat="1" hidden="1"/>
    <row r="11627" customFormat="1" hidden="1"/>
    <row r="11628" customFormat="1" hidden="1"/>
    <row r="11629" customFormat="1" hidden="1"/>
    <row r="11630" customFormat="1" hidden="1"/>
    <row r="11631" customFormat="1" hidden="1"/>
    <row r="11632" customFormat="1" hidden="1"/>
    <row r="11633" customFormat="1" hidden="1"/>
    <row r="11634" customFormat="1" hidden="1"/>
    <row r="11635" customFormat="1" hidden="1"/>
    <row r="11636" customFormat="1" hidden="1"/>
    <row r="11637" customFormat="1" hidden="1"/>
    <row r="11638" customFormat="1" hidden="1"/>
    <row r="11639" customFormat="1" hidden="1"/>
    <row r="11640" customFormat="1" hidden="1"/>
    <row r="11641" customFormat="1" hidden="1"/>
    <row r="11642" customFormat="1" hidden="1"/>
    <row r="11643" customFormat="1" hidden="1"/>
    <row r="11644" customFormat="1" hidden="1"/>
    <row r="11645" customFormat="1" hidden="1"/>
    <row r="11646" customFormat="1" hidden="1"/>
    <row r="11647" customFormat="1" hidden="1"/>
    <row r="11648" customFormat="1" hidden="1"/>
    <row r="11649" customFormat="1" hidden="1"/>
    <row r="11650" customFormat="1" hidden="1"/>
    <row r="11651" customFormat="1" hidden="1"/>
    <row r="11652" customFormat="1" hidden="1"/>
    <row r="11653" customFormat="1" hidden="1"/>
    <row r="11654" customFormat="1" hidden="1"/>
    <row r="11655" customFormat="1" hidden="1"/>
    <row r="11656" customFormat="1" hidden="1"/>
    <row r="11657" customFormat="1" hidden="1"/>
    <row r="11658" customFormat="1" hidden="1"/>
    <row r="11659" customFormat="1" hidden="1"/>
    <row r="11660" customFormat="1" hidden="1"/>
    <row r="11661" customFormat="1" hidden="1"/>
    <row r="11662" customFormat="1" hidden="1"/>
    <row r="11663" customFormat="1" hidden="1"/>
    <row r="11664" customFormat="1" hidden="1"/>
    <row r="11665" customFormat="1" hidden="1"/>
    <row r="11666" customFormat="1" hidden="1"/>
    <row r="11667" customFormat="1" hidden="1"/>
    <row r="11668" customFormat="1" hidden="1"/>
    <row r="11669" customFormat="1" hidden="1"/>
    <row r="11670" customFormat="1" hidden="1"/>
    <row r="11671" customFormat="1" hidden="1"/>
    <row r="11672" customFormat="1" hidden="1"/>
    <row r="11673" customFormat="1" hidden="1"/>
    <row r="11674" customFormat="1" hidden="1"/>
    <row r="11675" customFormat="1" hidden="1"/>
    <row r="11676" customFormat="1" hidden="1"/>
    <row r="11677" customFormat="1" hidden="1"/>
    <row r="11678" customFormat="1" hidden="1"/>
    <row r="11679" customFormat="1" hidden="1"/>
    <row r="11680" customFormat="1" hidden="1"/>
    <row r="11681" customFormat="1" hidden="1"/>
    <row r="11682" customFormat="1" hidden="1"/>
    <row r="11683" customFormat="1" hidden="1"/>
    <row r="11684" customFormat="1" hidden="1"/>
    <row r="11685" customFormat="1" hidden="1"/>
    <row r="11686" customFormat="1" hidden="1"/>
    <row r="11687" customFormat="1" hidden="1"/>
    <row r="11688" customFormat="1" hidden="1"/>
    <row r="11689" customFormat="1" hidden="1"/>
    <row r="11690" customFormat="1" hidden="1"/>
    <row r="11691" customFormat="1" hidden="1"/>
    <row r="11692" customFormat="1" hidden="1"/>
    <row r="11693" customFormat="1" hidden="1"/>
    <row r="11694" customFormat="1" hidden="1"/>
    <row r="11695" customFormat="1" hidden="1"/>
    <row r="11696" customFormat="1" hidden="1"/>
    <row r="11697" customFormat="1" hidden="1"/>
    <row r="11698" customFormat="1" hidden="1"/>
    <row r="11699" customFormat="1" hidden="1"/>
    <row r="11700" customFormat="1" hidden="1"/>
    <row r="11701" customFormat="1" hidden="1"/>
    <row r="11702" customFormat="1" hidden="1"/>
    <row r="11703" customFormat="1" hidden="1"/>
    <row r="11704" customFormat="1" hidden="1"/>
    <row r="11705" customFormat="1" hidden="1"/>
    <row r="11706" customFormat="1" hidden="1"/>
    <row r="11707" customFormat="1" hidden="1"/>
    <row r="11708" customFormat="1" hidden="1"/>
    <row r="11709" customFormat="1" hidden="1"/>
    <row r="11710" customFormat="1" hidden="1"/>
    <row r="11711" customFormat="1" hidden="1"/>
    <row r="11712" customFormat="1" hidden="1"/>
    <row r="11713" customFormat="1" hidden="1"/>
    <row r="11714" customFormat="1" hidden="1"/>
    <row r="11715" customFormat="1" hidden="1"/>
    <row r="11716" customFormat="1" hidden="1"/>
    <row r="11717" customFormat="1" hidden="1"/>
    <row r="11718" customFormat="1" hidden="1"/>
    <row r="11719" customFormat="1" hidden="1"/>
    <row r="11720" customFormat="1" hidden="1"/>
    <row r="11721" customFormat="1" hidden="1"/>
    <row r="11722" customFormat="1" hidden="1"/>
    <row r="11723" customFormat="1" hidden="1"/>
    <row r="11724" customFormat="1" hidden="1"/>
    <row r="11725" customFormat="1" hidden="1"/>
    <row r="11726" customFormat="1" hidden="1"/>
    <row r="11727" customFormat="1" hidden="1"/>
    <row r="11728" customFormat="1" hidden="1"/>
    <row r="11729" customFormat="1" hidden="1"/>
    <row r="11730" customFormat="1" hidden="1"/>
    <row r="11731" customFormat="1" hidden="1"/>
    <row r="11732" customFormat="1" hidden="1"/>
    <row r="11733" customFormat="1" hidden="1"/>
    <row r="11734" customFormat="1" hidden="1"/>
    <row r="11735" customFormat="1" hidden="1"/>
    <row r="11736" customFormat="1" hidden="1"/>
    <row r="11737" customFormat="1" hidden="1"/>
    <row r="11738" customFormat="1" hidden="1"/>
    <row r="11739" customFormat="1" hidden="1"/>
    <row r="11740" customFormat="1" hidden="1"/>
    <row r="11741" customFormat="1" hidden="1"/>
    <row r="11742" customFormat="1" hidden="1"/>
    <row r="11743" customFormat="1" hidden="1"/>
    <row r="11744" customFormat="1" hidden="1"/>
    <row r="11745" customFormat="1" hidden="1"/>
    <row r="11746" customFormat="1" hidden="1"/>
    <row r="11747" customFormat="1" hidden="1"/>
    <row r="11748" customFormat="1" hidden="1"/>
    <row r="11749" customFormat="1" hidden="1"/>
    <row r="11750" customFormat="1" hidden="1"/>
    <row r="11751" customFormat="1" hidden="1"/>
    <row r="11752" customFormat="1" hidden="1"/>
    <row r="11753" customFormat="1" hidden="1"/>
    <row r="11754" customFormat="1" hidden="1"/>
    <row r="11755" customFormat="1" hidden="1"/>
    <row r="11756" customFormat="1" hidden="1"/>
    <row r="11757" customFormat="1" hidden="1"/>
    <row r="11758" customFormat="1" hidden="1"/>
    <row r="11759" customFormat="1" hidden="1"/>
    <row r="11760" customFormat="1" hidden="1"/>
    <row r="11761" customFormat="1" hidden="1"/>
    <row r="11762" customFormat="1" hidden="1"/>
    <row r="11763" customFormat="1" hidden="1"/>
    <row r="11764" customFormat="1" hidden="1"/>
    <row r="11765" customFormat="1" hidden="1"/>
    <row r="11766" customFormat="1" hidden="1"/>
    <row r="11767" customFormat="1" hidden="1"/>
    <row r="11768" customFormat="1" hidden="1"/>
    <row r="11769" customFormat="1" hidden="1"/>
    <row r="11770" customFormat="1" hidden="1"/>
    <row r="11771" customFormat="1" hidden="1"/>
    <row r="11772" customFormat="1" hidden="1"/>
    <row r="11773" customFormat="1" hidden="1"/>
    <row r="11774" customFormat="1" hidden="1"/>
    <row r="11775" customFormat="1" hidden="1"/>
    <row r="11776" customFormat="1" hidden="1"/>
    <row r="11777" customFormat="1" hidden="1"/>
    <row r="11778" customFormat="1" hidden="1"/>
    <row r="11779" customFormat="1" hidden="1"/>
    <row r="11780" customFormat="1" hidden="1"/>
    <row r="11781" customFormat="1" hidden="1"/>
    <row r="11782" customFormat="1" hidden="1"/>
    <row r="11783" customFormat="1" hidden="1"/>
    <row r="11784" customFormat="1" hidden="1"/>
    <row r="11785" customFormat="1" hidden="1"/>
    <row r="11786" customFormat="1" hidden="1"/>
    <row r="11787" customFormat="1" hidden="1"/>
    <row r="11788" customFormat="1" hidden="1"/>
    <row r="11789" customFormat="1" hidden="1"/>
    <row r="11790" customFormat="1" hidden="1"/>
    <row r="11791" customFormat="1" hidden="1"/>
    <row r="11792" customFormat="1" hidden="1"/>
    <row r="11793" customFormat="1" hidden="1"/>
    <row r="11794" customFormat="1" hidden="1"/>
    <row r="11795" customFormat="1" hidden="1"/>
    <row r="11796" customFormat="1" hidden="1"/>
    <row r="11797" customFormat="1" hidden="1"/>
    <row r="11798" customFormat="1" hidden="1"/>
    <row r="11799" customFormat="1" hidden="1"/>
    <row r="11800" customFormat="1" hidden="1"/>
    <row r="11801" customFormat="1" hidden="1"/>
    <row r="11802" customFormat="1" hidden="1"/>
    <row r="11803" customFormat="1" hidden="1"/>
    <row r="11804" customFormat="1" hidden="1"/>
    <row r="11805" customFormat="1" hidden="1"/>
    <row r="11806" customFormat="1" hidden="1"/>
    <row r="11807" customFormat="1" hidden="1"/>
    <row r="11808" customFormat="1" hidden="1"/>
    <row r="11809" customFormat="1" hidden="1"/>
    <row r="11810" customFormat="1" hidden="1"/>
    <row r="11811" customFormat="1" hidden="1"/>
    <row r="11812" customFormat="1" hidden="1"/>
    <row r="11813" customFormat="1" hidden="1"/>
    <row r="11814" customFormat="1" hidden="1"/>
    <row r="11815" customFormat="1" hidden="1"/>
    <row r="11816" customFormat="1" hidden="1"/>
    <row r="11817" customFormat="1" hidden="1"/>
    <row r="11818" customFormat="1" hidden="1"/>
    <row r="11819" customFormat="1" hidden="1"/>
    <row r="11820" customFormat="1" hidden="1"/>
    <row r="11821" customFormat="1" hidden="1"/>
    <row r="11822" customFormat="1" hidden="1"/>
    <row r="11823" customFormat="1" hidden="1"/>
    <row r="11824" customFormat="1" hidden="1"/>
    <row r="11825" customFormat="1" hidden="1"/>
    <row r="11826" customFormat="1" hidden="1"/>
    <row r="11827" customFormat="1" hidden="1"/>
    <row r="11828" customFormat="1" hidden="1"/>
    <row r="11829" customFormat="1" hidden="1"/>
    <row r="11830" customFormat="1" hidden="1"/>
    <row r="11831" customFormat="1" hidden="1"/>
    <row r="11832" customFormat="1" hidden="1"/>
    <row r="11833" customFormat="1" hidden="1"/>
    <row r="11834" customFormat="1" hidden="1"/>
    <row r="11835" customFormat="1" hidden="1"/>
    <row r="11836" customFormat="1" hidden="1"/>
    <row r="11837" customFormat="1" hidden="1"/>
    <row r="11838" customFormat="1" hidden="1"/>
    <row r="11839" customFormat="1" hidden="1"/>
    <row r="11840" customFormat="1" hidden="1"/>
    <row r="11841" customFormat="1" hidden="1"/>
    <row r="11842" customFormat="1" hidden="1"/>
    <row r="11843" customFormat="1" hidden="1"/>
    <row r="11844" customFormat="1" hidden="1"/>
    <row r="11845" customFormat="1" hidden="1"/>
    <row r="11846" customFormat="1" hidden="1"/>
    <row r="11847" customFormat="1" hidden="1"/>
    <row r="11848" customFormat="1" hidden="1"/>
    <row r="11849" customFormat="1" hidden="1"/>
    <row r="11850" customFormat="1" hidden="1"/>
    <row r="11851" customFormat="1" hidden="1"/>
    <row r="11852" customFormat="1" hidden="1"/>
    <row r="11853" customFormat="1" hidden="1"/>
    <row r="11854" customFormat="1" hidden="1"/>
    <row r="11855" customFormat="1" hidden="1"/>
    <row r="11856" customFormat="1" hidden="1"/>
    <row r="11857" customFormat="1" hidden="1"/>
    <row r="11858" customFormat="1" hidden="1"/>
    <row r="11859" customFormat="1" hidden="1"/>
    <row r="11860" customFormat="1" hidden="1"/>
    <row r="11861" customFormat="1" hidden="1"/>
    <row r="11862" customFormat="1" hidden="1"/>
    <row r="11863" customFormat="1" hidden="1"/>
    <row r="11864" customFormat="1" hidden="1"/>
    <row r="11865" customFormat="1" hidden="1"/>
    <row r="11866" customFormat="1" hidden="1"/>
    <row r="11867" customFormat="1" hidden="1"/>
    <row r="11868" customFormat="1" hidden="1"/>
    <row r="11869" customFormat="1" hidden="1"/>
    <row r="11870" customFormat="1" hidden="1"/>
    <row r="11871" customFormat="1" hidden="1"/>
    <row r="11872" customFormat="1" hidden="1"/>
    <row r="11873" customFormat="1" hidden="1"/>
    <row r="11874" customFormat="1" hidden="1"/>
    <row r="11875" customFormat="1" hidden="1"/>
    <row r="11876" customFormat="1" hidden="1"/>
    <row r="11877" customFormat="1" hidden="1"/>
    <row r="11878" customFormat="1" hidden="1"/>
    <row r="11879" customFormat="1" hidden="1"/>
    <row r="11880" customFormat="1" hidden="1"/>
    <row r="11881" customFormat="1" hidden="1"/>
    <row r="11882" customFormat="1" hidden="1"/>
    <row r="11883" customFormat="1" hidden="1"/>
    <row r="11884" customFormat="1" hidden="1"/>
    <row r="11885" customFormat="1" hidden="1"/>
    <row r="11886" customFormat="1" hidden="1"/>
    <row r="11887" customFormat="1" hidden="1"/>
    <row r="11888" customFormat="1" hidden="1"/>
    <row r="11889" customFormat="1" hidden="1"/>
    <row r="11890" customFormat="1" hidden="1"/>
    <row r="11891" customFormat="1" hidden="1"/>
    <row r="11892" customFormat="1" hidden="1"/>
    <row r="11893" customFormat="1" hidden="1"/>
    <row r="11894" customFormat="1" hidden="1"/>
    <row r="11895" customFormat="1" hidden="1"/>
    <row r="11896" customFormat="1" hidden="1"/>
    <row r="11897" customFormat="1" hidden="1"/>
    <row r="11898" customFormat="1" hidden="1"/>
    <row r="11899" customFormat="1" hidden="1"/>
    <row r="11900" customFormat="1" hidden="1"/>
    <row r="11901" customFormat="1" hidden="1"/>
    <row r="11902" customFormat="1" hidden="1"/>
    <row r="11903" customFormat="1" hidden="1"/>
    <row r="11904" customFormat="1" hidden="1"/>
    <row r="11905" customFormat="1" hidden="1"/>
    <row r="11906" customFormat="1" hidden="1"/>
    <row r="11907" customFormat="1" hidden="1"/>
    <row r="11908" customFormat="1" hidden="1"/>
    <row r="11909" customFormat="1" hidden="1"/>
    <row r="11910" customFormat="1" hidden="1"/>
    <row r="11911" customFormat="1" hidden="1"/>
    <row r="11912" customFormat="1" hidden="1"/>
    <row r="11913" customFormat="1" hidden="1"/>
    <row r="11914" customFormat="1" hidden="1"/>
    <row r="11915" customFormat="1" hidden="1"/>
    <row r="11916" customFormat="1" hidden="1"/>
    <row r="11917" customFormat="1" hidden="1"/>
    <row r="11918" customFormat="1" hidden="1"/>
    <row r="11919" customFormat="1" hidden="1"/>
    <row r="11920" customFormat="1" hidden="1"/>
    <row r="11921" customFormat="1" hidden="1"/>
    <row r="11922" customFormat="1" hidden="1"/>
    <row r="11923" customFormat="1" hidden="1"/>
    <row r="11924" customFormat="1" hidden="1"/>
    <row r="11925" customFormat="1" hidden="1"/>
    <row r="11926" customFormat="1" hidden="1"/>
    <row r="11927" customFormat="1" hidden="1"/>
    <row r="11928" customFormat="1" hidden="1"/>
    <row r="11929" customFormat="1" hidden="1"/>
    <row r="11930" customFormat="1" hidden="1"/>
    <row r="11931" customFormat="1" hidden="1"/>
    <row r="11932" customFormat="1" hidden="1"/>
    <row r="11933" customFormat="1" hidden="1"/>
    <row r="11934" customFormat="1" hidden="1"/>
    <row r="11935" customFormat="1" hidden="1"/>
    <row r="11936" customFormat="1" hidden="1"/>
    <row r="11937" customFormat="1" hidden="1"/>
    <row r="11938" customFormat="1" hidden="1"/>
    <row r="11939" customFormat="1" hidden="1"/>
    <row r="11940" customFormat="1" hidden="1"/>
    <row r="11941" customFormat="1" hidden="1"/>
    <row r="11942" customFormat="1" hidden="1"/>
    <row r="11943" customFormat="1" hidden="1"/>
    <row r="11944" customFormat="1" hidden="1"/>
    <row r="11945" customFormat="1" hidden="1"/>
    <row r="11946" customFormat="1" hidden="1"/>
    <row r="11947" customFormat="1" hidden="1"/>
    <row r="11948" customFormat="1" hidden="1"/>
    <row r="11949" customFormat="1" hidden="1"/>
    <row r="11950" customFormat="1" hidden="1"/>
    <row r="11951" customFormat="1" hidden="1"/>
    <row r="11952" customFormat="1" hidden="1"/>
    <row r="11953" customFormat="1" hidden="1"/>
    <row r="11954" customFormat="1" hidden="1"/>
    <row r="11955" customFormat="1" hidden="1"/>
    <row r="11956" customFormat="1" hidden="1"/>
    <row r="11957" customFormat="1" hidden="1"/>
    <row r="11958" customFormat="1" hidden="1"/>
    <row r="11959" customFormat="1" hidden="1"/>
    <row r="11960" customFormat="1" hidden="1"/>
    <row r="11961" customFormat="1" hidden="1"/>
    <row r="11962" customFormat="1" hidden="1"/>
    <row r="11963" customFormat="1" hidden="1"/>
    <row r="11964" customFormat="1" hidden="1"/>
    <row r="11965" customFormat="1" hidden="1"/>
    <row r="11966" customFormat="1" hidden="1"/>
    <row r="11967" customFormat="1" hidden="1"/>
    <row r="11968" customFormat="1" hidden="1"/>
    <row r="11969" customFormat="1" hidden="1"/>
    <row r="11970" customFormat="1" hidden="1"/>
    <row r="11971" customFormat="1" hidden="1"/>
    <row r="11972" customFormat="1" hidden="1"/>
    <row r="11973" customFormat="1" hidden="1"/>
    <row r="11974" customFormat="1" hidden="1"/>
    <row r="11975" customFormat="1" hidden="1"/>
    <row r="11976" customFormat="1" hidden="1"/>
    <row r="11977" customFormat="1" hidden="1"/>
    <row r="11978" customFormat="1" hidden="1"/>
    <row r="11979" customFormat="1" hidden="1"/>
    <row r="11980" customFormat="1" hidden="1"/>
    <row r="11981" customFormat="1" hidden="1"/>
    <row r="11982" customFormat="1" hidden="1"/>
    <row r="11983" customFormat="1" hidden="1"/>
    <row r="11984" customFormat="1" hidden="1"/>
    <row r="11985" customFormat="1" hidden="1"/>
    <row r="11986" customFormat="1" hidden="1"/>
    <row r="11987" customFormat="1" hidden="1"/>
    <row r="11988" customFormat="1" hidden="1"/>
    <row r="11989" customFormat="1" hidden="1"/>
    <row r="11990" customFormat="1" hidden="1"/>
    <row r="11991" customFormat="1" hidden="1"/>
    <row r="11992" customFormat="1" hidden="1"/>
    <row r="11993" customFormat="1" hidden="1"/>
    <row r="11994" customFormat="1" hidden="1"/>
    <row r="11995" customFormat="1" hidden="1"/>
    <row r="11996" customFormat="1" hidden="1"/>
    <row r="11997" customFormat="1" hidden="1"/>
    <row r="11998" customFormat="1" hidden="1"/>
    <row r="11999" customFormat="1" hidden="1"/>
    <row r="12000" customFormat="1" hidden="1"/>
    <row r="12001" customFormat="1" hidden="1"/>
    <row r="12002" customFormat="1" hidden="1"/>
    <row r="12003" customFormat="1" hidden="1"/>
    <row r="12004" customFormat="1" hidden="1"/>
    <row r="12005" customFormat="1" hidden="1"/>
    <row r="12006" customFormat="1" hidden="1"/>
    <row r="12007" customFormat="1" hidden="1"/>
    <row r="12008" customFormat="1" hidden="1"/>
    <row r="12009" customFormat="1" hidden="1"/>
    <row r="12010" customFormat="1" hidden="1"/>
    <row r="12011" customFormat="1" hidden="1"/>
    <row r="12012" customFormat="1" hidden="1"/>
    <row r="12013" customFormat="1" hidden="1"/>
    <row r="12014" customFormat="1" hidden="1"/>
    <row r="12015" customFormat="1" hidden="1"/>
    <row r="12016" customFormat="1" hidden="1"/>
    <row r="12017" customFormat="1" hidden="1"/>
    <row r="12018" customFormat="1" hidden="1"/>
    <row r="12019" customFormat="1" hidden="1"/>
    <row r="12020" customFormat="1" hidden="1"/>
    <row r="12021" customFormat="1" hidden="1"/>
    <row r="12022" customFormat="1" hidden="1"/>
    <row r="12023" customFormat="1" hidden="1"/>
    <row r="12024" customFormat="1" hidden="1"/>
    <row r="12025" customFormat="1" hidden="1"/>
    <row r="12026" customFormat="1" hidden="1"/>
    <row r="12027" customFormat="1" hidden="1"/>
    <row r="12028" customFormat="1" hidden="1"/>
    <row r="12029" customFormat="1" hidden="1"/>
    <row r="12030" customFormat="1" hidden="1"/>
    <row r="12031" customFormat="1" hidden="1"/>
    <row r="12032" customFormat="1" hidden="1"/>
    <row r="12033" customFormat="1" hidden="1"/>
    <row r="12034" customFormat="1" hidden="1"/>
    <row r="12035" customFormat="1" hidden="1"/>
    <row r="12036" customFormat="1" hidden="1"/>
    <row r="12037" customFormat="1" hidden="1"/>
    <row r="12038" customFormat="1" hidden="1"/>
    <row r="12039" customFormat="1" hidden="1"/>
    <row r="12040" customFormat="1" hidden="1"/>
    <row r="12041" customFormat="1" hidden="1"/>
    <row r="12042" customFormat="1" hidden="1"/>
    <row r="12043" customFormat="1" hidden="1"/>
    <row r="12044" customFormat="1" hidden="1"/>
    <row r="12045" customFormat="1" hidden="1"/>
    <row r="12046" customFormat="1" hidden="1"/>
    <row r="12047" customFormat="1" hidden="1"/>
    <row r="12048" customFormat="1" hidden="1"/>
    <row r="12049" customFormat="1" hidden="1"/>
    <row r="12050" customFormat="1" hidden="1"/>
    <row r="12051" customFormat="1" hidden="1"/>
    <row r="12052" customFormat="1" hidden="1"/>
    <row r="12053" customFormat="1" hidden="1"/>
    <row r="12054" customFormat="1" hidden="1"/>
    <row r="12055" customFormat="1" hidden="1"/>
    <row r="12056" customFormat="1" hidden="1"/>
    <row r="12057" customFormat="1" hidden="1"/>
    <row r="12058" customFormat="1" hidden="1"/>
    <row r="12059" customFormat="1" hidden="1"/>
    <row r="12060" customFormat="1" hidden="1"/>
    <row r="12061" customFormat="1" hidden="1"/>
    <row r="12062" customFormat="1" hidden="1"/>
    <row r="12063" customFormat="1" hidden="1"/>
    <row r="12064" customFormat="1" hidden="1"/>
    <row r="12065" customFormat="1" hidden="1"/>
    <row r="12066" customFormat="1" hidden="1"/>
    <row r="12067" customFormat="1" hidden="1"/>
    <row r="12068" customFormat="1" hidden="1"/>
    <row r="12069" customFormat="1" hidden="1"/>
    <row r="12070" customFormat="1" hidden="1"/>
    <row r="12071" customFormat="1" hidden="1"/>
    <row r="12072" customFormat="1" hidden="1"/>
    <row r="12073" customFormat="1" hidden="1"/>
    <row r="12074" customFormat="1" hidden="1"/>
    <row r="12075" customFormat="1" hidden="1"/>
    <row r="12076" customFormat="1" hidden="1"/>
    <row r="12077" customFormat="1" hidden="1"/>
    <row r="12078" customFormat="1" hidden="1"/>
    <row r="12079" customFormat="1" hidden="1"/>
    <row r="12080" customFormat="1" hidden="1"/>
    <row r="12081" customFormat="1" hidden="1"/>
    <row r="12082" customFormat="1" hidden="1"/>
    <row r="12083" customFormat="1" hidden="1"/>
    <row r="12084" customFormat="1" hidden="1"/>
    <row r="12085" customFormat="1" hidden="1"/>
    <row r="12086" customFormat="1" hidden="1"/>
    <row r="12087" customFormat="1" hidden="1"/>
    <row r="12088" customFormat="1" hidden="1"/>
    <row r="12089" customFormat="1" hidden="1"/>
    <row r="12090" customFormat="1" hidden="1"/>
    <row r="12091" customFormat="1" hidden="1"/>
    <row r="12092" customFormat="1" hidden="1"/>
    <row r="12093" customFormat="1" hidden="1"/>
    <row r="12094" customFormat="1" hidden="1"/>
    <row r="12095" customFormat="1" hidden="1"/>
    <row r="12096" customFormat="1" hidden="1"/>
    <row r="12097" customFormat="1" hidden="1"/>
    <row r="12098" customFormat="1" hidden="1"/>
    <row r="12099" customFormat="1" hidden="1"/>
    <row r="12100" customFormat="1" hidden="1"/>
    <row r="12101" customFormat="1" hidden="1"/>
    <row r="12102" customFormat="1" hidden="1"/>
    <row r="12103" customFormat="1" hidden="1"/>
    <row r="12104" customFormat="1" hidden="1"/>
    <row r="12105" customFormat="1" hidden="1"/>
    <row r="12106" customFormat="1" hidden="1"/>
    <row r="12107" customFormat="1" hidden="1"/>
    <row r="12108" customFormat="1" hidden="1"/>
    <row r="12109" customFormat="1" hidden="1"/>
    <row r="12110" customFormat="1" hidden="1"/>
    <row r="12111" customFormat="1" hidden="1"/>
    <row r="12112" customFormat="1" hidden="1"/>
    <row r="12113" customFormat="1" hidden="1"/>
    <row r="12114" customFormat="1" hidden="1"/>
    <row r="12115" customFormat="1" hidden="1"/>
    <row r="12116" customFormat="1" hidden="1"/>
    <row r="12117" customFormat="1" hidden="1"/>
    <row r="12118" customFormat="1" hidden="1"/>
    <row r="12119" customFormat="1" hidden="1"/>
    <row r="12120" customFormat="1" hidden="1"/>
    <row r="12121" customFormat="1" hidden="1"/>
    <row r="12122" customFormat="1" hidden="1"/>
    <row r="12123" customFormat="1" hidden="1"/>
    <row r="12124" customFormat="1" hidden="1"/>
    <row r="12125" customFormat="1" hidden="1"/>
    <row r="12126" customFormat="1" hidden="1"/>
    <row r="12127" customFormat="1" hidden="1"/>
    <row r="12128" customFormat="1" hidden="1"/>
    <row r="12129" customFormat="1" hidden="1"/>
    <row r="12130" customFormat="1" hidden="1"/>
    <row r="12131" customFormat="1" hidden="1"/>
    <row r="12132" customFormat="1" hidden="1"/>
    <row r="12133" customFormat="1" hidden="1"/>
    <row r="12134" customFormat="1" hidden="1"/>
    <row r="12135" customFormat="1" hidden="1"/>
    <row r="12136" customFormat="1" hidden="1"/>
    <row r="12137" customFormat="1" hidden="1"/>
    <row r="12138" customFormat="1" hidden="1"/>
    <row r="12139" customFormat="1" hidden="1"/>
    <row r="12140" customFormat="1" hidden="1"/>
    <row r="12141" customFormat="1" hidden="1"/>
    <row r="12142" customFormat="1" hidden="1"/>
    <row r="12143" customFormat="1" hidden="1"/>
    <row r="12144" customFormat="1" hidden="1"/>
    <row r="12145" customFormat="1" hidden="1"/>
    <row r="12146" customFormat="1" hidden="1"/>
    <row r="12147" customFormat="1" hidden="1"/>
    <row r="12148" customFormat="1" hidden="1"/>
    <row r="12149" customFormat="1" hidden="1"/>
    <row r="12150" customFormat="1" hidden="1"/>
    <row r="12151" customFormat="1" hidden="1"/>
    <row r="12152" customFormat="1" hidden="1"/>
    <row r="12153" customFormat="1" hidden="1"/>
    <row r="12154" customFormat="1" hidden="1"/>
    <row r="12155" customFormat="1" hidden="1"/>
    <row r="12156" customFormat="1" hidden="1"/>
    <row r="12157" customFormat="1" hidden="1"/>
    <row r="12158" customFormat="1" hidden="1"/>
    <row r="12159" customFormat="1" hidden="1"/>
    <row r="12160" customFormat="1" hidden="1"/>
    <row r="12161" customFormat="1" hidden="1"/>
    <row r="12162" customFormat="1" hidden="1"/>
    <row r="12163" customFormat="1" hidden="1"/>
    <row r="12164" customFormat="1" hidden="1"/>
    <row r="12165" customFormat="1" hidden="1"/>
    <row r="12166" customFormat="1" hidden="1"/>
    <row r="12167" customFormat="1" hidden="1"/>
    <row r="12168" customFormat="1" hidden="1"/>
    <row r="12169" customFormat="1" hidden="1"/>
    <row r="12170" customFormat="1" hidden="1"/>
    <row r="12171" customFormat="1" hidden="1"/>
    <row r="12172" customFormat="1" hidden="1"/>
    <row r="12173" customFormat="1" hidden="1"/>
    <row r="12174" customFormat="1" hidden="1"/>
    <row r="12175" customFormat="1" hidden="1"/>
    <row r="12176" customFormat="1" hidden="1"/>
    <row r="12177" customFormat="1" hidden="1"/>
    <row r="12178" customFormat="1" hidden="1"/>
    <row r="12179" customFormat="1" hidden="1"/>
    <row r="12180" customFormat="1" hidden="1"/>
    <row r="12181" customFormat="1" hidden="1"/>
    <row r="12182" customFormat="1" hidden="1"/>
    <row r="12183" customFormat="1" hidden="1"/>
    <row r="12184" customFormat="1" hidden="1"/>
    <row r="12185" customFormat="1" hidden="1"/>
    <row r="12186" customFormat="1" hidden="1"/>
    <row r="12187" customFormat="1" hidden="1"/>
    <row r="12188" customFormat="1" hidden="1"/>
    <row r="12189" customFormat="1" hidden="1"/>
    <row r="12190" customFormat="1" hidden="1"/>
    <row r="12191" customFormat="1" hidden="1"/>
    <row r="12192" customFormat="1" hidden="1"/>
    <row r="12193" customFormat="1" hidden="1"/>
    <row r="12194" customFormat="1" hidden="1"/>
    <row r="12195" customFormat="1" hidden="1"/>
    <row r="12196" customFormat="1" hidden="1"/>
    <row r="12197" customFormat="1" hidden="1"/>
    <row r="12198" customFormat="1" hidden="1"/>
    <row r="12199" customFormat="1" hidden="1"/>
    <row r="12200" customFormat="1" hidden="1"/>
    <row r="12201" customFormat="1" hidden="1"/>
    <row r="12202" customFormat="1" hidden="1"/>
    <row r="12203" customFormat="1" hidden="1"/>
    <row r="12204" customFormat="1" hidden="1"/>
    <row r="12205" customFormat="1" hidden="1"/>
    <row r="12206" customFormat="1" hidden="1"/>
    <row r="12207" customFormat="1" hidden="1"/>
    <row r="12208" customFormat="1" hidden="1"/>
    <row r="12209" customFormat="1" hidden="1"/>
    <row r="12210" customFormat="1" hidden="1"/>
    <row r="12211" customFormat="1" hidden="1"/>
    <row r="12212" customFormat="1" hidden="1"/>
    <row r="12213" customFormat="1" hidden="1"/>
    <row r="12214" customFormat="1" hidden="1"/>
    <row r="12215" customFormat="1" hidden="1"/>
    <row r="12216" customFormat="1" hidden="1"/>
    <row r="12217" customFormat="1" hidden="1"/>
    <row r="12218" customFormat="1" hidden="1"/>
    <row r="12219" customFormat="1" hidden="1"/>
    <row r="12220" customFormat="1" hidden="1"/>
    <row r="12221" customFormat="1" hidden="1"/>
    <row r="12222" customFormat="1" hidden="1"/>
    <row r="12223" customFormat="1" hidden="1"/>
    <row r="12224" customFormat="1" hidden="1"/>
    <row r="12225" customFormat="1" hidden="1"/>
    <row r="12226" customFormat="1" hidden="1"/>
    <row r="12227" customFormat="1" hidden="1"/>
    <row r="12228" customFormat="1" hidden="1"/>
    <row r="12229" customFormat="1" hidden="1"/>
    <row r="12230" customFormat="1" hidden="1"/>
    <row r="12231" customFormat="1" hidden="1"/>
    <row r="12232" customFormat="1" hidden="1"/>
    <row r="12233" customFormat="1" hidden="1"/>
    <row r="12234" customFormat="1" hidden="1"/>
    <row r="12235" customFormat="1" hidden="1"/>
    <row r="12236" customFormat="1" hidden="1"/>
    <row r="12237" customFormat="1" hidden="1"/>
    <row r="12238" customFormat="1" hidden="1"/>
    <row r="12239" customFormat="1" hidden="1"/>
    <row r="12240" customFormat="1" hidden="1"/>
    <row r="12241" customFormat="1" hidden="1"/>
    <row r="12242" customFormat="1" hidden="1"/>
    <row r="12243" customFormat="1" hidden="1"/>
    <row r="12244" customFormat="1" hidden="1"/>
    <row r="12245" customFormat="1" hidden="1"/>
    <row r="12246" customFormat="1" hidden="1"/>
    <row r="12247" customFormat="1" hidden="1"/>
    <row r="12248" customFormat="1" hidden="1"/>
    <row r="12249" customFormat="1" hidden="1"/>
    <row r="12250" customFormat="1" hidden="1"/>
    <row r="12251" customFormat="1" hidden="1"/>
    <row r="12252" customFormat="1" hidden="1"/>
    <row r="12253" customFormat="1" hidden="1"/>
    <row r="12254" customFormat="1" hidden="1"/>
    <row r="12255" customFormat="1" hidden="1"/>
    <row r="12256" customFormat="1" hidden="1"/>
    <row r="12257" customFormat="1" hidden="1"/>
    <row r="12258" customFormat="1" hidden="1"/>
    <row r="12259" customFormat="1" hidden="1"/>
    <row r="12260" customFormat="1" hidden="1"/>
    <row r="12261" customFormat="1" hidden="1"/>
    <row r="12262" customFormat="1" hidden="1"/>
    <row r="12263" customFormat="1" hidden="1"/>
    <row r="12264" customFormat="1" hidden="1"/>
    <row r="12265" customFormat="1" hidden="1"/>
    <row r="12266" customFormat="1" hidden="1"/>
    <row r="12267" customFormat="1" hidden="1"/>
    <row r="12268" customFormat="1" hidden="1"/>
    <row r="12269" customFormat="1" hidden="1"/>
    <row r="12270" customFormat="1" hidden="1"/>
    <row r="12271" customFormat="1" hidden="1"/>
    <row r="12272" customFormat="1" hidden="1"/>
    <row r="12273" customFormat="1" hidden="1"/>
    <row r="12274" customFormat="1" hidden="1"/>
    <row r="12275" customFormat="1" hidden="1"/>
    <row r="12276" customFormat="1" hidden="1"/>
    <row r="12277" customFormat="1" hidden="1"/>
    <row r="12278" customFormat="1" hidden="1"/>
    <row r="12279" customFormat="1" hidden="1"/>
    <row r="12280" customFormat="1" hidden="1"/>
    <row r="12281" customFormat="1" hidden="1"/>
    <row r="12282" customFormat="1" hidden="1"/>
    <row r="12283" customFormat="1" hidden="1"/>
    <row r="12284" customFormat="1" hidden="1"/>
    <row r="12285" customFormat="1" hidden="1"/>
    <row r="12286" customFormat="1" hidden="1"/>
    <row r="12287" customFormat="1" hidden="1"/>
    <row r="12288" customFormat="1" hidden="1"/>
    <row r="12289" customFormat="1" hidden="1"/>
    <row r="12290" customFormat="1" hidden="1"/>
    <row r="12291" customFormat="1" hidden="1"/>
    <row r="12292" customFormat="1" hidden="1"/>
    <row r="12293" customFormat="1" hidden="1"/>
    <row r="12294" customFormat="1" hidden="1"/>
    <row r="12295" customFormat="1" hidden="1"/>
    <row r="12296" customFormat="1" hidden="1"/>
    <row r="12297" customFormat="1" hidden="1"/>
    <row r="12298" customFormat="1" hidden="1"/>
    <row r="12299" customFormat="1" hidden="1"/>
    <row r="12300" customFormat="1" hidden="1"/>
    <row r="12301" customFormat="1" hidden="1"/>
    <row r="12302" customFormat="1" hidden="1"/>
    <row r="12303" customFormat="1" hidden="1"/>
    <row r="12304" customFormat="1" hidden="1"/>
    <row r="12305" customFormat="1" hidden="1"/>
    <row r="12306" customFormat="1" hidden="1"/>
    <row r="12307" customFormat="1" hidden="1"/>
    <row r="12308" customFormat="1" hidden="1"/>
    <row r="12309" customFormat="1" hidden="1"/>
    <row r="12310" customFormat="1" hidden="1"/>
    <row r="12311" customFormat="1" hidden="1"/>
    <row r="12312" customFormat="1" hidden="1"/>
    <row r="12313" customFormat="1" hidden="1"/>
    <row r="12314" customFormat="1" hidden="1"/>
    <row r="12315" customFormat="1" hidden="1"/>
    <row r="12316" customFormat="1" hidden="1"/>
    <row r="12317" customFormat="1" hidden="1"/>
    <row r="12318" customFormat="1" hidden="1"/>
    <row r="12319" customFormat="1" hidden="1"/>
    <row r="12320" customFormat="1" hidden="1"/>
    <row r="12321" customFormat="1" hidden="1"/>
    <row r="12322" customFormat="1" hidden="1"/>
    <row r="12323" customFormat="1" hidden="1"/>
    <row r="12324" customFormat="1" hidden="1"/>
    <row r="12325" customFormat="1" hidden="1"/>
    <row r="12326" customFormat="1" hidden="1"/>
    <row r="12327" customFormat="1" hidden="1"/>
    <row r="12328" customFormat="1" hidden="1"/>
    <row r="12329" customFormat="1" hidden="1"/>
    <row r="12330" customFormat="1" hidden="1"/>
    <row r="12331" customFormat="1" hidden="1"/>
    <row r="12332" customFormat="1" hidden="1"/>
    <row r="12333" customFormat="1" hidden="1"/>
    <row r="12334" customFormat="1" hidden="1"/>
    <row r="12335" customFormat="1" hidden="1"/>
    <row r="12336" customFormat="1" hidden="1"/>
    <row r="12337" customFormat="1" hidden="1"/>
    <row r="12338" customFormat="1" hidden="1"/>
    <row r="12339" customFormat="1" hidden="1"/>
    <row r="12340" customFormat="1" hidden="1"/>
    <row r="12341" customFormat="1" hidden="1"/>
    <row r="12342" customFormat="1" hidden="1"/>
    <row r="12343" customFormat="1" hidden="1"/>
    <row r="12344" customFormat="1" hidden="1"/>
    <row r="12345" customFormat="1" hidden="1"/>
    <row r="12346" customFormat="1" hidden="1"/>
    <row r="12347" customFormat="1" hidden="1"/>
    <row r="12348" customFormat="1" hidden="1"/>
    <row r="12349" customFormat="1" hidden="1"/>
    <row r="12350" customFormat="1" hidden="1"/>
    <row r="12351" customFormat="1" hidden="1"/>
    <row r="12352" customFormat="1" hidden="1"/>
    <row r="12353" customFormat="1" hidden="1"/>
    <row r="12354" customFormat="1" hidden="1"/>
    <row r="12355" customFormat="1" hidden="1"/>
    <row r="12356" customFormat="1" hidden="1"/>
    <row r="12357" customFormat="1" hidden="1"/>
    <row r="12358" customFormat="1" hidden="1"/>
    <row r="12359" customFormat="1" hidden="1"/>
    <row r="12360" customFormat="1" hidden="1"/>
    <row r="12361" customFormat="1" hidden="1"/>
    <row r="12362" customFormat="1" hidden="1"/>
    <row r="12363" customFormat="1" hidden="1"/>
    <row r="12364" customFormat="1" hidden="1"/>
    <row r="12365" customFormat="1" hidden="1"/>
    <row r="12366" customFormat="1" hidden="1"/>
    <row r="12367" customFormat="1" hidden="1"/>
    <row r="12368" customFormat="1" hidden="1"/>
    <row r="12369" customFormat="1" hidden="1"/>
    <row r="12370" customFormat="1" hidden="1"/>
    <row r="12371" customFormat="1" hidden="1"/>
    <row r="12372" customFormat="1" hidden="1"/>
    <row r="12373" customFormat="1" hidden="1"/>
    <row r="12374" customFormat="1" hidden="1"/>
    <row r="12375" customFormat="1" hidden="1"/>
    <row r="12376" customFormat="1" hidden="1"/>
    <row r="12377" customFormat="1" hidden="1"/>
    <row r="12378" customFormat="1" hidden="1"/>
    <row r="12379" customFormat="1" hidden="1"/>
    <row r="12380" customFormat="1" hidden="1"/>
    <row r="12381" customFormat="1" hidden="1"/>
    <row r="12382" customFormat="1" hidden="1"/>
    <row r="12383" customFormat="1" hidden="1"/>
    <row r="12384" customFormat="1" hidden="1"/>
    <row r="12385" customFormat="1" hidden="1"/>
    <row r="12386" customFormat="1" hidden="1"/>
    <row r="12387" customFormat="1" hidden="1"/>
    <row r="12388" customFormat="1" hidden="1"/>
    <row r="12389" customFormat="1" hidden="1"/>
    <row r="12390" customFormat="1" hidden="1"/>
    <row r="12391" customFormat="1" hidden="1"/>
    <row r="12392" customFormat="1" hidden="1"/>
    <row r="12393" customFormat="1" hidden="1"/>
    <row r="12394" customFormat="1" hidden="1"/>
    <row r="12395" customFormat="1" hidden="1"/>
    <row r="12396" customFormat="1" hidden="1"/>
    <row r="12397" customFormat="1" hidden="1"/>
    <row r="12398" customFormat="1" hidden="1"/>
    <row r="12399" customFormat="1" hidden="1"/>
    <row r="12400" customFormat="1" hidden="1"/>
    <row r="12401" customFormat="1" hidden="1"/>
    <row r="12402" customFormat="1" hidden="1"/>
    <row r="12403" customFormat="1" hidden="1"/>
    <row r="12404" customFormat="1" hidden="1"/>
    <row r="12405" customFormat="1" hidden="1"/>
    <row r="12406" customFormat="1" hidden="1"/>
    <row r="12407" customFormat="1" hidden="1"/>
    <row r="12408" customFormat="1" hidden="1"/>
    <row r="12409" customFormat="1" hidden="1"/>
    <row r="12410" customFormat="1" hidden="1"/>
    <row r="12411" customFormat="1" hidden="1"/>
    <row r="12412" customFormat="1" hidden="1"/>
    <row r="12413" customFormat="1" hidden="1"/>
    <row r="12414" customFormat="1" hidden="1"/>
    <row r="12415" customFormat="1" hidden="1"/>
    <row r="12416" customFormat="1" hidden="1"/>
    <row r="12417" customFormat="1" hidden="1"/>
    <row r="12418" customFormat="1" hidden="1"/>
    <row r="12419" customFormat="1" hidden="1"/>
    <row r="12420" customFormat="1" hidden="1"/>
    <row r="12421" customFormat="1" hidden="1"/>
    <row r="12422" customFormat="1" hidden="1"/>
    <row r="12423" customFormat="1" hidden="1"/>
    <row r="12424" customFormat="1" hidden="1"/>
    <row r="12425" customFormat="1" hidden="1"/>
    <row r="12426" customFormat="1" hidden="1"/>
    <row r="12427" customFormat="1" hidden="1"/>
    <row r="12428" customFormat="1" hidden="1"/>
    <row r="12429" customFormat="1" hidden="1"/>
    <row r="12430" customFormat="1" hidden="1"/>
    <row r="12431" customFormat="1" hidden="1"/>
    <row r="12432" customFormat="1" hidden="1"/>
    <row r="12433" customFormat="1" hidden="1"/>
    <row r="12434" customFormat="1" hidden="1"/>
    <row r="12435" customFormat="1" hidden="1"/>
    <row r="12436" customFormat="1" hidden="1"/>
    <row r="12437" customFormat="1" hidden="1"/>
    <row r="12438" customFormat="1" hidden="1"/>
    <row r="12439" customFormat="1" hidden="1"/>
    <row r="12440" customFormat="1" hidden="1"/>
    <row r="12441" customFormat="1" hidden="1"/>
    <row r="12442" customFormat="1" hidden="1"/>
    <row r="12443" customFormat="1" hidden="1"/>
    <row r="12444" customFormat="1" hidden="1"/>
    <row r="12445" customFormat="1" hidden="1"/>
    <row r="12446" customFormat="1" hidden="1"/>
    <row r="12447" customFormat="1" hidden="1"/>
    <row r="12448" customFormat="1" hidden="1"/>
    <row r="12449" customFormat="1" hidden="1"/>
    <row r="12450" customFormat="1" hidden="1"/>
    <row r="12451" customFormat="1" hidden="1"/>
    <row r="12452" customFormat="1" hidden="1"/>
    <row r="12453" customFormat="1" hidden="1"/>
    <row r="12454" customFormat="1" hidden="1"/>
    <row r="12455" customFormat="1" hidden="1"/>
    <row r="12456" customFormat="1" hidden="1"/>
    <row r="12457" customFormat="1" hidden="1"/>
    <row r="12458" customFormat="1" hidden="1"/>
    <row r="12459" customFormat="1" hidden="1"/>
    <row r="12460" customFormat="1" hidden="1"/>
    <row r="12461" customFormat="1" hidden="1"/>
    <row r="12462" customFormat="1" hidden="1"/>
    <row r="12463" customFormat="1" hidden="1"/>
    <row r="12464" customFormat="1" hidden="1"/>
    <row r="12465" customFormat="1" hidden="1"/>
    <row r="12466" customFormat="1" hidden="1"/>
    <row r="12467" customFormat="1" hidden="1"/>
    <row r="12468" customFormat="1" hidden="1"/>
    <row r="12469" customFormat="1" hidden="1"/>
    <row r="12470" customFormat="1" hidden="1"/>
    <row r="12471" customFormat="1" hidden="1"/>
    <row r="12472" customFormat="1" hidden="1"/>
    <row r="12473" customFormat="1" hidden="1"/>
    <row r="12474" customFormat="1" hidden="1"/>
    <row r="12475" customFormat="1" hidden="1"/>
    <row r="12476" customFormat="1" hidden="1"/>
    <row r="12477" customFormat="1" hidden="1"/>
    <row r="12478" customFormat="1" hidden="1"/>
    <row r="12479" customFormat="1" hidden="1"/>
    <row r="12480" customFormat="1" hidden="1"/>
    <row r="12481" customFormat="1" hidden="1"/>
    <row r="12482" customFormat="1" hidden="1"/>
    <row r="12483" customFormat="1" hidden="1"/>
    <row r="12484" customFormat="1" hidden="1"/>
    <row r="12485" customFormat="1" hidden="1"/>
    <row r="12486" customFormat="1" hidden="1"/>
    <row r="12487" customFormat="1" hidden="1"/>
    <row r="12488" customFormat="1" hidden="1"/>
    <row r="12489" customFormat="1" hidden="1"/>
    <row r="12490" customFormat="1" hidden="1"/>
    <row r="12491" customFormat="1" hidden="1"/>
    <row r="12492" customFormat="1" hidden="1"/>
    <row r="12493" customFormat="1" hidden="1"/>
    <row r="12494" customFormat="1" hidden="1"/>
    <row r="12495" customFormat="1" hidden="1"/>
    <row r="12496" customFormat="1" hidden="1"/>
    <row r="12497" customFormat="1" hidden="1"/>
    <row r="12498" customFormat="1" hidden="1"/>
    <row r="12499" customFormat="1" hidden="1"/>
    <row r="12500" customFormat="1" hidden="1"/>
    <row r="12501" customFormat="1" hidden="1"/>
    <row r="12502" customFormat="1" hidden="1"/>
    <row r="12503" customFormat="1" hidden="1"/>
    <row r="12504" customFormat="1" hidden="1"/>
    <row r="12505" customFormat="1" hidden="1"/>
    <row r="12506" customFormat="1" hidden="1"/>
    <row r="12507" customFormat="1" hidden="1"/>
    <row r="12508" customFormat="1" hidden="1"/>
    <row r="12509" customFormat="1" hidden="1"/>
    <row r="12510" customFormat="1" hidden="1"/>
    <row r="12511" customFormat="1" hidden="1"/>
    <row r="12512" customFormat="1" hidden="1"/>
    <row r="12513" customFormat="1" hidden="1"/>
    <row r="12514" customFormat="1" hidden="1"/>
    <row r="12515" customFormat="1" hidden="1"/>
    <row r="12516" customFormat="1" hidden="1"/>
    <row r="12517" customFormat="1" hidden="1"/>
    <row r="12518" customFormat="1" hidden="1"/>
    <row r="12519" customFormat="1" hidden="1"/>
    <row r="12520" customFormat="1" hidden="1"/>
    <row r="12521" customFormat="1" hidden="1"/>
    <row r="12522" customFormat="1" hidden="1"/>
    <row r="12523" customFormat="1" hidden="1"/>
    <row r="12524" customFormat="1" hidden="1"/>
    <row r="12525" customFormat="1" hidden="1"/>
    <row r="12526" customFormat="1" hidden="1"/>
    <row r="12527" customFormat="1" hidden="1"/>
    <row r="12528" customFormat="1" hidden="1"/>
    <row r="12529" customFormat="1" hidden="1"/>
    <row r="12530" customFormat="1" hidden="1"/>
    <row r="12531" customFormat="1" hidden="1"/>
    <row r="12532" customFormat="1" hidden="1"/>
    <row r="12533" customFormat="1" hidden="1"/>
    <row r="12534" customFormat="1" hidden="1"/>
    <row r="12535" customFormat="1" hidden="1"/>
    <row r="12536" customFormat="1" hidden="1"/>
    <row r="12537" customFormat="1" hidden="1"/>
    <row r="12538" customFormat="1" hidden="1"/>
    <row r="12539" customFormat="1" hidden="1"/>
    <row r="12540" customFormat="1" hidden="1"/>
    <row r="12541" customFormat="1" hidden="1"/>
    <row r="12542" customFormat="1" hidden="1"/>
    <row r="12543" customFormat="1" hidden="1"/>
    <row r="12544" customFormat="1" hidden="1"/>
    <row r="12545" customFormat="1" hidden="1"/>
    <row r="12546" customFormat="1" hidden="1"/>
    <row r="12547" customFormat="1" hidden="1"/>
    <row r="12548" customFormat="1" hidden="1"/>
    <row r="12549" customFormat="1" hidden="1"/>
    <row r="12550" customFormat="1" hidden="1"/>
    <row r="12551" customFormat="1" hidden="1"/>
    <row r="12552" customFormat="1" hidden="1"/>
    <row r="12553" customFormat="1" hidden="1"/>
    <row r="12554" customFormat="1" hidden="1"/>
    <row r="12555" customFormat="1" hidden="1"/>
    <row r="12556" customFormat="1" hidden="1"/>
    <row r="12557" customFormat="1" hidden="1"/>
    <row r="12558" customFormat="1" hidden="1"/>
    <row r="12559" customFormat="1" hidden="1"/>
    <row r="12560" customFormat="1" hidden="1"/>
    <row r="12561" customFormat="1" hidden="1"/>
    <row r="12562" customFormat="1" hidden="1"/>
    <row r="12563" customFormat="1" hidden="1"/>
    <row r="12564" customFormat="1" hidden="1"/>
    <row r="12565" customFormat="1" hidden="1"/>
    <row r="12566" customFormat="1" hidden="1"/>
    <row r="12567" customFormat="1" hidden="1"/>
    <row r="12568" customFormat="1" hidden="1"/>
    <row r="12569" customFormat="1" hidden="1"/>
    <row r="12570" customFormat="1" hidden="1"/>
    <row r="12571" customFormat="1" hidden="1"/>
    <row r="12572" customFormat="1" hidden="1"/>
    <row r="12573" customFormat="1" hidden="1"/>
    <row r="12574" customFormat="1" hidden="1"/>
    <row r="12575" customFormat="1" hidden="1"/>
    <row r="12576" customFormat="1" hidden="1"/>
    <row r="12577" customFormat="1" hidden="1"/>
    <row r="12578" customFormat="1" hidden="1"/>
    <row r="12579" customFormat="1" hidden="1"/>
    <row r="12580" customFormat="1" hidden="1"/>
    <row r="12581" customFormat="1" hidden="1"/>
    <row r="12582" customFormat="1" hidden="1"/>
    <row r="12583" customFormat="1" hidden="1"/>
    <row r="12584" customFormat="1" hidden="1"/>
    <row r="12585" customFormat="1" hidden="1"/>
    <row r="12586" customFormat="1" hidden="1"/>
    <row r="12587" customFormat="1" hidden="1"/>
    <row r="12588" customFormat="1" hidden="1"/>
    <row r="12589" customFormat="1" hidden="1"/>
    <row r="12590" customFormat="1" hidden="1"/>
    <row r="12591" customFormat="1" hidden="1"/>
    <row r="12592" customFormat="1" hidden="1"/>
    <row r="12593" customFormat="1" hidden="1"/>
    <row r="12594" customFormat="1" hidden="1"/>
    <row r="12595" customFormat="1" hidden="1"/>
    <row r="12596" customFormat="1" hidden="1"/>
    <row r="12597" customFormat="1" hidden="1"/>
    <row r="12598" customFormat="1" hidden="1"/>
    <row r="12599" customFormat="1" hidden="1"/>
    <row r="12600" customFormat="1" hidden="1"/>
    <row r="12601" customFormat="1" hidden="1"/>
    <row r="12602" customFormat="1" hidden="1"/>
    <row r="12603" customFormat="1" hidden="1"/>
    <row r="12604" customFormat="1" hidden="1"/>
    <row r="12605" customFormat="1" hidden="1"/>
    <row r="12606" customFormat="1" hidden="1"/>
    <row r="12607" customFormat="1" hidden="1"/>
    <row r="12608" customFormat="1" hidden="1"/>
    <row r="12609" customFormat="1" hidden="1"/>
    <row r="12610" customFormat="1" hidden="1"/>
    <row r="12611" customFormat="1" hidden="1"/>
    <row r="12612" customFormat="1" hidden="1"/>
    <row r="12613" customFormat="1" hidden="1"/>
    <row r="12614" customFormat="1" hidden="1"/>
    <row r="12615" customFormat="1" hidden="1"/>
    <row r="12616" customFormat="1" hidden="1"/>
    <row r="12617" customFormat="1" hidden="1"/>
    <row r="12618" customFormat="1" hidden="1"/>
    <row r="12619" customFormat="1" hidden="1"/>
    <row r="12620" customFormat="1" hidden="1"/>
    <row r="12621" customFormat="1" hidden="1"/>
    <row r="12622" customFormat="1" hidden="1"/>
    <row r="12623" customFormat="1" hidden="1"/>
    <row r="12624" customFormat="1" hidden="1"/>
    <row r="12625" customFormat="1" hidden="1"/>
    <row r="12626" customFormat="1" hidden="1"/>
    <row r="12627" customFormat="1" hidden="1"/>
    <row r="12628" customFormat="1" hidden="1"/>
    <row r="12629" customFormat="1" hidden="1"/>
    <row r="12630" customFormat="1" hidden="1"/>
    <row r="12631" customFormat="1" hidden="1"/>
    <row r="12632" customFormat="1" hidden="1"/>
    <row r="12633" customFormat="1" hidden="1"/>
    <row r="12634" customFormat="1" hidden="1"/>
    <row r="12635" customFormat="1" hidden="1"/>
    <row r="12636" customFormat="1" hidden="1"/>
    <row r="12637" customFormat="1" hidden="1"/>
    <row r="12638" customFormat="1" hidden="1"/>
    <row r="12639" customFormat="1" hidden="1"/>
    <row r="12640" customFormat="1" hidden="1"/>
    <row r="12641" customFormat="1" hidden="1"/>
    <row r="12642" customFormat="1" hidden="1"/>
    <row r="12643" customFormat="1" hidden="1"/>
    <row r="12644" customFormat="1" hidden="1"/>
    <row r="12645" customFormat="1" hidden="1"/>
    <row r="12646" customFormat="1" hidden="1"/>
    <row r="12647" customFormat="1" hidden="1"/>
    <row r="12648" customFormat="1" hidden="1"/>
    <row r="12649" customFormat="1" hidden="1"/>
    <row r="12650" customFormat="1" hidden="1"/>
    <row r="12651" customFormat="1" hidden="1"/>
    <row r="12652" customFormat="1" hidden="1"/>
    <row r="12653" customFormat="1" hidden="1"/>
    <row r="12654" customFormat="1" hidden="1"/>
    <row r="12655" customFormat="1" hidden="1"/>
    <row r="12656" customFormat="1" hidden="1"/>
    <row r="12657" customFormat="1" hidden="1"/>
    <row r="12658" customFormat="1" hidden="1"/>
    <row r="12659" customFormat="1" hidden="1"/>
    <row r="12660" customFormat="1" hidden="1"/>
    <row r="12661" customFormat="1" hidden="1"/>
    <row r="12662" customFormat="1" hidden="1"/>
    <row r="12663" customFormat="1" hidden="1"/>
    <row r="12664" customFormat="1" hidden="1"/>
    <row r="12665" customFormat="1" hidden="1"/>
    <row r="12666" customFormat="1" hidden="1"/>
    <row r="12667" customFormat="1" hidden="1"/>
    <row r="12668" customFormat="1" hidden="1"/>
    <row r="12669" customFormat="1" hidden="1"/>
    <row r="12670" customFormat="1" hidden="1"/>
    <row r="12671" customFormat="1" hidden="1"/>
    <row r="12672" customFormat="1" hidden="1"/>
    <row r="12673" customFormat="1" hidden="1"/>
    <row r="12674" customFormat="1" hidden="1"/>
    <row r="12675" customFormat="1" hidden="1"/>
    <row r="12676" customFormat="1" hidden="1"/>
    <row r="12677" customFormat="1" hidden="1"/>
    <row r="12678" customFormat="1" hidden="1"/>
    <row r="12679" customFormat="1" hidden="1"/>
    <row r="12680" customFormat="1" hidden="1"/>
    <row r="12681" customFormat="1" hidden="1"/>
    <row r="12682" customFormat="1" hidden="1"/>
    <row r="12683" customFormat="1" hidden="1"/>
    <row r="12684" customFormat="1" hidden="1"/>
    <row r="12685" customFormat="1" hidden="1"/>
    <row r="12686" customFormat="1" hidden="1"/>
    <row r="12687" customFormat="1" hidden="1"/>
    <row r="12688" customFormat="1" hidden="1"/>
    <row r="12689" customFormat="1" hidden="1"/>
    <row r="12690" customFormat="1" hidden="1"/>
    <row r="12691" customFormat="1" hidden="1"/>
    <row r="12692" customFormat="1" hidden="1"/>
    <row r="12693" customFormat="1" hidden="1"/>
    <row r="12694" customFormat="1" hidden="1"/>
    <row r="12695" customFormat="1" hidden="1"/>
    <row r="12696" customFormat="1" hidden="1"/>
    <row r="12697" customFormat="1" hidden="1"/>
    <row r="12698" customFormat="1" hidden="1"/>
    <row r="12699" customFormat="1" hidden="1"/>
    <row r="12700" customFormat="1" hidden="1"/>
    <row r="12701" customFormat="1" hidden="1"/>
    <row r="12702" customFormat="1" hidden="1"/>
    <row r="12703" customFormat="1" hidden="1"/>
    <row r="12704" customFormat="1" hidden="1"/>
    <row r="12705" customFormat="1" hidden="1"/>
    <row r="12706" customFormat="1" hidden="1"/>
    <row r="12707" customFormat="1" hidden="1"/>
    <row r="12708" customFormat="1" hidden="1"/>
    <row r="12709" customFormat="1" hidden="1"/>
    <row r="12710" customFormat="1" hidden="1"/>
    <row r="12711" customFormat="1" hidden="1"/>
    <row r="12712" customFormat="1" hidden="1"/>
    <row r="12713" customFormat="1" hidden="1"/>
    <row r="12714" customFormat="1" hidden="1"/>
    <row r="12715" customFormat="1" hidden="1"/>
    <row r="12716" customFormat="1" hidden="1"/>
    <row r="12717" customFormat="1" hidden="1"/>
    <row r="12718" customFormat="1" hidden="1"/>
    <row r="12719" customFormat="1" hidden="1"/>
    <row r="12720" customFormat="1" hidden="1"/>
    <row r="12721" customFormat="1" hidden="1"/>
    <row r="12722" customFormat="1" hidden="1"/>
    <row r="12723" customFormat="1" hidden="1"/>
    <row r="12724" customFormat="1" hidden="1"/>
    <row r="12725" customFormat="1" hidden="1"/>
    <row r="12726" customFormat="1" hidden="1"/>
    <row r="12727" customFormat="1" hidden="1"/>
    <row r="12728" customFormat="1" hidden="1"/>
    <row r="12729" customFormat="1" hidden="1"/>
    <row r="12730" customFormat="1" hidden="1"/>
    <row r="12731" customFormat="1" hidden="1"/>
    <row r="12732" customFormat="1" hidden="1"/>
    <row r="12733" customFormat="1" hidden="1"/>
    <row r="12734" customFormat="1" hidden="1"/>
    <row r="12735" customFormat="1" hidden="1"/>
    <row r="12736" customFormat="1" hidden="1"/>
    <row r="12737" customFormat="1" hidden="1"/>
    <row r="12738" customFormat="1" hidden="1"/>
    <row r="12739" customFormat="1" hidden="1"/>
    <row r="12740" customFormat="1" hidden="1"/>
    <row r="12741" customFormat="1" hidden="1"/>
    <row r="12742" customFormat="1" hidden="1"/>
    <row r="12743" customFormat="1" hidden="1"/>
    <row r="12744" customFormat="1" hidden="1"/>
    <row r="12745" customFormat="1" hidden="1"/>
    <row r="12746" customFormat="1" hidden="1"/>
    <row r="12747" customFormat="1" hidden="1"/>
    <row r="12748" customFormat="1" hidden="1"/>
    <row r="12749" customFormat="1" hidden="1"/>
    <row r="12750" customFormat="1" hidden="1"/>
    <row r="12751" customFormat="1" hidden="1"/>
    <row r="12752" customFormat="1" hidden="1"/>
    <row r="12753" customFormat="1" hidden="1"/>
    <row r="12754" customFormat="1" hidden="1"/>
    <row r="12755" customFormat="1" hidden="1"/>
    <row r="12756" customFormat="1" hidden="1"/>
    <row r="12757" customFormat="1" hidden="1"/>
    <row r="12758" customFormat="1" hidden="1"/>
    <row r="12759" customFormat="1" hidden="1"/>
    <row r="12760" customFormat="1" hidden="1"/>
    <row r="12761" customFormat="1" hidden="1"/>
    <row r="12762" customFormat="1" hidden="1"/>
    <row r="12763" customFormat="1" hidden="1"/>
    <row r="12764" customFormat="1" hidden="1"/>
    <row r="12765" customFormat="1" hidden="1"/>
    <row r="12766" customFormat="1" hidden="1"/>
    <row r="12767" customFormat="1" hidden="1"/>
    <row r="12768" customFormat="1" hidden="1"/>
    <row r="12769" customFormat="1" hidden="1"/>
    <row r="12770" customFormat="1" hidden="1"/>
    <row r="12771" customFormat="1" hidden="1"/>
    <row r="12772" customFormat="1" hidden="1"/>
    <row r="12773" customFormat="1" hidden="1"/>
    <row r="12774" customFormat="1" hidden="1"/>
    <row r="12775" customFormat="1" hidden="1"/>
    <row r="12776" customFormat="1" hidden="1"/>
    <row r="12777" customFormat="1" hidden="1"/>
    <row r="12778" customFormat="1" hidden="1"/>
    <row r="12779" customFormat="1" hidden="1"/>
    <row r="12780" customFormat="1" hidden="1"/>
    <row r="12781" customFormat="1" hidden="1"/>
    <row r="12782" customFormat="1" hidden="1"/>
    <row r="12783" customFormat="1" hidden="1"/>
    <row r="12784" customFormat="1" hidden="1"/>
    <row r="12785" customFormat="1" hidden="1"/>
    <row r="12786" customFormat="1" hidden="1"/>
    <row r="12787" customFormat="1" hidden="1"/>
    <row r="12788" customFormat="1" hidden="1"/>
    <row r="12789" customFormat="1" hidden="1"/>
    <row r="12790" customFormat="1" hidden="1"/>
    <row r="12791" customFormat="1" hidden="1"/>
    <row r="12792" customFormat="1" hidden="1"/>
    <row r="12793" customFormat="1" hidden="1"/>
    <row r="12794" customFormat="1" hidden="1"/>
    <row r="12795" customFormat="1" hidden="1"/>
    <row r="12796" customFormat="1" hidden="1"/>
    <row r="12797" customFormat="1" hidden="1"/>
    <row r="12798" customFormat="1" hidden="1"/>
    <row r="12799" customFormat="1" hidden="1"/>
    <row r="12800" customFormat="1" hidden="1"/>
    <row r="12801" customFormat="1" hidden="1"/>
    <row r="12802" customFormat="1" hidden="1"/>
    <row r="12803" customFormat="1" hidden="1"/>
    <row r="12804" customFormat="1" hidden="1"/>
    <row r="12805" customFormat="1" hidden="1"/>
    <row r="12806" customFormat="1" hidden="1"/>
    <row r="12807" customFormat="1" hidden="1"/>
    <row r="12808" customFormat="1" hidden="1"/>
    <row r="12809" customFormat="1" hidden="1"/>
    <row r="12810" customFormat="1" hidden="1"/>
    <row r="12811" customFormat="1" hidden="1"/>
    <row r="12812" customFormat="1" hidden="1"/>
    <row r="12813" customFormat="1" hidden="1"/>
    <row r="12814" customFormat="1" hidden="1"/>
    <row r="12815" customFormat="1" hidden="1"/>
    <row r="12816" customFormat="1" hidden="1"/>
    <row r="12817" customFormat="1" hidden="1"/>
    <row r="12818" customFormat="1" hidden="1"/>
    <row r="12819" customFormat="1" hidden="1"/>
    <row r="12820" customFormat="1" hidden="1"/>
    <row r="12821" customFormat="1" hidden="1"/>
    <row r="12822" customFormat="1" hidden="1"/>
    <row r="12823" customFormat="1" hidden="1"/>
    <row r="12824" customFormat="1" hidden="1"/>
    <row r="12825" customFormat="1" hidden="1"/>
    <row r="12826" customFormat="1" hidden="1"/>
    <row r="12827" customFormat="1" hidden="1"/>
    <row r="12828" customFormat="1" hidden="1"/>
    <row r="12829" customFormat="1" hidden="1"/>
    <row r="12830" customFormat="1" hidden="1"/>
    <row r="12831" customFormat="1" hidden="1"/>
    <row r="12832" customFormat="1" hidden="1"/>
    <row r="12833" customFormat="1" hidden="1"/>
    <row r="12834" customFormat="1" hidden="1"/>
    <row r="12835" customFormat="1" hidden="1"/>
    <row r="12836" customFormat="1" hidden="1"/>
    <row r="12837" customFormat="1" hidden="1"/>
    <row r="12838" customFormat="1" hidden="1"/>
    <row r="12839" customFormat="1" hidden="1"/>
    <row r="12840" customFormat="1" hidden="1"/>
    <row r="12841" customFormat="1" hidden="1"/>
    <row r="12842" customFormat="1" hidden="1"/>
    <row r="12843" customFormat="1" hidden="1"/>
    <row r="12844" customFormat="1" hidden="1"/>
    <row r="12845" customFormat="1" hidden="1"/>
    <row r="12846" customFormat="1" hidden="1"/>
    <row r="12847" customFormat="1" hidden="1"/>
    <row r="12848" customFormat="1" hidden="1"/>
    <row r="12849" customFormat="1" hidden="1"/>
    <row r="12850" customFormat="1" hidden="1"/>
    <row r="12851" customFormat="1" hidden="1"/>
    <row r="12852" customFormat="1" hidden="1"/>
    <row r="12853" customFormat="1" hidden="1"/>
    <row r="12854" customFormat="1" hidden="1"/>
    <row r="12855" customFormat="1" hidden="1"/>
    <row r="12856" customFormat="1" hidden="1"/>
    <row r="12857" customFormat="1" hidden="1"/>
    <row r="12858" customFormat="1" hidden="1"/>
    <row r="12859" customFormat="1" hidden="1"/>
    <row r="12860" customFormat="1" hidden="1"/>
    <row r="12861" customFormat="1" hidden="1"/>
    <row r="12862" customFormat="1" hidden="1"/>
    <row r="12863" customFormat="1" hidden="1"/>
    <row r="12864" customFormat="1" hidden="1"/>
    <row r="12865" customFormat="1" hidden="1"/>
    <row r="12866" customFormat="1" hidden="1"/>
    <row r="12867" customFormat="1" hidden="1"/>
    <row r="12868" customFormat="1" hidden="1"/>
    <row r="12869" customFormat="1" hidden="1"/>
    <row r="12870" customFormat="1" hidden="1"/>
    <row r="12871" customFormat="1" hidden="1"/>
    <row r="12872" customFormat="1" hidden="1"/>
    <row r="12873" customFormat="1" hidden="1"/>
    <row r="12874" customFormat="1" hidden="1"/>
    <row r="12875" customFormat="1" hidden="1"/>
    <row r="12876" customFormat="1" hidden="1"/>
    <row r="12877" customFormat="1" hidden="1"/>
    <row r="12878" customFormat="1" hidden="1"/>
    <row r="12879" customFormat="1" hidden="1"/>
    <row r="12880" customFormat="1" hidden="1"/>
    <row r="12881" customFormat="1" hidden="1"/>
    <row r="12882" customFormat="1" hidden="1"/>
    <row r="12883" customFormat="1" hidden="1"/>
    <row r="12884" customFormat="1" hidden="1"/>
    <row r="12885" customFormat="1" hidden="1"/>
    <row r="12886" customFormat="1" hidden="1"/>
    <row r="12887" customFormat="1" hidden="1"/>
    <row r="12888" customFormat="1" hidden="1"/>
    <row r="12889" customFormat="1" hidden="1"/>
    <row r="12890" customFormat="1" hidden="1"/>
    <row r="12891" customFormat="1" hidden="1"/>
    <row r="12892" customFormat="1" hidden="1"/>
    <row r="12893" customFormat="1" hidden="1"/>
    <row r="12894" customFormat="1" hidden="1"/>
    <row r="12895" customFormat="1" hidden="1"/>
    <row r="12896" customFormat="1" hidden="1"/>
    <row r="12897" customFormat="1" hidden="1"/>
    <row r="12898" customFormat="1" hidden="1"/>
    <row r="12899" customFormat="1" hidden="1"/>
    <row r="12900" customFormat="1" hidden="1"/>
    <row r="12901" customFormat="1" hidden="1"/>
    <row r="12902" customFormat="1" hidden="1"/>
    <row r="12903" customFormat="1" hidden="1"/>
    <row r="12904" customFormat="1" hidden="1"/>
    <row r="12905" customFormat="1" hidden="1"/>
    <row r="12906" customFormat="1" hidden="1"/>
    <row r="12907" customFormat="1" hidden="1"/>
    <row r="12908" customFormat="1" hidden="1"/>
    <row r="12909" customFormat="1" hidden="1"/>
    <row r="12910" customFormat="1" hidden="1"/>
    <row r="12911" customFormat="1" hidden="1"/>
    <row r="12912" customFormat="1" hidden="1"/>
    <row r="12913" customFormat="1" hidden="1"/>
    <row r="12914" customFormat="1" hidden="1"/>
    <row r="12915" customFormat="1" hidden="1"/>
    <row r="12916" customFormat="1" hidden="1"/>
    <row r="12917" customFormat="1" hidden="1"/>
    <row r="12918" customFormat="1" hidden="1"/>
    <row r="12919" customFormat="1" hidden="1"/>
    <row r="12920" customFormat="1" hidden="1"/>
    <row r="12921" customFormat="1" hidden="1"/>
    <row r="12922" customFormat="1" hidden="1"/>
    <row r="12923" customFormat="1" hidden="1"/>
    <row r="12924" customFormat="1" hidden="1"/>
    <row r="12925" customFormat="1" hidden="1"/>
    <row r="12926" customFormat="1" hidden="1"/>
    <row r="12927" customFormat="1" hidden="1"/>
    <row r="12928" customFormat="1" hidden="1"/>
    <row r="12929" customFormat="1" hidden="1"/>
    <row r="12930" customFormat="1" hidden="1"/>
    <row r="12931" customFormat="1" hidden="1"/>
    <row r="12932" customFormat="1" hidden="1"/>
    <row r="12933" customFormat="1" hidden="1"/>
    <row r="12934" customFormat="1" hidden="1"/>
    <row r="12935" customFormat="1" hidden="1"/>
    <row r="12936" customFormat="1" hidden="1"/>
    <row r="12937" customFormat="1" hidden="1"/>
    <row r="12938" customFormat="1" hidden="1"/>
    <row r="12939" customFormat="1" hidden="1"/>
    <row r="12940" customFormat="1" hidden="1"/>
    <row r="12941" customFormat="1" hidden="1"/>
    <row r="12942" customFormat="1" hidden="1"/>
    <row r="12943" customFormat="1" hidden="1"/>
    <row r="12944" customFormat="1" hidden="1"/>
    <row r="12945" customFormat="1" hidden="1"/>
    <row r="12946" customFormat="1" hidden="1"/>
    <row r="12947" customFormat="1" hidden="1"/>
    <row r="12948" customFormat="1" hidden="1"/>
    <row r="12949" customFormat="1" hidden="1"/>
    <row r="12950" customFormat="1" hidden="1"/>
    <row r="12951" customFormat="1" hidden="1"/>
    <row r="12952" customFormat="1" hidden="1"/>
    <row r="12953" customFormat="1" hidden="1"/>
    <row r="12954" customFormat="1" hidden="1"/>
    <row r="12955" customFormat="1" hidden="1"/>
    <row r="12956" customFormat="1" hidden="1"/>
    <row r="12957" customFormat="1" hidden="1"/>
    <row r="12958" customFormat="1" hidden="1"/>
    <row r="12959" customFormat="1" hidden="1"/>
    <row r="12960" customFormat="1" hidden="1"/>
    <row r="12961" customFormat="1" hidden="1"/>
    <row r="12962" customFormat="1" hidden="1"/>
    <row r="12963" customFormat="1" hidden="1"/>
    <row r="12964" customFormat="1" hidden="1"/>
    <row r="12965" customFormat="1" hidden="1"/>
    <row r="12966" customFormat="1" hidden="1"/>
    <row r="12967" customFormat="1" hidden="1"/>
    <row r="12968" customFormat="1" hidden="1"/>
    <row r="12969" customFormat="1" hidden="1"/>
    <row r="12970" customFormat="1" hidden="1"/>
    <row r="12971" customFormat="1" hidden="1"/>
    <row r="12972" customFormat="1" hidden="1"/>
    <row r="12973" customFormat="1" hidden="1"/>
    <row r="12974" customFormat="1" hidden="1"/>
    <row r="12975" customFormat="1" hidden="1"/>
    <row r="12976" customFormat="1" hidden="1"/>
    <row r="12977" customFormat="1" hidden="1"/>
    <row r="12978" customFormat="1" hidden="1"/>
    <row r="12979" customFormat="1" hidden="1"/>
    <row r="12980" customFormat="1" hidden="1"/>
    <row r="12981" customFormat="1" hidden="1"/>
    <row r="12982" customFormat="1" hidden="1"/>
    <row r="12983" customFormat="1" hidden="1"/>
    <row r="12984" customFormat="1" hidden="1"/>
    <row r="12985" customFormat="1" hidden="1"/>
    <row r="12986" customFormat="1" hidden="1"/>
    <row r="12987" customFormat="1" hidden="1"/>
    <row r="12988" customFormat="1" hidden="1"/>
    <row r="12989" customFormat="1" hidden="1"/>
    <row r="12990" customFormat="1" hidden="1"/>
    <row r="12991" customFormat="1" hidden="1"/>
    <row r="12992" customFormat="1" hidden="1"/>
    <row r="12993" customFormat="1" hidden="1"/>
    <row r="12994" customFormat="1" hidden="1"/>
    <row r="12995" customFormat="1" hidden="1"/>
    <row r="12996" customFormat="1" hidden="1"/>
    <row r="12997" customFormat="1" hidden="1"/>
    <row r="12998" customFormat="1" hidden="1"/>
    <row r="12999" customFormat="1" hidden="1"/>
    <row r="13000" customFormat="1" hidden="1"/>
    <row r="13001" customFormat="1" hidden="1"/>
    <row r="13002" customFormat="1" hidden="1"/>
    <row r="13003" customFormat="1" hidden="1"/>
    <row r="13004" customFormat="1" hidden="1"/>
    <row r="13005" customFormat="1" hidden="1"/>
    <row r="13006" customFormat="1" hidden="1"/>
    <row r="13007" customFormat="1" hidden="1"/>
    <row r="13008" customFormat="1" hidden="1"/>
    <row r="13009" customFormat="1" hidden="1"/>
    <row r="13010" customFormat="1" hidden="1"/>
    <row r="13011" customFormat="1" hidden="1"/>
    <row r="13012" customFormat="1" hidden="1"/>
    <row r="13013" customFormat="1" hidden="1"/>
    <row r="13014" customFormat="1" hidden="1"/>
    <row r="13015" customFormat="1" hidden="1"/>
    <row r="13016" customFormat="1" hidden="1"/>
    <row r="13017" customFormat="1" hidden="1"/>
    <row r="13018" customFormat="1" hidden="1"/>
    <row r="13019" customFormat="1" hidden="1"/>
    <row r="13020" customFormat="1" hidden="1"/>
    <row r="13021" customFormat="1" hidden="1"/>
    <row r="13022" customFormat="1" hidden="1"/>
    <row r="13023" customFormat="1" hidden="1"/>
    <row r="13024" customFormat="1" hidden="1"/>
    <row r="13025" customFormat="1" hidden="1"/>
    <row r="13026" customFormat="1" hidden="1"/>
    <row r="13027" customFormat="1" hidden="1"/>
    <row r="13028" customFormat="1" hidden="1"/>
    <row r="13029" customFormat="1" hidden="1"/>
    <row r="13030" customFormat="1" hidden="1"/>
    <row r="13031" customFormat="1" hidden="1"/>
    <row r="13032" customFormat="1" hidden="1"/>
    <row r="13033" customFormat="1" hidden="1"/>
    <row r="13034" customFormat="1" hidden="1"/>
    <row r="13035" customFormat="1" hidden="1"/>
    <row r="13036" customFormat="1" hidden="1"/>
    <row r="13037" customFormat="1" hidden="1"/>
    <row r="13038" customFormat="1" hidden="1"/>
    <row r="13039" customFormat="1" hidden="1"/>
    <row r="13040" customFormat="1" hidden="1"/>
    <row r="13041" customFormat="1" hidden="1"/>
    <row r="13042" customFormat="1" hidden="1"/>
    <row r="13043" customFormat="1" hidden="1"/>
    <row r="13044" customFormat="1" hidden="1"/>
    <row r="13045" customFormat="1" hidden="1"/>
    <row r="13046" customFormat="1" hidden="1"/>
    <row r="13047" customFormat="1" hidden="1"/>
    <row r="13048" customFormat="1" hidden="1"/>
    <row r="13049" customFormat="1" hidden="1"/>
    <row r="13050" customFormat="1" hidden="1"/>
    <row r="13051" customFormat="1" hidden="1"/>
    <row r="13052" customFormat="1" hidden="1"/>
    <row r="13053" customFormat="1" hidden="1"/>
    <row r="13054" customFormat="1" hidden="1"/>
    <row r="13055" customFormat="1" hidden="1"/>
    <row r="13056" customFormat="1" hidden="1"/>
    <row r="13057" customFormat="1" hidden="1"/>
    <row r="13058" customFormat="1" hidden="1"/>
    <row r="13059" customFormat="1" hidden="1"/>
    <row r="13060" customFormat="1" hidden="1"/>
    <row r="13061" customFormat="1" hidden="1"/>
    <row r="13062" customFormat="1" hidden="1"/>
    <row r="13063" customFormat="1" hidden="1"/>
    <row r="13064" customFormat="1" hidden="1"/>
    <row r="13065" customFormat="1" hidden="1"/>
    <row r="13066" customFormat="1" hidden="1"/>
    <row r="13067" customFormat="1" hidden="1"/>
    <row r="13068" customFormat="1" hidden="1"/>
    <row r="13069" customFormat="1" hidden="1"/>
    <row r="13070" customFormat="1" hidden="1"/>
    <row r="13071" customFormat="1" hidden="1"/>
    <row r="13072" customFormat="1" hidden="1"/>
    <row r="13073" customFormat="1" hidden="1"/>
    <row r="13074" customFormat="1" hidden="1"/>
    <row r="13075" customFormat="1" hidden="1"/>
    <row r="13076" customFormat="1" hidden="1"/>
    <row r="13077" customFormat="1" hidden="1"/>
    <row r="13078" customFormat="1" hidden="1"/>
    <row r="13079" customFormat="1" hidden="1"/>
    <row r="13080" customFormat="1" hidden="1"/>
    <row r="13081" customFormat="1" hidden="1"/>
    <row r="13082" customFormat="1" hidden="1"/>
    <row r="13083" customFormat="1" hidden="1"/>
    <row r="13084" customFormat="1" hidden="1"/>
    <row r="13085" customFormat="1" hidden="1"/>
    <row r="13086" customFormat="1" hidden="1"/>
    <row r="13087" customFormat="1" hidden="1"/>
    <row r="13088" customFormat="1" hidden="1"/>
    <row r="13089" customFormat="1" hidden="1"/>
    <row r="13090" customFormat="1" hidden="1"/>
    <row r="13091" customFormat="1" hidden="1"/>
    <row r="13092" customFormat="1" hidden="1"/>
    <row r="13093" customFormat="1" hidden="1"/>
    <row r="13094" customFormat="1" hidden="1"/>
    <row r="13095" customFormat="1" hidden="1"/>
    <row r="13096" customFormat="1" hidden="1"/>
    <row r="13097" customFormat="1" hidden="1"/>
    <row r="13098" customFormat="1" hidden="1"/>
    <row r="13099" customFormat="1" hidden="1"/>
    <row r="13100" customFormat="1" hidden="1"/>
    <row r="13101" customFormat="1" hidden="1"/>
    <row r="13102" customFormat="1" hidden="1"/>
    <row r="13103" customFormat="1" hidden="1"/>
    <row r="13104" customFormat="1" hidden="1"/>
    <row r="13105" customFormat="1" hidden="1"/>
    <row r="13106" customFormat="1" hidden="1"/>
    <row r="13107" customFormat="1" hidden="1"/>
    <row r="13108" customFormat="1" hidden="1"/>
    <row r="13109" customFormat="1" hidden="1"/>
    <row r="13110" customFormat="1" hidden="1"/>
    <row r="13111" customFormat="1" hidden="1"/>
    <row r="13112" customFormat="1" hidden="1"/>
    <row r="13113" customFormat="1" hidden="1"/>
    <row r="13114" customFormat="1" hidden="1"/>
    <row r="13115" customFormat="1" hidden="1"/>
    <row r="13116" customFormat="1" hidden="1"/>
    <row r="13117" customFormat="1" hidden="1"/>
    <row r="13118" customFormat="1" hidden="1"/>
    <row r="13119" customFormat="1" hidden="1"/>
    <row r="13120" customFormat="1" hidden="1"/>
    <row r="13121" customFormat="1" hidden="1"/>
    <row r="13122" customFormat="1" hidden="1"/>
    <row r="13123" customFormat="1" hidden="1"/>
    <row r="13124" customFormat="1" hidden="1"/>
    <row r="13125" customFormat="1" hidden="1"/>
    <row r="13126" customFormat="1" hidden="1"/>
    <row r="13127" customFormat="1" hidden="1"/>
    <row r="13128" customFormat="1" hidden="1"/>
    <row r="13129" customFormat="1" hidden="1"/>
    <row r="13130" customFormat="1" hidden="1"/>
    <row r="13131" customFormat="1" hidden="1"/>
    <row r="13132" customFormat="1" hidden="1"/>
    <row r="13133" customFormat="1" hidden="1"/>
    <row r="13134" customFormat="1" hidden="1"/>
    <row r="13135" customFormat="1" hidden="1"/>
    <row r="13136" customFormat="1" hidden="1"/>
    <row r="13137" customFormat="1" hidden="1"/>
    <row r="13138" customFormat="1" hidden="1"/>
    <row r="13139" customFormat="1" hidden="1"/>
    <row r="13140" customFormat="1" hidden="1"/>
    <row r="13141" customFormat="1" hidden="1"/>
    <row r="13142" customFormat="1" hidden="1"/>
    <row r="13143" customFormat="1" hidden="1"/>
    <row r="13144" customFormat="1" hidden="1"/>
    <row r="13145" customFormat="1" hidden="1"/>
    <row r="13146" customFormat="1" hidden="1"/>
    <row r="13147" customFormat="1" hidden="1"/>
    <row r="13148" customFormat="1" hidden="1"/>
    <row r="13149" customFormat="1" hidden="1"/>
    <row r="13150" customFormat="1" hidden="1"/>
    <row r="13151" customFormat="1" hidden="1"/>
    <row r="13152" customFormat="1" hidden="1"/>
    <row r="13153" customFormat="1" hidden="1"/>
    <row r="13154" customFormat="1" hidden="1"/>
    <row r="13155" customFormat="1" hidden="1"/>
    <row r="13156" customFormat="1" hidden="1"/>
    <row r="13157" customFormat="1" hidden="1"/>
    <row r="13158" customFormat="1" hidden="1"/>
    <row r="13159" customFormat="1" hidden="1"/>
    <row r="13160" customFormat="1" hidden="1"/>
    <row r="13161" customFormat="1" hidden="1"/>
    <row r="13162" customFormat="1" hidden="1"/>
    <row r="13163" customFormat="1" hidden="1"/>
    <row r="13164" customFormat="1" hidden="1"/>
    <row r="13165" customFormat="1" hidden="1"/>
    <row r="13166" customFormat="1" hidden="1"/>
    <row r="13167" customFormat="1" hidden="1"/>
    <row r="13168" customFormat="1" hidden="1"/>
    <row r="13169" customFormat="1" hidden="1"/>
    <row r="13170" customFormat="1" hidden="1"/>
    <row r="13171" customFormat="1" hidden="1"/>
    <row r="13172" customFormat="1" hidden="1"/>
    <row r="13173" customFormat="1" hidden="1"/>
    <row r="13174" customFormat="1" hidden="1"/>
    <row r="13175" customFormat="1" hidden="1"/>
    <row r="13176" customFormat="1" hidden="1"/>
    <row r="13177" customFormat="1" hidden="1"/>
    <row r="13178" customFormat="1" hidden="1"/>
    <row r="13179" customFormat="1" hidden="1"/>
    <row r="13180" customFormat="1" hidden="1"/>
    <row r="13181" customFormat="1" hidden="1"/>
    <row r="13182" customFormat="1" hidden="1"/>
    <row r="13183" customFormat="1" hidden="1"/>
    <row r="13184" customFormat="1" hidden="1"/>
    <row r="13185" customFormat="1" hidden="1"/>
    <row r="13186" customFormat="1" hidden="1"/>
    <row r="13187" customFormat="1" hidden="1"/>
    <row r="13188" customFormat="1" hidden="1"/>
    <row r="13189" customFormat="1" hidden="1"/>
    <row r="13190" customFormat="1" hidden="1"/>
    <row r="13191" customFormat="1" hidden="1"/>
    <row r="13192" customFormat="1" hidden="1"/>
    <row r="13193" customFormat="1" hidden="1"/>
    <row r="13194" customFormat="1" hidden="1"/>
    <row r="13195" customFormat="1" hidden="1"/>
    <row r="13196" customFormat="1" hidden="1"/>
    <row r="13197" customFormat="1" hidden="1"/>
    <row r="13198" customFormat="1" hidden="1"/>
    <row r="13199" customFormat="1" hidden="1"/>
    <row r="13200" customFormat="1" hidden="1"/>
    <row r="13201" customFormat="1" hidden="1"/>
    <row r="13202" customFormat="1" hidden="1"/>
    <row r="13203" customFormat="1" hidden="1"/>
    <row r="13204" customFormat="1" hidden="1"/>
    <row r="13205" customFormat="1" hidden="1"/>
    <row r="13206" customFormat="1" hidden="1"/>
    <row r="13207" customFormat="1" hidden="1"/>
    <row r="13208" customFormat="1" hidden="1"/>
    <row r="13209" customFormat="1" hidden="1"/>
    <row r="13210" customFormat="1" hidden="1"/>
    <row r="13211" customFormat="1" hidden="1"/>
    <row r="13212" customFormat="1" hidden="1"/>
    <row r="13213" customFormat="1" hidden="1"/>
    <row r="13214" customFormat="1" hidden="1"/>
    <row r="13215" customFormat="1" hidden="1"/>
    <row r="13216" customFormat="1" hidden="1"/>
    <row r="13217" customFormat="1" hidden="1"/>
    <row r="13218" customFormat="1" hidden="1"/>
    <row r="13219" customFormat="1" hidden="1"/>
    <row r="13220" customFormat="1" hidden="1"/>
    <row r="13221" customFormat="1" hidden="1"/>
    <row r="13222" customFormat="1" hidden="1"/>
    <row r="13223" customFormat="1" hidden="1"/>
    <row r="13224" customFormat="1" hidden="1"/>
    <row r="13225" customFormat="1" hidden="1"/>
    <row r="13226" customFormat="1" hidden="1"/>
    <row r="13227" customFormat="1" hidden="1"/>
    <row r="13228" customFormat="1" hidden="1"/>
    <row r="13229" customFormat="1" hidden="1"/>
    <row r="13230" customFormat="1" hidden="1"/>
    <row r="13231" customFormat="1" hidden="1"/>
    <row r="13232" customFormat="1" hidden="1"/>
    <row r="13233" customFormat="1" hidden="1"/>
    <row r="13234" customFormat="1" hidden="1"/>
    <row r="13235" customFormat="1" hidden="1"/>
    <row r="13236" customFormat="1" hidden="1"/>
    <row r="13237" customFormat="1" hidden="1"/>
    <row r="13238" customFormat="1" hidden="1"/>
    <row r="13239" customFormat="1" hidden="1"/>
    <row r="13240" customFormat="1" hidden="1"/>
    <row r="13241" customFormat="1" hidden="1"/>
    <row r="13242" customFormat="1" hidden="1"/>
    <row r="13243" customFormat="1" hidden="1"/>
    <row r="13244" customFormat="1" hidden="1"/>
    <row r="13245" customFormat="1" hidden="1"/>
    <row r="13246" customFormat="1" hidden="1"/>
    <row r="13247" customFormat="1" hidden="1"/>
    <row r="13248" customFormat="1" hidden="1"/>
    <row r="13249" customFormat="1" hidden="1"/>
    <row r="13250" customFormat="1" hidden="1"/>
    <row r="13251" customFormat="1" hidden="1"/>
    <row r="13252" customFormat="1" hidden="1"/>
    <row r="13253" customFormat="1" hidden="1"/>
    <row r="13254" customFormat="1" hidden="1"/>
    <row r="13255" customFormat="1" hidden="1"/>
    <row r="13256" customFormat="1" hidden="1"/>
    <row r="13257" customFormat="1" hidden="1"/>
    <row r="13258" customFormat="1" hidden="1"/>
    <row r="13259" customFormat="1" hidden="1"/>
    <row r="13260" customFormat="1" hidden="1"/>
    <row r="13261" customFormat="1" hidden="1"/>
    <row r="13262" customFormat="1" hidden="1"/>
    <row r="13263" customFormat="1" hidden="1"/>
    <row r="13264" customFormat="1" hidden="1"/>
    <row r="13265" customFormat="1" hidden="1"/>
    <row r="13266" customFormat="1" hidden="1"/>
    <row r="13267" customFormat="1" hidden="1"/>
    <row r="13268" customFormat="1" hidden="1"/>
    <row r="13269" customFormat="1" hidden="1"/>
    <row r="13270" customFormat="1" hidden="1"/>
    <row r="13271" customFormat="1" hidden="1"/>
    <row r="13272" customFormat="1" hidden="1"/>
    <row r="13273" customFormat="1" hidden="1"/>
    <row r="13274" customFormat="1" hidden="1"/>
    <row r="13275" customFormat="1" hidden="1"/>
    <row r="13276" customFormat="1" hidden="1"/>
    <row r="13277" customFormat="1" hidden="1"/>
    <row r="13278" customFormat="1" hidden="1"/>
    <row r="13279" customFormat="1" hidden="1"/>
    <row r="13280" customFormat="1" hidden="1"/>
    <row r="13281" customFormat="1" hidden="1"/>
    <row r="13282" customFormat="1" hidden="1"/>
    <row r="13283" customFormat="1" hidden="1"/>
    <row r="13284" customFormat="1" hidden="1"/>
    <row r="13285" customFormat="1" hidden="1"/>
    <row r="13286" customFormat="1" hidden="1"/>
    <row r="13287" customFormat="1" hidden="1"/>
    <row r="13288" customFormat="1" hidden="1"/>
    <row r="13289" customFormat="1" hidden="1"/>
    <row r="13290" customFormat="1" hidden="1"/>
    <row r="13291" customFormat="1" hidden="1"/>
    <row r="13292" customFormat="1" hidden="1"/>
    <row r="13293" customFormat="1" hidden="1"/>
    <row r="13294" customFormat="1" hidden="1"/>
    <row r="13295" customFormat="1" hidden="1"/>
    <row r="13296" customFormat="1" hidden="1"/>
    <row r="13297" customFormat="1" hidden="1"/>
    <row r="13298" customFormat="1" hidden="1"/>
    <row r="13299" customFormat="1" hidden="1"/>
    <row r="13300" customFormat="1" hidden="1"/>
    <row r="13301" customFormat="1" hidden="1"/>
    <row r="13302" customFormat="1" hidden="1"/>
    <row r="13303" customFormat="1" hidden="1"/>
    <row r="13304" customFormat="1" hidden="1"/>
    <row r="13305" customFormat="1" hidden="1"/>
    <row r="13306" customFormat="1" hidden="1"/>
    <row r="13307" customFormat="1" hidden="1"/>
    <row r="13308" customFormat="1" hidden="1"/>
    <row r="13309" customFormat="1" hidden="1"/>
    <row r="13310" customFormat="1" hidden="1"/>
    <row r="13311" customFormat="1" hidden="1"/>
    <row r="13312" customFormat="1" hidden="1"/>
    <row r="13313" customFormat="1" hidden="1"/>
    <row r="13314" customFormat="1" hidden="1"/>
    <row r="13315" customFormat="1" hidden="1"/>
    <row r="13316" customFormat="1" hidden="1"/>
    <row r="13317" customFormat="1" hidden="1"/>
    <row r="13318" customFormat="1" hidden="1"/>
    <row r="13319" customFormat="1" hidden="1"/>
    <row r="13320" customFormat="1" hidden="1"/>
    <row r="13321" customFormat="1" hidden="1"/>
    <row r="13322" customFormat="1" hidden="1"/>
    <row r="13323" customFormat="1" hidden="1"/>
    <row r="13324" customFormat="1" hidden="1"/>
    <row r="13325" customFormat="1" hidden="1"/>
    <row r="13326" customFormat="1" hidden="1"/>
    <row r="13327" customFormat="1" hidden="1"/>
    <row r="13328" customFormat="1" hidden="1"/>
    <row r="13329" customFormat="1" hidden="1"/>
    <row r="13330" customFormat="1" hidden="1"/>
    <row r="13331" customFormat="1" hidden="1"/>
    <row r="13332" customFormat="1" hidden="1"/>
    <row r="13333" customFormat="1" hidden="1"/>
    <row r="13334" customFormat="1" hidden="1"/>
    <row r="13335" customFormat="1" hidden="1"/>
    <row r="13336" customFormat="1" hidden="1"/>
    <row r="13337" customFormat="1" hidden="1"/>
    <row r="13338" customFormat="1" hidden="1"/>
    <row r="13339" customFormat="1" hidden="1"/>
    <row r="13340" customFormat="1" hidden="1"/>
    <row r="13341" customFormat="1" hidden="1"/>
    <row r="13342" customFormat="1" hidden="1"/>
    <row r="13343" customFormat="1" hidden="1"/>
    <row r="13344" customFormat="1" hidden="1"/>
    <row r="13345" customFormat="1" hidden="1"/>
    <row r="13346" customFormat="1" hidden="1"/>
    <row r="13347" customFormat="1" hidden="1"/>
    <row r="13348" customFormat="1" hidden="1"/>
    <row r="13349" customFormat="1" hidden="1"/>
    <row r="13350" customFormat="1" hidden="1"/>
    <row r="13351" customFormat="1" hidden="1"/>
    <row r="13352" customFormat="1" hidden="1"/>
    <row r="13353" customFormat="1" hidden="1"/>
    <row r="13354" customFormat="1" hidden="1"/>
    <row r="13355" customFormat="1" hidden="1"/>
    <row r="13356" customFormat="1" hidden="1"/>
    <row r="13357" customFormat="1" hidden="1"/>
    <row r="13358" customFormat="1" hidden="1"/>
    <row r="13359" customFormat="1" hidden="1"/>
    <row r="13360" customFormat="1" hidden="1"/>
    <row r="13361" customFormat="1" hidden="1"/>
    <row r="13362" customFormat="1" hidden="1"/>
    <row r="13363" customFormat="1" hidden="1"/>
    <row r="13364" customFormat="1" hidden="1"/>
    <row r="13365" customFormat="1" hidden="1"/>
    <row r="13366" customFormat="1" hidden="1"/>
    <row r="13367" customFormat="1" hidden="1"/>
    <row r="13368" customFormat="1" hidden="1"/>
    <row r="13369" customFormat="1" hidden="1"/>
    <row r="13370" customFormat="1" hidden="1"/>
    <row r="13371" customFormat="1" hidden="1"/>
    <row r="13372" customFormat="1" hidden="1"/>
    <row r="13373" customFormat="1" hidden="1"/>
    <row r="13374" customFormat="1" hidden="1"/>
    <row r="13375" customFormat="1" hidden="1"/>
    <row r="13376" customFormat="1" hidden="1"/>
    <row r="13377" customFormat="1" hidden="1"/>
    <row r="13378" customFormat="1" hidden="1"/>
    <row r="13379" customFormat="1" hidden="1"/>
    <row r="13380" customFormat="1" hidden="1"/>
    <row r="13381" customFormat="1" hidden="1"/>
    <row r="13382" customFormat="1" hidden="1"/>
    <row r="13383" customFormat="1" hidden="1"/>
    <row r="13384" customFormat="1" hidden="1"/>
    <row r="13385" customFormat="1" hidden="1"/>
    <row r="13386" customFormat="1" hidden="1"/>
    <row r="13387" customFormat="1" hidden="1"/>
    <row r="13388" customFormat="1" hidden="1"/>
    <row r="13389" customFormat="1" hidden="1"/>
    <row r="13390" customFormat="1" hidden="1"/>
    <row r="13391" customFormat="1" hidden="1"/>
    <row r="13392" customFormat="1" hidden="1"/>
    <row r="13393" customFormat="1" hidden="1"/>
    <row r="13394" customFormat="1" hidden="1"/>
    <row r="13395" customFormat="1" hidden="1"/>
    <row r="13396" customFormat="1" hidden="1"/>
    <row r="13397" customFormat="1" hidden="1"/>
    <row r="13398" customFormat="1" hidden="1"/>
    <row r="13399" customFormat="1" hidden="1"/>
    <row r="13400" customFormat="1" hidden="1"/>
    <row r="13401" customFormat="1" hidden="1"/>
    <row r="13402" customFormat="1" hidden="1"/>
    <row r="13403" customFormat="1" hidden="1"/>
    <row r="13404" customFormat="1" hidden="1"/>
    <row r="13405" customFormat="1" hidden="1"/>
    <row r="13406" customFormat="1" hidden="1"/>
    <row r="13407" customFormat="1" hidden="1"/>
    <row r="13408" customFormat="1" hidden="1"/>
    <row r="13409" customFormat="1" hidden="1"/>
    <row r="13410" customFormat="1" hidden="1"/>
    <row r="13411" customFormat="1" hidden="1"/>
    <row r="13412" customFormat="1" hidden="1"/>
    <row r="13413" customFormat="1" hidden="1"/>
    <row r="13414" customFormat="1" hidden="1"/>
    <row r="13415" customFormat="1" hidden="1"/>
    <row r="13416" customFormat="1" hidden="1"/>
    <row r="13417" customFormat="1" hidden="1"/>
    <row r="13418" customFormat="1" hidden="1"/>
    <row r="13419" customFormat="1" hidden="1"/>
    <row r="13420" customFormat="1" hidden="1"/>
    <row r="13421" customFormat="1" hidden="1"/>
    <row r="13422" customFormat="1" hidden="1"/>
    <row r="13423" customFormat="1" hidden="1"/>
    <row r="13424" customFormat="1" hidden="1"/>
    <row r="13425" customFormat="1" hidden="1"/>
    <row r="13426" customFormat="1" hidden="1"/>
    <row r="13427" customFormat="1" hidden="1"/>
    <row r="13428" customFormat="1" hidden="1"/>
    <row r="13429" customFormat="1" hidden="1"/>
    <row r="13430" customFormat="1" hidden="1"/>
    <row r="13431" customFormat="1" hidden="1"/>
    <row r="13432" customFormat="1" hidden="1"/>
    <row r="13433" customFormat="1" hidden="1"/>
    <row r="13434" customFormat="1" hidden="1"/>
    <row r="13435" customFormat="1" hidden="1"/>
    <row r="13436" customFormat="1" hidden="1"/>
    <row r="13437" customFormat="1" hidden="1"/>
    <row r="13438" customFormat="1" hidden="1"/>
    <row r="13439" customFormat="1" hidden="1"/>
    <row r="13440" customFormat="1" hidden="1"/>
    <row r="13441" customFormat="1" hidden="1"/>
    <row r="13442" customFormat="1" hidden="1"/>
    <row r="13443" customFormat="1" hidden="1"/>
    <row r="13444" customFormat="1" hidden="1"/>
    <row r="13445" customFormat="1" hidden="1"/>
    <row r="13446" customFormat="1" hidden="1"/>
    <row r="13447" customFormat="1" hidden="1"/>
    <row r="13448" customFormat="1" hidden="1"/>
    <row r="13449" customFormat="1" hidden="1"/>
    <row r="13450" customFormat="1" hidden="1"/>
    <row r="13451" customFormat="1" hidden="1"/>
    <row r="13452" customFormat="1" hidden="1"/>
    <row r="13453" customFormat="1" hidden="1"/>
    <row r="13454" customFormat="1" hidden="1"/>
    <row r="13455" customFormat="1" hidden="1"/>
    <row r="13456" customFormat="1" hidden="1"/>
    <row r="13457" customFormat="1" hidden="1"/>
    <row r="13458" customFormat="1" hidden="1"/>
    <row r="13459" customFormat="1" hidden="1"/>
    <row r="13460" customFormat="1" hidden="1"/>
    <row r="13461" customFormat="1" hidden="1"/>
    <row r="13462" customFormat="1" hidden="1"/>
    <row r="13463" customFormat="1" hidden="1"/>
    <row r="13464" customFormat="1" hidden="1"/>
    <row r="13465" customFormat="1" hidden="1"/>
    <row r="13466" customFormat="1" hidden="1"/>
    <row r="13467" customFormat="1" hidden="1"/>
    <row r="13468" customFormat="1" hidden="1"/>
    <row r="13469" customFormat="1" hidden="1"/>
    <row r="13470" customFormat="1" hidden="1"/>
    <row r="13471" customFormat="1" hidden="1"/>
    <row r="13472" customFormat="1" hidden="1"/>
    <row r="13473" customFormat="1" hidden="1"/>
    <row r="13474" customFormat="1" hidden="1"/>
    <row r="13475" customFormat="1" hidden="1"/>
    <row r="13476" customFormat="1" hidden="1"/>
    <row r="13477" customFormat="1" hidden="1"/>
    <row r="13478" customFormat="1" hidden="1"/>
    <row r="13479" customFormat="1" hidden="1"/>
    <row r="13480" customFormat="1" hidden="1"/>
    <row r="13481" customFormat="1" hidden="1"/>
    <row r="13482" customFormat="1" hidden="1"/>
    <row r="13483" customFormat="1" hidden="1"/>
    <row r="13484" customFormat="1" hidden="1"/>
    <row r="13485" customFormat="1" hidden="1"/>
    <row r="13486" customFormat="1" hidden="1"/>
    <row r="13487" customFormat="1" hidden="1"/>
    <row r="13488" customFormat="1" hidden="1"/>
    <row r="13489" customFormat="1" hidden="1"/>
    <row r="13490" customFormat="1" hidden="1"/>
    <row r="13491" customFormat="1" hidden="1"/>
    <row r="13492" customFormat="1" hidden="1"/>
    <row r="13493" customFormat="1" hidden="1"/>
    <row r="13494" customFormat="1" hidden="1"/>
    <row r="13495" customFormat="1" hidden="1"/>
    <row r="13496" customFormat="1" hidden="1"/>
    <row r="13497" customFormat="1" hidden="1"/>
    <row r="13498" customFormat="1" hidden="1"/>
    <row r="13499" customFormat="1" hidden="1"/>
    <row r="13500" customFormat="1" hidden="1"/>
    <row r="13501" customFormat="1" hidden="1"/>
    <row r="13502" customFormat="1" hidden="1"/>
    <row r="13503" customFormat="1" hidden="1"/>
    <row r="13504" customFormat="1" hidden="1"/>
    <row r="13505" customFormat="1" hidden="1"/>
    <row r="13506" customFormat="1" hidden="1"/>
    <row r="13507" customFormat="1" hidden="1"/>
    <row r="13508" customFormat="1" hidden="1"/>
    <row r="13509" customFormat="1" hidden="1"/>
    <row r="13510" customFormat="1" hidden="1"/>
    <row r="13511" customFormat="1" hidden="1"/>
    <row r="13512" customFormat="1" hidden="1"/>
    <row r="13513" customFormat="1" hidden="1"/>
    <row r="13514" customFormat="1" hidden="1"/>
    <row r="13515" customFormat="1" hidden="1"/>
    <row r="13516" customFormat="1" hidden="1"/>
    <row r="13517" customFormat="1" hidden="1"/>
    <row r="13518" customFormat="1" hidden="1"/>
    <row r="13519" customFormat="1" hidden="1"/>
    <row r="13520" customFormat="1" hidden="1"/>
    <row r="13521" customFormat="1" hidden="1"/>
    <row r="13522" customFormat="1" hidden="1"/>
    <row r="13523" customFormat="1" hidden="1"/>
    <row r="13524" customFormat="1" hidden="1"/>
    <row r="13525" customFormat="1" hidden="1"/>
    <row r="13526" customFormat="1" hidden="1"/>
    <row r="13527" customFormat="1" hidden="1"/>
    <row r="13528" customFormat="1" hidden="1"/>
    <row r="13529" customFormat="1" hidden="1"/>
    <row r="13530" customFormat="1" hidden="1"/>
    <row r="13531" customFormat="1" hidden="1"/>
    <row r="13532" customFormat="1" hidden="1"/>
    <row r="13533" customFormat="1" hidden="1"/>
    <row r="13534" customFormat="1" hidden="1"/>
    <row r="13535" customFormat="1" hidden="1"/>
    <row r="13536" customFormat="1" hidden="1"/>
    <row r="13537" customFormat="1" hidden="1"/>
    <row r="13538" customFormat="1" hidden="1"/>
    <row r="13539" customFormat="1" hidden="1"/>
    <row r="13540" customFormat="1" hidden="1"/>
    <row r="13541" customFormat="1" hidden="1"/>
    <row r="13542" customFormat="1" hidden="1"/>
    <row r="13543" customFormat="1" hidden="1"/>
    <row r="13544" customFormat="1" hidden="1"/>
    <row r="13545" customFormat="1" hidden="1"/>
    <row r="13546" customFormat="1" hidden="1"/>
    <row r="13547" customFormat="1" hidden="1"/>
    <row r="13548" customFormat="1" hidden="1"/>
    <row r="13549" customFormat="1" hidden="1"/>
    <row r="13550" customFormat="1" hidden="1"/>
    <row r="13551" customFormat="1" hidden="1"/>
    <row r="13552" customFormat="1" hidden="1"/>
    <row r="13553" customFormat="1" hidden="1"/>
    <row r="13554" customFormat="1" hidden="1"/>
    <row r="13555" customFormat="1" hidden="1"/>
    <row r="13556" customFormat="1" hidden="1"/>
    <row r="13557" customFormat="1" hidden="1"/>
    <row r="13558" customFormat="1" hidden="1"/>
    <row r="13559" customFormat="1" hidden="1"/>
    <row r="13560" customFormat="1" hidden="1"/>
    <row r="13561" customFormat="1" hidden="1"/>
    <row r="13562" customFormat="1" hidden="1"/>
    <row r="13563" customFormat="1" hidden="1"/>
    <row r="13564" customFormat="1" hidden="1"/>
    <row r="13565" customFormat="1" hidden="1"/>
    <row r="13566" customFormat="1" hidden="1"/>
    <row r="13567" customFormat="1" hidden="1"/>
    <row r="13568" customFormat="1" hidden="1"/>
    <row r="13569" customFormat="1" hidden="1"/>
    <row r="13570" customFormat="1" hidden="1"/>
    <row r="13571" customFormat="1" hidden="1"/>
    <row r="13572" customFormat="1" hidden="1"/>
    <row r="13573" customFormat="1" hidden="1"/>
    <row r="13574" customFormat="1" hidden="1"/>
    <row r="13575" customFormat="1" hidden="1"/>
    <row r="13576" customFormat="1" hidden="1"/>
    <row r="13577" customFormat="1" hidden="1"/>
    <row r="13578" customFormat="1" hidden="1"/>
    <row r="13579" customFormat="1" hidden="1"/>
    <row r="13580" customFormat="1" hidden="1"/>
    <row r="13581" customFormat="1" hidden="1"/>
    <row r="13582" customFormat="1" hidden="1"/>
    <row r="13583" customFormat="1" hidden="1"/>
    <row r="13584" customFormat="1" hidden="1"/>
    <row r="13585" customFormat="1" hidden="1"/>
    <row r="13586" customFormat="1" hidden="1"/>
    <row r="13587" customFormat="1" hidden="1"/>
    <row r="13588" customFormat="1" hidden="1"/>
    <row r="13589" customFormat="1" hidden="1"/>
    <row r="13590" customFormat="1" hidden="1"/>
    <row r="13591" customFormat="1" hidden="1"/>
    <row r="13592" customFormat="1" hidden="1"/>
    <row r="13593" customFormat="1" hidden="1"/>
    <row r="13594" customFormat="1" hidden="1"/>
    <row r="13595" customFormat="1" hidden="1"/>
    <row r="13596" customFormat="1" hidden="1"/>
    <row r="13597" customFormat="1" hidden="1"/>
    <row r="13598" customFormat="1" hidden="1"/>
    <row r="13599" customFormat="1" hidden="1"/>
    <row r="13600" customFormat="1" hidden="1"/>
    <row r="13601" customFormat="1" hidden="1"/>
    <row r="13602" customFormat="1" hidden="1"/>
    <row r="13603" customFormat="1" hidden="1"/>
    <row r="13604" customFormat="1" hidden="1"/>
    <row r="13605" customFormat="1" hidden="1"/>
    <row r="13606" customFormat="1" hidden="1"/>
    <row r="13607" customFormat="1" hidden="1"/>
    <row r="13608" customFormat="1" hidden="1"/>
    <row r="13609" customFormat="1" hidden="1"/>
    <row r="13610" customFormat="1" hidden="1"/>
    <row r="13611" customFormat="1" hidden="1"/>
    <row r="13612" customFormat="1" hidden="1"/>
    <row r="13613" customFormat="1" hidden="1"/>
    <row r="13614" customFormat="1" hidden="1"/>
    <row r="13615" customFormat="1" hidden="1"/>
    <row r="13616" customFormat="1" hidden="1"/>
    <row r="13617" customFormat="1" hidden="1"/>
    <row r="13618" customFormat="1" hidden="1"/>
    <row r="13619" customFormat="1" hidden="1"/>
    <row r="13620" customFormat="1" hidden="1"/>
    <row r="13621" customFormat="1" hidden="1"/>
    <row r="13622" customFormat="1" hidden="1"/>
    <row r="13623" customFormat="1" hidden="1"/>
    <row r="13624" customFormat="1" hidden="1"/>
    <row r="13625" customFormat="1" hidden="1"/>
    <row r="13626" customFormat="1" hidden="1"/>
    <row r="13627" customFormat="1" hidden="1"/>
    <row r="13628" customFormat="1" hidden="1"/>
    <row r="13629" customFormat="1" hidden="1"/>
    <row r="13630" customFormat="1" hidden="1"/>
    <row r="13631" customFormat="1" hidden="1"/>
    <row r="13632" customFormat="1" hidden="1"/>
    <row r="13633" customFormat="1" hidden="1"/>
    <row r="13634" customFormat="1" hidden="1"/>
    <row r="13635" customFormat="1" hidden="1"/>
    <row r="13636" customFormat="1" hidden="1"/>
    <row r="13637" customFormat="1" hidden="1"/>
    <row r="13638" customFormat="1" hidden="1"/>
    <row r="13639" customFormat="1" hidden="1"/>
    <row r="13640" customFormat="1" hidden="1"/>
    <row r="13641" customFormat="1" hidden="1"/>
    <row r="13642" customFormat="1" hidden="1"/>
    <row r="13643" customFormat="1" hidden="1"/>
    <row r="13644" customFormat="1" hidden="1"/>
    <row r="13645" customFormat="1" hidden="1"/>
    <row r="13646" customFormat="1" hidden="1"/>
    <row r="13647" customFormat="1" hidden="1"/>
    <row r="13648" customFormat="1" hidden="1"/>
    <row r="13649" customFormat="1" hidden="1"/>
    <row r="13650" customFormat="1" hidden="1"/>
    <row r="13651" customFormat="1" hidden="1"/>
    <row r="13652" customFormat="1" hidden="1"/>
    <row r="13653" customFormat="1" hidden="1"/>
    <row r="13654" customFormat="1" hidden="1"/>
    <row r="13655" customFormat="1" hidden="1"/>
    <row r="13656" customFormat="1" hidden="1"/>
    <row r="13657" customFormat="1" hidden="1"/>
    <row r="13658" customFormat="1" hidden="1"/>
    <row r="13659" customFormat="1" hidden="1"/>
    <row r="13660" customFormat="1" hidden="1"/>
    <row r="13661" customFormat="1" hidden="1"/>
    <row r="13662" customFormat="1" hidden="1"/>
    <row r="13663" customFormat="1" hidden="1"/>
    <row r="13664" customFormat="1" hidden="1"/>
    <row r="13665" customFormat="1" hidden="1"/>
    <row r="13666" customFormat="1" hidden="1"/>
    <row r="13667" customFormat="1" hidden="1"/>
    <row r="13668" customFormat="1" hidden="1"/>
    <row r="13669" customFormat="1" hidden="1"/>
    <row r="13670" customFormat="1" hidden="1"/>
    <row r="13671" customFormat="1" hidden="1"/>
    <row r="13672" customFormat="1" hidden="1"/>
    <row r="13673" customFormat="1" hidden="1"/>
    <row r="13674" customFormat="1" hidden="1"/>
    <row r="13675" customFormat="1" hidden="1"/>
    <row r="13676" customFormat="1" hidden="1"/>
    <row r="13677" customFormat="1" hidden="1"/>
    <row r="13678" customFormat="1" hidden="1"/>
    <row r="13679" customFormat="1" hidden="1"/>
    <row r="13680" customFormat="1" hidden="1"/>
    <row r="13681" customFormat="1" hidden="1"/>
    <row r="13682" customFormat="1" hidden="1"/>
    <row r="13683" customFormat="1" hidden="1"/>
    <row r="13684" customFormat="1" hidden="1"/>
    <row r="13685" customFormat="1" hidden="1"/>
    <row r="13686" customFormat="1" hidden="1"/>
    <row r="13687" customFormat="1" hidden="1"/>
    <row r="13688" customFormat="1" hidden="1"/>
    <row r="13689" customFormat="1" hidden="1"/>
    <row r="13690" customFormat="1" hidden="1"/>
    <row r="13691" customFormat="1" hidden="1"/>
    <row r="13692" customFormat="1" hidden="1"/>
    <row r="13693" customFormat="1" hidden="1"/>
    <row r="13694" customFormat="1" hidden="1"/>
    <row r="13695" customFormat="1" hidden="1"/>
    <row r="13696" customFormat="1" hidden="1"/>
    <row r="13697" customFormat="1" hidden="1"/>
    <row r="13698" customFormat="1" hidden="1"/>
    <row r="13699" customFormat="1" hidden="1"/>
    <row r="13700" customFormat="1" hidden="1"/>
    <row r="13701" customFormat="1" hidden="1"/>
    <row r="13702" customFormat="1" hidden="1"/>
    <row r="13703" customFormat="1" hidden="1"/>
    <row r="13704" customFormat="1" hidden="1"/>
    <row r="13705" customFormat="1" hidden="1"/>
    <row r="13706" customFormat="1" hidden="1"/>
    <row r="13707" customFormat="1" hidden="1"/>
    <row r="13708" customFormat="1" hidden="1"/>
    <row r="13709" customFormat="1" hidden="1"/>
    <row r="13710" customFormat="1" hidden="1"/>
    <row r="13711" customFormat="1" hidden="1"/>
    <row r="13712" customFormat="1" hidden="1"/>
    <row r="13713" customFormat="1" hidden="1"/>
    <row r="13714" customFormat="1" hidden="1"/>
    <row r="13715" customFormat="1" hidden="1"/>
    <row r="13716" customFormat="1" hidden="1"/>
    <row r="13717" customFormat="1" hidden="1"/>
    <row r="13718" customFormat="1" hidden="1"/>
    <row r="13719" customFormat="1" hidden="1"/>
    <row r="13720" customFormat="1" hidden="1"/>
    <row r="13721" customFormat="1" hidden="1"/>
    <row r="13722" customFormat="1" hidden="1"/>
    <row r="13723" customFormat="1" hidden="1"/>
    <row r="13724" customFormat="1" hidden="1"/>
    <row r="13725" customFormat="1" hidden="1"/>
    <row r="13726" customFormat="1" hidden="1"/>
    <row r="13727" customFormat="1" hidden="1"/>
    <row r="13728" customFormat="1" hidden="1"/>
    <row r="13729" customFormat="1" hidden="1"/>
    <row r="13730" customFormat="1" hidden="1"/>
    <row r="13731" customFormat="1" hidden="1"/>
    <row r="13732" customFormat="1" hidden="1"/>
    <row r="13733" customFormat="1" hidden="1"/>
    <row r="13734" customFormat="1" hidden="1"/>
    <row r="13735" customFormat="1" hidden="1"/>
    <row r="13736" customFormat="1" hidden="1"/>
    <row r="13737" customFormat="1" hidden="1"/>
    <row r="13738" customFormat="1" hidden="1"/>
    <row r="13739" customFormat="1" hidden="1"/>
    <row r="13740" customFormat="1" hidden="1"/>
    <row r="13741" customFormat="1" hidden="1"/>
    <row r="13742" customFormat="1" hidden="1"/>
    <row r="13743" customFormat="1" hidden="1"/>
    <row r="13744" customFormat="1" hidden="1"/>
    <row r="13745" customFormat="1" hidden="1"/>
    <row r="13746" customFormat="1" hidden="1"/>
    <row r="13747" customFormat="1" hidden="1"/>
    <row r="13748" customFormat="1" hidden="1"/>
    <row r="13749" customFormat="1" hidden="1"/>
    <row r="13750" customFormat="1" hidden="1"/>
    <row r="13751" customFormat="1" hidden="1"/>
    <row r="13752" customFormat="1" hidden="1"/>
    <row r="13753" customFormat="1" hidden="1"/>
    <row r="13754" customFormat="1" hidden="1"/>
    <row r="13755" customFormat="1" hidden="1"/>
    <row r="13756" customFormat="1" hidden="1"/>
    <row r="13757" customFormat="1" hidden="1"/>
    <row r="13758" customFormat="1" hidden="1"/>
    <row r="13759" customFormat="1" hidden="1"/>
    <row r="13760" customFormat="1" hidden="1"/>
    <row r="13761" customFormat="1" hidden="1"/>
    <row r="13762" customFormat="1" hidden="1"/>
    <row r="13763" customFormat="1" hidden="1"/>
    <row r="13764" customFormat="1" hidden="1"/>
    <row r="13765" customFormat="1" hidden="1"/>
    <row r="13766" customFormat="1" hidden="1"/>
    <row r="13767" customFormat="1" hidden="1"/>
    <row r="13768" customFormat="1" hidden="1"/>
    <row r="13769" customFormat="1" hidden="1"/>
    <row r="13770" customFormat="1" hidden="1"/>
    <row r="13771" customFormat="1" hidden="1"/>
    <row r="13772" customFormat="1" hidden="1"/>
    <row r="13773" customFormat="1" hidden="1"/>
    <row r="13774" customFormat="1" hidden="1"/>
    <row r="13775" customFormat="1" hidden="1"/>
    <row r="13776" customFormat="1" hidden="1"/>
    <row r="13777" customFormat="1" hidden="1"/>
    <row r="13778" customFormat="1" hidden="1"/>
    <row r="13779" customFormat="1" hidden="1"/>
    <row r="13780" customFormat="1" hidden="1"/>
    <row r="13781" customFormat="1" hidden="1"/>
    <row r="13782" customFormat="1" hidden="1"/>
    <row r="13783" customFormat="1" hidden="1"/>
    <row r="13784" customFormat="1" hidden="1"/>
    <row r="13785" customFormat="1" hidden="1"/>
    <row r="13786" customFormat="1" hidden="1"/>
    <row r="13787" customFormat="1" hidden="1"/>
    <row r="13788" customFormat="1" hidden="1"/>
    <row r="13789" customFormat="1" hidden="1"/>
    <row r="13790" customFormat="1" hidden="1"/>
    <row r="13791" customFormat="1" hidden="1"/>
    <row r="13792" customFormat="1" hidden="1"/>
    <row r="13793" customFormat="1" hidden="1"/>
    <row r="13794" customFormat="1" hidden="1"/>
    <row r="13795" customFormat="1" hidden="1"/>
    <row r="13796" customFormat="1" hidden="1"/>
    <row r="13797" customFormat="1" hidden="1"/>
    <row r="13798" customFormat="1" hidden="1"/>
    <row r="13799" customFormat="1" hidden="1"/>
    <row r="13800" customFormat="1" hidden="1"/>
    <row r="13801" customFormat="1" hidden="1"/>
    <row r="13802" customFormat="1" hidden="1"/>
    <row r="13803" customFormat="1" hidden="1"/>
    <row r="13804" customFormat="1" hidden="1"/>
    <row r="13805" customFormat="1" hidden="1"/>
    <row r="13806" customFormat="1" hidden="1"/>
    <row r="13807" customFormat="1" hidden="1"/>
    <row r="13808" customFormat="1" hidden="1"/>
    <row r="13809" customFormat="1" hidden="1"/>
    <row r="13810" customFormat="1" hidden="1"/>
    <row r="13811" customFormat="1" hidden="1"/>
    <row r="13812" customFormat="1" hidden="1"/>
    <row r="13813" customFormat="1" hidden="1"/>
    <row r="13814" customFormat="1" hidden="1"/>
    <row r="13815" customFormat="1" hidden="1"/>
    <row r="13816" customFormat="1" hidden="1"/>
    <row r="13817" customFormat="1" hidden="1"/>
    <row r="13818" customFormat="1" hidden="1"/>
    <row r="13819" customFormat="1" hidden="1"/>
    <row r="13820" customFormat="1" hidden="1"/>
    <row r="13821" customFormat="1" hidden="1"/>
    <row r="13822" customFormat="1" hidden="1"/>
    <row r="13823" customFormat="1" hidden="1"/>
    <row r="13824" customFormat="1" hidden="1"/>
    <row r="13825" customFormat="1" hidden="1"/>
    <row r="13826" customFormat="1" hidden="1"/>
    <row r="13827" customFormat="1" hidden="1"/>
    <row r="13828" customFormat="1" hidden="1"/>
    <row r="13829" customFormat="1" hidden="1"/>
    <row r="13830" customFormat="1" hidden="1"/>
    <row r="13831" customFormat="1" hidden="1"/>
    <row r="13832" customFormat="1" hidden="1"/>
    <row r="13833" customFormat="1" hidden="1"/>
    <row r="13834" customFormat="1" hidden="1"/>
    <row r="13835" customFormat="1" hidden="1"/>
    <row r="13836" customFormat="1" hidden="1"/>
    <row r="13837" customFormat="1" hidden="1"/>
    <row r="13838" customFormat="1" hidden="1"/>
    <row r="13839" customFormat="1" hidden="1"/>
    <row r="13840" customFormat="1" hidden="1"/>
    <row r="13841" customFormat="1" hidden="1"/>
    <row r="13842" customFormat="1" hidden="1"/>
    <row r="13843" customFormat="1" hidden="1"/>
    <row r="13844" customFormat="1" hidden="1"/>
    <row r="13845" customFormat="1" hidden="1"/>
    <row r="13846" customFormat="1" hidden="1"/>
    <row r="13847" customFormat="1" hidden="1"/>
    <row r="13848" customFormat="1" hidden="1"/>
    <row r="13849" customFormat="1" hidden="1"/>
    <row r="13850" customFormat="1" hidden="1"/>
    <row r="13851" customFormat="1" hidden="1"/>
    <row r="13852" customFormat="1" hidden="1"/>
    <row r="13853" customFormat="1" hidden="1"/>
    <row r="13854" customFormat="1" hidden="1"/>
    <row r="13855" customFormat="1" hidden="1"/>
    <row r="13856" customFormat="1" hidden="1"/>
    <row r="13857" customFormat="1" hidden="1"/>
    <row r="13858" customFormat="1" hidden="1"/>
    <row r="13859" customFormat="1" hidden="1"/>
    <row r="13860" customFormat="1" hidden="1"/>
    <row r="13861" customFormat="1" hidden="1"/>
    <row r="13862" customFormat="1" hidden="1"/>
    <row r="13863" customFormat="1" hidden="1"/>
    <row r="13864" customFormat="1" hidden="1"/>
    <row r="13865" customFormat="1" hidden="1"/>
    <row r="13866" customFormat="1" hidden="1"/>
    <row r="13867" customFormat="1" hidden="1"/>
    <row r="13868" customFormat="1" hidden="1"/>
    <row r="13869" customFormat="1" hidden="1"/>
    <row r="13870" customFormat="1" hidden="1"/>
    <row r="13871" customFormat="1" hidden="1"/>
    <row r="13872" customFormat="1" hidden="1"/>
    <row r="13873" customFormat="1" hidden="1"/>
    <row r="13874" customFormat="1" hidden="1"/>
    <row r="13875" customFormat="1" hidden="1"/>
    <row r="13876" customFormat="1" hidden="1"/>
    <row r="13877" customFormat="1" hidden="1"/>
    <row r="13878" customFormat="1" hidden="1"/>
    <row r="13879" customFormat="1" hidden="1"/>
    <row r="13880" customFormat="1" hidden="1"/>
    <row r="13881" customFormat="1" hidden="1"/>
    <row r="13882" customFormat="1" hidden="1"/>
    <row r="13883" customFormat="1" hidden="1"/>
    <row r="13884" customFormat="1" hidden="1"/>
    <row r="13885" customFormat="1" hidden="1"/>
    <row r="13886" customFormat="1" hidden="1"/>
    <row r="13887" customFormat="1" hidden="1"/>
    <row r="13888" customFormat="1" hidden="1"/>
    <row r="13889" customFormat="1" hidden="1"/>
    <row r="13890" customFormat="1" hidden="1"/>
    <row r="13891" customFormat="1" hidden="1"/>
    <row r="13892" customFormat="1" hidden="1"/>
    <row r="13893" customFormat="1" hidden="1"/>
    <row r="13894" customFormat="1" hidden="1"/>
    <row r="13895" customFormat="1" hidden="1"/>
    <row r="13896" customFormat="1" hidden="1"/>
    <row r="13897" customFormat="1" hidden="1"/>
    <row r="13898" customFormat="1" hidden="1"/>
    <row r="13899" customFormat="1" hidden="1"/>
    <row r="13900" customFormat="1" hidden="1"/>
    <row r="13901" customFormat="1" hidden="1"/>
    <row r="13902" customFormat="1" hidden="1"/>
    <row r="13903" customFormat="1" hidden="1"/>
    <row r="13904" customFormat="1" hidden="1"/>
    <row r="13905" customFormat="1" hidden="1"/>
    <row r="13906" customFormat="1" hidden="1"/>
    <row r="13907" customFormat="1" hidden="1"/>
    <row r="13908" customFormat="1" hidden="1"/>
    <row r="13909" customFormat="1" hidden="1"/>
    <row r="13910" customFormat="1" hidden="1"/>
    <row r="13911" customFormat="1" hidden="1"/>
    <row r="13912" customFormat="1" hidden="1"/>
    <row r="13913" customFormat="1" hidden="1"/>
    <row r="13914" customFormat="1" hidden="1"/>
    <row r="13915" customFormat="1" hidden="1"/>
    <row r="13916" customFormat="1" hidden="1"/>
    <row r="13917" customFormat="1" hidden="1"/>
    <row r="13918" customFormat="1" hidden="1"/>
    <row r="13919" customFormat="1" hidden="1"/>
    <row r="13920" customFormat="1" hidden="1"/>
    <row r="13921" customFormat="1" hidden="1"/>
    <row r="13922" customFormat="1" hidden="1"/>
    <row r="13923" customFormat="1" hidden="1"/>
    <row r="13924" customFormat="1" hidden="1"/>
    <row r="13925" customFormat="1" hidden="1"/>
    <row r="13926" customFormat="1" hidden="1"/>
    <row r="13927" customFormat="1" hidden="1"/>
    <row r="13928" customFormat="1" hidden="1"/>
    <row r="13929" customFormat="1" hidden="1"/>
    <row r="13930" customFormat="1" hidden="1"/>
    <row r="13931" customFormat="1" hidden="1"/>
    <row r="13932" customFormat="1" hidden="1"/>
    <row r="13933" customFormat="1" hidden="1"/>
    <row r="13934" customFormat="1" hidden="1"/>
    <row r="13935" customFormat="1" hidden="1"/>
    <row r="13936" customFormat="1" hidden="1"/>
    <row r="13937" customFormat="1" hidden="1"/>
    <row r="13938" customFormat="1" hidden="1"/>
    <row r="13939" customFormat="1" hidden="1"/>
    <row r="13940" customFormat="1" hidden="1"/>
    <row r="13941" customFormat="1" hidden="1"/>
    <row r="13942" customFormat="1" hidden="1"/>
    <row r="13943" customFormat="1" hidden="1"/>
    <row r="13944" customFormat="1" hidden="1"/>
    <row r="13945" customFormat="1" hidden="1"/>
    <row r="13946" customFormat="1" hidden="1"/>
    <row r="13947" customFormat="1" hidden="1"/>
    <row r="13948" customFormat="1" hidden="1"/>
    <row r="13949" customFormat="1" hidden="1"/>
    <row r="13950" customFormat="1" hidden="1"/>
    <row r="13951" customFormat="1" hidden="1"/>
    <row r="13952" customFormat="1" hidden="1"/>
    <row r="13953" customFormat="1" hidden="1"/>
    <row r="13954" customFormat="1" hidden="1"/>
    <row r="13955" customFormat="1" hidden="1"/>
    <row r="13956" customFormat="1" hidden="1"/>
    <row r="13957" customFormat="1" hidden="1"/>
    <row r="13958" customFormat="1" hidden="1"/>
    <row r="13959" customFormat="1" hidden="1"/>
    <row r="13960" customFormat="1" hidden="1"/>
    <row r="13961" customFormat="1" hidden="1"/>
    <row r="13962" customFormat="1" hidden="1"/>
    <row r="13963" customFormat="1" hidden="1"/>
    <row r="13964" customFormat="1" hidden="1"/>
    <row r="13965" customFormat="1" hidden="1"/>
    <row r="13966" customFormat="1" hidden="1"/>
    <row r="13967" customFormat="1" hidden="1"/>
    <row r="13968" customFormat="1" hidden="1"/>
    <row r="13969" customFormat="1" hidden="1"/>
    <row r="13970" customFormat="1" hidden="1"/>
    <row r="13971" customFormat="1" hidden="1"/>
    <row r="13972" customFormat="1" hidden="1"/>
    <row r="13973" customFormat="1" hidden="1"/>
    <row r="13974" customFormat="1" hidden="1"/>
    <row r="13975" customFormat="1" hidden="1"/>
    <row r="13976" customFormat="1" hidden="1"/>
    <row r="13977" customFormat="1" hidden="1"/>
    <row r="13978" customFormat="1" hidden="1"/>
    <row r="13979" customFormat="1" hidden="1"/>
    <row r="13980" customFormat="1" hidden="1"/>
    <row r="13981" customFormat="1" hidden="1"/>
    <row r="13982" customFormat="1" hidden="1"/>
    <row r="13983" customFormat="1" hidden="1"/>
    <row r="13984" customFormat="1" hidden="1"/>
    <row r="13985" customFormat="1" hidden="1"/>
    <row r="13986" customFormat="1" hidden="1"/>
    <row r="13987" customFormat="1" hidden="1"/>
    <row r="13988" customFormat="1" hidden="1"/>
    <row r="13989" customFormat="1" hidden="1"/>
    <row r="13990" customFormat="1" hidden="1"/>
    <row r="13991" customFormat="1" hidden="1"/>
    <row r="13992" customFormat="1" hidden="1"/>
    <row r="13993" customFormat="1" hidden="1"/>
    <row r="13994" customFormat="1" hidden="1"/>
    <row r="13995" customFormat="1" hidden="1"/>
    <row r="13996" customFormat="1" hidden="1"/>
    <row r="13997" customFormat="1" hidden="1"/>
    <row r="13998" customFormat="1" hidden="1"/>
    <row r="13999" customFormat="1" hidden="1"/>
    <row r="14000" customFormat="1" hidden="1"/>
    <row r="14001" customFormat="1" hidden="1"/>
    <row r="14002" customFormat="1" hidden="1"/>
    <row r="14003" customFormat="1" hidden="1"/>
    <row r="14004" customFormat="1" hidden="1"/>
    <row r="14005" customFormat="1" hidden="1"/>
    <row r="14006" customFormat="1" hidden="1"/>
    <row r="14007" customFormat="1" hidden="1"/>
    <row r="14008" customFormat="1" hidden="1"/>
    <row r="14009" customFormat="1" hidden="1"/>
    <row r="14010" customFormat="1" hidden="1"/>
    <row r="14011" customFormat="1" hidden="1"/>
    <row r="14012" customFormat="1" hidden="1"/>
    <row r="14013" customFormat="1" hidden="1"/>
    <row r="14014" customFormat="1" hidden="1"/>
    <row r="14015" customFormat="1" hidden="1"/>
    <row r="14016" customFormat="1" hidden="1"/>
    <row r="14017" customFormat="1" hidden="1"/>
    <row r="14018" customFormat="1" hidden="1"/>
    <row r="14019" customFormat="1" hidden="1"/>
    <row r="14020" customFormat="1" hidden="1"/>
    <row r="14021" customFormat="1" hidden="1"/>
    <row r="14022" customFormat="1" hidden="1"/>
    <row r="14023" customFormat="1" hidden="1"/>
    <row r="14024" customFormat="1" hidden="1"/>
    <row r="14025" customFormat="1" hidden="1"/>
    <row r="14026" customFormat="1" hidden="1"/>
    <row r="14027" customFormat="1" hidden="1"/>
    <row r="14028" customFormat="1" hidden="1"/>
    <row r="14029" customFormat="1" hidden="1"/>
    <row r="14030" customFormat="1" hidden="1"/>
    <row r="14031" customFormat="1" hidden="1"/>
    <row r="14032" customFormat="1" hidden="1"/>
    <row r="14033" customFormat="1" hidden="1"/>
    <row r="14034" customFormat="1" hidden="1"/>
    <row r="14035" customFormat="1" hidden="1"/>
    <row r="14036" customFormat="1" hidden="1"/>
    <row r="14037" customFormat="1" hidden="1"/>
    <row r="14038" customFormat="1" hidden="1"/>
    <row r="14039" customFormat="1" hidden="1"/>
    <row r="14040" customFormat="1" hidden="1"/>
    <row r="14041" customFormat="1" hidden="1"/>
    <row r="14042" customFormat="1" hidden="1"/>
    <row r="14043" customFormat="1" hidden="1"/>
    <row r="14044" customFormat="1" hidden="1"/>
    <row r="14045" customFormat="1" hidden="1"/>
    <row r="14046" customFormat="1" hidden="1"/>
    <row r="14047" customFormat="1" hidden="1"/>
    <row r="14048" customFormat="1" hidden="1"/>
    <row r="14049" customFormat="1" hidden="1"/>
    <row r="14050" customFormat="1" hidden="1"/>
    <row r="14051" customFormat="1" hidden="1"/>
    <row r="14052" customFormat="1" hidden="1"/>
    <row r="14053" customFormat="1" hidden="1"/>
    <row r="14054" customFormat="1" hidden="1"/>
    <row r="14055" customFormat="1" hidden="1"/>
    <row r="14056" customFormat="1" hidden="1"/>
    <row r="14057" customFormat="1" hidden="1"/>
    <row r="14058" customFormat="1" hidden="1"/>
    <row r="14059" customFormat="1" hidden="1"/>
    <row r="14060" customFormat="1" hidden="1"/>
    <row r="14061" customFormat="1" hidden="1"/>
    <row r="14062" customFormat="1" hidden="1"/>
    <row r="14063" customFormat="1" hidden="1"/>
    <row r="14064" customFormat="1" hidden="1"/>
    <row r="14065" customFormat="1" hidden="1"/>
    <row r="14066" customFormat="1" hidden="1"/>
    <row r="14067" customFormat="1" hidden="1"/>
    <row r="14068" customFormat="1" hidden="1"/>
    <row r="14069" customFormat="1" hidden="1"/>
    <row r="14070" customFormat="1" hidden="1"/>
    <row r="14071" customFormat="1" hidden="1"/>
    <row r="14072" customFormat="1" hidden="1"/>
    <row r="14073" customFormat="1" hidden="1"/>
    <row r="14074" customFormat="1" hidden="1"/>
    <row r="14075" customFormat="1" hidden="1"/>
    <row r="14076" customFormat="1" hidden="1"/>
    <row r="14077" customFormat="1" hidden="1"/>
    <row r="14078" customFormat="1" hidden="1"/>
    <row r="14079" customFormat="1" hidden="1"/>
    <row r="14080" customFormat="1" hidden="1"/>
    <row r="14081" customFormat="1" hidden="1"/>
    <row r="14082" customFormat="1" hidden="1"/>
    <row r="14083" customFormat="1" hidden="1"/>
    <row r="14084" customFormat="1" hidden="1"/>
    <row r="14085" customFormat="1" hidden="1"/>
    <row r="14086" customFormat="1" hidden="1"/>
    <row r="14087" customFormat="1" hidden="1"/>
    <row r="14088" customFormat="1" hidden="1"/>
    <row r="14089" customFormat="1" hidden="1"/>
    <row r="14090" customFormat="1" hidden="1"/>
    <row r="14091" customFormat="1" hidden="1"/>
    <row r="14092" customFormat="1" hidden="1"/>
    <row r="14093" customFormat="1" hidden="1"/>
    <row r="14094" customFormat="1" hidden="1"/>
    <row r="14095" customFormat="1" hidden="1"/>
    <row r="14096" customFormat="1" hidden="1"/>
    <row r="14097" customFormat="1" hidden="1"/>
    <row r="14098" customFormat="1" hidden="1"/>
    <row r="14099" customFormat="1" hidden="1"/>
    <row r="14100" customFormat="1" hidden="1"/>
    <row r="14101" customFormat="1" hidden="1"/>
    <row r="14102" customFormat="1" hidden="1"/>
    <row r="14103" customFormat="1" hidden="1"/>
    <row r="14104" customFormat="1" hidden="1"/>
    <row r="14105" customFormat="1" hidden="1"/>
    <row r="14106" customFormat="1" hidden="1"/>
    <row r="14107" customFormat="1" hidden="1"/>
    <row r="14108" customFormat="1" hidden="1"/>
    <row r="14109" customFormat="1" hidden="1"/>
    <row r="14110" customFormat="1" hidden="1"/>
    <row r="14111" customFormat="1" hidden="1"/>
    <row r="14112" customFormat="1" hidden="1"/>
    <row r="14113" customFormat="1" hidden="1"/>
    <row r="14114" customFormat="1" hidden="1"/>
    <row r="14115" customFormat="1" hidden="1"/>
    <row r="14116" customFormat="1" hidden="1"/>
    <row r="14117" customFormat="1" hidden="1"/>
    <row r="14118" customFormat="1" hidden="1"/>
    <row r="14119" customFormat="1" hidden="1"/>
    <row r="14120" customFormat="1" hidden="1"/>
    <row r="14121" customFormat="1" hidden="1"/>
    <row r="14122" customFormat="1" hidden="1"/>
    <row r="14123" customFormat="1" hidden="1"/>
    <row r="14124" customFormat="1" hidden="1"/>
    <row r="14125" customFormat="1" hidden="1"/>
    <row r="14126" customFormat="1" hidden="1"/>
    <row r="14127" customFormat="1" hidden="1"/>
    <row r="14128" customFormat="1" hidden="1"/>
    <row r="14129" customFormat="1" hidden="1"/>
    <row r="14130" customFormat="1" hidden="1"/>
    <row r="14131" customFormat="1" hidden="1"/>
    <row r="14132" customFormat="1" hidden="1"/>
    <row r="14133" customFormat="1" hidden="1"/>
    <row r="14134" customFormat="1" hidden="1"/>
    <row r="14135" customFormat="1" hidden="1"/>
    <row r="14136" customFormat="1" hidden="1"/>
    <row r="14137" customFormat="1" hidden="1"/>
    <row r="14138" customFormat="1" hidden="1"/>
    <row r="14139" customFormat="1" hidden="1"/>
    <row r="14140" customFormat="1" hidden="1"/>
    <row r="14141" customFormat="1" hidden="1"/>
    <row r="14142" customFormat="1" hidden="1"/>
    <row r="14143" customFormat="1" hidden="1"/>
    <row r="14144" customFormat="1" hidden="1"/>
    <row r="14145" customFormat="1" hidden="1"/>
    <row r="14146" customFormat="1" hidden="1"/>
    <row r="14147" customFormat="1" hidden="1"/>
    <row r="14148" customFormat="1" hidden="1"/>
    <row r="14149" customFormat="1" hidden="1"/>
    <row r="14150" customFormat="1" hidden="1"/>
    <row r="14151" customFormat="1" hidden="1"/>
    <row r="14152" customFormat="1" hidden="1"/>
    <row r="14153" customFormat="1" hidden="1"/>
    <row r="14154" customFormat="1" hidden="1"/>
    <row r="14155" customFormat="1" hidden="1"/>
    <row r="14156" customFormat="1" hidden="1"/>
    <row r="14157" customFormat="1" hidden="1"/>
    <row r="14158" customFormat="1" hidden="1"/>
    <row r="14159" customFormat="1" hidden="1"/>
    <row r="14160" customFormat="1" hidden="1"/>
    <row r="14161" customFormat="1" hidden="1"/>
    <row r="14162" customFormat="1" hidden="1"/>
    <row r="14163" customFormat="1" hidden="1"/>
    <row r="14164" customFormat="1" hidden="1"/>
    <row r="14165" customFormat="1" hidden="1"/>
    <row r="14166" customFormat="1" hidden="1"/>
    <row r="14167" customFormat="1" hidden="1"/>
    <row r="14168" customFormat="1" hidden="1"/>
    <row r="14169" customFormat="1" hidden="1"/>
    <row r="14170" customFormat="1" hidden="1"/>
    <row r="14171" customFormat="1" hidden="1"/>
    <row r="14172" customFormat="1" hidden="1"/>
    <row r="14173" customFormat="1" hidden="1"/>
    <row r="14174" customFormat="1" hidden="1"/>
    <row r="14175" customFormat="1" hidden="1"/>
    <row r="14176" customFormat="1" hidden="1"/>
    <row r="14177" customFormat="1" hidden="1"/>
    <row r="14178" customFormat="1" hidden="1"/>
    <row r="14179" customFormat="1" hidden="1"/>
    <row r="14180" customFormat="1" hidden="1"/>
    <row r="14181" customFormat="1" hidden="1"/>
    <row r="14182" customFormat="1" hidden="1"/>
    <row r="14183" customFormat="1" hidden="1"/>
    <row r="14184" customFormat="1" hidden="1"/>
    <row r="14185" customFormat="1" hidden="1"/>
    <row r="14186" customFormat="1" hidden="1"/>
    <row r="14187" customFormat="1" hidden="1"/>
    <row r="14188" customFormat="1" hidden="1"/>
    <row r="14189" customFormat="1" hidden="1"/>
    <row r="14190" customFormat="1" hidden="1"/>
    <row r="14191" customFormat="1" hidden="1"/>
    <row r="14192" customFormat="1" hidden="1"/>
    <row r="14193" customFormat="1" hidden="1"/>
    <row r="14194" customFormat="1" hidden="1"/>
    <row r="14195" customFormat="1" hidden="1"/>
    <row r="14196" customFormat="1" hidden="1"/>
    <row r="14197" customFormat="1" hidden="1"/>
    <row r="14198" customFormat="1" hidden="1"/>
    <row r="14199" customFormat="1" hidden="1"/>
    <row r="14200" customFormat="1" hidden="1"/>
    <row r="14201" customFormat="1" hidden="1"/>
    <row r="14202" customFormat="1" hidden="1"/>
    <row r="14203" customFormat="1" hidden="1"/>
    <row r="14204" customFormat="1" hidden="1"/>
    <row r="14205" customFormat="1" hidden="1"/>
    <row r="14206" customFormat="1" hidden="1"/>
    <row r="14207" customFormat="1" hidden="1"/>
    <row r="14208" customFormat="1" hidden="1"/>
    <row r="14209" customFormat="1" hidden="1"/>
    <row r="14210" customFormat="1" hidden="1"/>
    <row r="14211" customFormat="1" hidden="1"/>
    <row r="14212" customFormat="1" hidden="1"/>
    <row r="14213" customFormat="1" hidden="1"/>
    <row r="14214" customFormat="1" hidden="1"/>
    <row r="14215" customFormat="1" hidden="1"/>
    <row r="14216" customFormat="1" hidden="1"/>
    <row r="14217" customFormat="1" hidden="1"/>
    <row r="14218" customFormat="1" hidden="1"/>
    <row r="14219" customFormat="1" hidden="1"/>
    <row r="14220" customFormat="1" hidden="1"/>
    <row r="14221" customFormat="1" hidden="1"/>
    <row r="14222" customFormat="1" hidden="1"/>
    <row r="14223" customFormat="1" hidden="1"/>
    <row r="14224" customFormat="1" hidden="1"/>
    <row r="14225" customFormat="1" hidden="1"/>
    <row r="14226" customFormat="1" hidden="1"/>
    <row r="14227" customFormat="1" hidden="1"/>
    <row r="14228" customFormat="1" hidden="1"/>
    <row r="14229" customFormat="1" hidden="1"/>
    <row r="14230" customFormat="1" hidden="1"/>
    <row r="14231" customFormat="1" hidden="1"/>
    <row r="14232" customFormat="1" hidden="1"/>
    <row r="14233" customFormat="1" hidden="1"/>
    <row r="14234" customFormat="1" hidden="1"/>
    <row r="14235" customFormat="1" hidden="1"/>
    <row r="14236" customFormat="1" hidden="1"/>
    <row r="14237" customFormat="1" hidden="1"/>
    <row r="14238" customFormat="1" hidden="1"/>
    <row r="14239" customFormat="1" hidden="1"/>
    <row r="14240" customFormat="1" hidden="1"/>
    <row r="14241" customFormat="1" hidden="1"/>
    <row r="14242" customFormat="1" hidden="1"/>
    <row r="14243" customFormat="1" hidden="1"/>
    <row r="14244" customFormat="1" hidden="1"/>
    <row r="14245" customFormat="1" hidden="1"/>
    <row r="14246" customFormat="1" hidden="1"/>
    <row r="14247" customFormat="1" hidden="1"/>
    <row r="14248" customFormat="1" hidden="1"/>
    <row r="14249" customFormat="1" hidden="1"/>
    <row r="14250" customFormat="1" hidden="1"/>
    <row r="14251" customFormat="1" hidden="1"/>
    <row r="14252" customFormat="1" hidden="1"/>
    <row r="14253" customFormat="1" hidden="1"/>
    <row r="14254" customFormat="1" hidden="1"/>
    <row r="14255" customFormat="1" hidden="1"/>
    <row r="14256" customFormat="1" hidden="1"/>
    <row r="14257" customFormat="1" hidden="1"/>
    <row r="14258" customFormat="1" hidden="1"/>
    <row r="14259" customFormat="1" hidden="1"/>
    <row r="14260" customFormat="1" hidden="1"/>
    <row r="14261" customFormat="1" hidden="1"/>
    <row r="14262" customFormat="1" hidden="1"/>
    <row r="14263" customFormat="1" hidden="1"/>
    <row r="14264" customFormat="1" hidden="1"/>
    <row r="14265" customFormat="1" hidden="1"/>
    <row r="14266" customFormat="1" hidden="1"/>
    <row r="14267" customFormat="1" hidden="1"/>
    <row r="14268" customFormat="1" hidden="1"/>
    <row r="14269" customFormat="1" hidden="1"/>
    <row r="14270" customFormat="1" hidden="1"/>
    <row r="14271" customFormat="1" hidden="1"/>
    <row r="14272" customFormat="1" hidden="1"/>
    <row r="14273" customFormat="1" hidden="1"/>
    <row r="14274" customFormat="1" hidden="1"/>
    <row r="14275" customFormat="1" hidden="1"/>
    <row r="14276" customFormat="1" hidden="1"/>
    <row r="14277" customFormat="1" hidden="1"/>
    <row r="14278" customFormat="1" hidden="1"/>
    <row r="14279" customFormat="1" hidden="1"/>
    <row r="14280" customFormat="1" hidden="1"/>
    <row r="14281" customFormat="1" hidden="1"/>
    <row r="14282" customFormat="1" hidden="1"/>
    <row r="14283" customFormat="1" hidden="1"/>
    <row r="14284" customFormat="1" hidden="1"/>
    <row r="14285" customFormat="1" hidden="1"/>
    <row r="14286" customFormat="1" hidden="1"/>
    <row r="14287" customFormat="1" hidden="1"/>
    <row r="14288" customFormat="1" hidden="1"/>
    <row r="14289" customFormat="1" hidden="1"/>
    <row r="14290" customFormat="1" hidden="1"/>
    <row r="14291" customFormat="1" hidden="1"/>
    <row r="14292" customFormat="1" hidden="1"/>
    <row r="14293" customFormat="1" hidden="1"/>
    <row r="14294" customFormat="1" hidden="1"/>
    <row r="14295" customFormat="1" hidden="1"/>
    <row r="14296" customFormat="1" hidden="1"/>
    <row r="14297" customFormat="1" hidden="1"/>
    <row r="14298" customFormat="1" hidden="1"/>
    <row r="14299" customFormat="1" hidden="1"/>
    <row r="14300" customFormat="1" hidden="1"/>
    <row r="14301" customFormat="1" hidden="1"/>
    <row r="14302" customFormat="1" hidden="1"/>
    <row r="14303" customFormat="1" hidden="1"/>
    <row r="14304" customFormat="1" hidden="1"/>
    <row r="14305" customFormat="1" hidden="1"/>
    <row r="14306" customFormat="1" hidden="1"/>
    <row r="14307" customFormat="1" hidden="1"/>
    <row r="14308" customFormat="1" hidden="1"/>
    <row r="14309" customFormat="1" hidden="1"/>
    <row r="14310" customFormat="1" hidden="1"/>
    <row r="14311" customFormat="1" hidden="1"/>
    <row r="14312" customFormat="1" hidden="1"/>
    <row r="14313" customFormat="1" hidden="1"/>
    <row r="14314" customFormat="1" hidden="1"/>
    <row r="14315" customFormat="1" hidden="1"/>
    <row r="14316" customFormat="1" hidden="1"/>
    <row r="14317" customFormat="1" hidden="1"/>
    <row r="14318" customFormat="1" hidden="1"/>
    <row r="14319" customFormat="1" hidden="1"/>
    <row r="14320" customFormat="1" hidden="1"/>
    <row r="14321" customFormat="1" hidden="1"/>
    <row r="14322" customFormat="1" hidden="1"/>
    <row r="14323" customFormat="1" hidden="1"/>
    <row r="14324" customFormat="1" hidden="1"/>
    <row r="14325" customFormat="1" hidden="1"/>
    <row r="14326" customFormat="1" hidden="1"/>
    <row r="14327" customFormat="1" hidden="1"/>
    <row r="14328" customFormat="1" hidden="1"/>
    <row r="14329" customFormat="1" hidden="1"/>
    <row r="14330" customFormat="1" hidden="1"/>
    <row r="14331" customFormat="1" hidden="1"/>
    <row r="14332" customFormat="1" hidden="1"/>
    <row r="14333" customFormat="1" hidden="1"/>
    <row r="14334" customFormat="1" hidden="1"/>
    <row r="14335" customFormat="1" hidden="1"/>
    <row r="14336" customFormat="1" hidden="1"/>
    <row r="14337" customFormat="1" hidden="1"/>
    <row r="14338" customFormat="1" hidden="1"/>
    <row r="14339" customFormat="1" hidden="1"/>
    <row r="14340" customFormat="1" hidden="1"/>
    <row r="14341" customFormat="1" hidden="1"/>
    <row r="14342" customFormat="1" hidden="1"/>
    <row r="14343" customFormat="1" hidden="1"/>
    <row r="14344" customFormat="1" hidden="1"/>
    <row r="14345" customFormat="1" hidden="1"/>
    <row r="14346" customFormat="1" hidden="1"/>
    <row r="14347" customFormat="1" hidden="1"/>
    <row r="14348" customFormat="1" hidden="1"/>
    <row r="14349" customFormat="1" hidden="1"/>
    <row r="14350" customFormat="1" hidden="1"/>
    <row r="14351" customFormat="1" hidden="1"/>
    <row r="14352" customFormat="1" hidden="1"/>
    <row r="14353" customFormat="1" hidden="1"/>
    <row r="14354" customFormat="1" hidden="1"/>
    <row r="14355" customFormat="1" hidden="1"/>
    <row r="14356" customFormat="1" hidden="1"/>
    <row r="14357" customFormat="1" hidden="1"/>
    <row r="14358" customFormat="1" hidden="1"/>
    <row r="14359" customFormat="1" hidden="1"/>
    <row r="14360" customFormat="1" hidden="1"/>
    <row r="14361" customFormat="1" hidden="1"/>
    <row r="14362" customFormat="1" hidden="1"/>
    <row r="14363" customFormat="1" hidden="1"/>
    <row r="14364" customFormat="1" hidden="1"/>
    <row r="14365" customFormat="1" hidden="1"/>
    <row r="14366" customFormat="1" hidden="1"/>
    <row r="14367" customFormat="1" hidden="1"/>
    <row r="14368" customFormat="1" hidden="1"/>
    <row r="14369" customFormat="1" hidden="1"/>
    <row r="14370" customFormat="1" hidden="1"/>
    <row r="14371" customFormat="1" hidden="1"/>
    <row r="14372" customFormat="1" hidden="1"/>
    <row r="14373" customFormat="1" hidden="1"/>
    <row r="14374" customFormat="1" hidden="1"/>
    <row r="14375" customFormat="1" hidden="1"/>
    <row r="14376" customFormat="1" hidden="1"/>
    <row r="14377" customFormat="1" hidden="1"/>
    <row r="14378" customFormat="1" hidden="1"/>
    <row r="14379" customFormat="1" hidden="1"/>
    <row r="14380" customFormat="1" hidden="1"/>
    <row r="14381" customFormat="1" hidden="1"/>
    <row r="14382" customFormat="1" hidden="1"/>
    <row r="14383" customFormat="1" hidden="1"/>
    <row r="14384" customFormat="1" hidden="1"/>
    <row r="14385" customFormat="1" hidden="1"/>
    <row r="14386" customFormat="1" hidden="1"/>
    <row r="14387" customFormat="1" hidden="1"/>
    <row r="14388" customFormat="1" hidden="1"/>
    <row r="14389" customFormat="1" hidden="1"/>
    <row r="14390" customFormat="1" hidden="1"/>
    <row r="14391" customFormat="1" hidden="1"/>
    <row r="14392" customFormat="1" hidden="1"/>
    <row r="14393" customFormat="1" hidden="1"/>
    <row r="14394" customFormat="1" hidden="1"/>
    <row r="14395" customFormat="1" hidden="1"/>
    <row r="14396" customFormat="1" hidden="1"/>
    <row r="14397" customFormat="1" hidden="1"/>
    <row r="14398" customFormat="1" hidden="1"/>
    <row r="14399" customFormat="1" hidden="1"/>
    <row r="14400" customFormat="1" hidden="1"/>
    <row r="14401" customFormat="1" hidden="1"/>
    <row r="14402" customFormat="1" hidden="1"/>
    <row r="14403" customFormat="1" hidden="1"/>
    <row r="14404" customFormat="1" hidden="1"/>
    <row r="14405" customFormat="1" hidden="1"/>
    <row r="14406" customFormat="1" hidden="1"/>
    <row r="14407" customFormat="1" hidden="1"/>
    <row r="14408" customFormat="1" hidden="1"/>
    <row r="14409" customFormat="1" hidden="1"/>
    <row r="14410" customFormat="1" hidden="1"/>
    <row r="14411" customFormat="1" hidden="1"/>
    <row r="14412" customFormat="1" hidden="1"/>
    <row r="14413" customFormat="1" hidden="1"/>
    <row r="14414" customFormat="1" hidden="1"/>
    <row r="14415" customFormat="1" hidden="1"/>
    <row r="14416" customFormat="1" hidden="1"/>
    <row r="14417" customFormat="1" hidden="1"/>
    <row r="14418" customFormat="1" hidden="1"/>
    <row r="14419" customFormat="1" hidden="1"/>
    <row r="14420" customFormat="1" hidden="1"/>
    <row r="14421" customFormat="1" hidden="1"/>
    <row r="14422" customFormat="1" hidden="1"/>
    <row r="14423" customFormat="1" hidden="1"/>
    <row r="14424" customFormat="1" hidden="1"/>
    <row r="14425" customFormat="1" hidden="1"/>
    <row r="14426" customFormat="1" hidden="1"/>
    <row r="14427" customFormat="1" hidden="1"/>
    <row r="14428" customFormat="1" hidden="1"/>
    <row r="14429" customFormat="1" hidden="1"/>
    <row r="14430" customFormat="1" hidden="1"/>
    <row r="14431" customFormat="1" hidden="1"/>
    <row r="14432" customFormat="1" hidden="1"/>
    <row r="14433" customFormat="1" hidden="1"/>
    <row r="14434" customFormat="1" hidden="1"/>
    <row r="14435" customFormat="1" hidden="1"/>
    <row r="14436" customFormat="1" hidden="1"/>
    <row r="14437" customFormat="1" hidden="1"/>
    <row r="14438" customFormat="1" hidden="1"/>
    <row r="14439" customFormat="1" hidden="1"/>
    <row r="14440" customFormat="1" hidden="1"/>
    <row r="14441" customFormat="1" hidden="1"/>
    <row r="14442" customFormat="1" hidden="1"/>
    <row r="14443" customFormat="1" hidden="1"/>
    <row r="14444" customFormat="1" hidden="1"/>
    <row r="14445" customFormat="1" hidden="1"/>
    <row r="14446" customFormat="1" hidden="1"/>
    <row r="14447" customFormat="1" hidden="1"/>
    <row r="14448" customFormat="1" hidden="1"/>
    <row r="14449" customFormat="1" hidden="1"/>
    <row r="14450" customFormat="1" hidden="1"/>
    <row r="14451" customFormat="1" hidden="1"/>
    <row r="14452" customFormat="1" hidden="1"/>
    <row r="14453" customFormat="1" hidden="1"/>
    <row r="14454" customFormat="1" hidden="1"/>
    <row r="14455" customFormat="1" hidden="1"/>
    <row r="14456" customFormat="1" hidden="1"/>
    <row r="14457" customFormat="1" hidden="1"/>
    <row r="14458" customFormat="1" hidden="1"/>
    <row r="14459" customFormat="1" hidden="1"/>
    <row r="14460" customFormat="1" hidden="1"/>
    <row r="14461" customFormat="1" hidden="1"/>
    <row r="14462" customFormat="1" hidden="1"/>
    <row r="14463" customFormat="1" hidden="1"/>
    <row r="14464" customFormat="1" hidden="1"/>
    <row r="14465" customFormat="1" hidden="1"/>
    <row r="14466" customFormat="1" hidden="1"/>
    <row r="14467" customFormat="1" hidden="1"/>
    <row r="14468" customFormat="1" hidden="1"/>
    <row r="14469" customFormat="1" hidden="1"/>
    <row r="14470" customFormat="1" hidden="1"/>
    <row r="14471" customFormat="1" hidden="1"/>
    <row r="14472" customFormat="1" hidden="1"/>
    <row r="14473" customFormat="1" hidden="1"/>
    <row r="14474" customFormat="1" hidden="1"/>
    <row r="14475" customFormat="1" hidden="1"/>
    <row r="14476" customFormat="1" hidden="1"/>
    <row r="14477" customFormat="1" hidden="1"/>
    <row r="14478" customFormat="1" hidden="1"/>
    <row r="14479" customFormat="1" hidden="1"/>
    <row r="14480" customFormat="1" hidden="1"/>
    <row r="14481" customFormat="1" hidden="1"/>
    <row r="14482" customFormat="1" hidden="1"/>
    <row r="14483" customFormat="1" hidden="1"/>
    <row r="14484" customFormat="1" hidden="1"/>
    <row r="14485" customFormat="1" hidden="1"/>
    <row r="14486" customFormat="1" hidden="1"/>
    <row r="14487" customFormat="1" hidden="1"/>
    <row r="14488" customFormat="1" hidden="1"/>
    <row r="14489" customFormat="1" hidden="1"/>
    <row r="14490" customFormat="1" hidden="1"/>
    <row r="14491" customFormat="1" hidden="1"/>
    <row r="14492" customFormat="1" hidden="1"/>
    <row r="14493" customFormat="1" hidden="1"/>
    <row r="14494" customFormat="1" hidden="1"/>
    <row r="14495" customFormat="1" hidden="1"/>
    <row r="14496" customFormat="1" hidden="1"/>
    <row r="14497" customFormat="1" hidden="1"/>
    <row r="14498" customFormat="1" hidden="1"/>
    <row r="14499" customFormat="1" hidden="1"/>
    <row r="14500" customFormat="1" hidden="1"/>
    <row r="14501" customFormat="1" hidden="1"/>
    <row r="14502" customFormat="1" hidden="1"/>
    <row r="14503" customFormat="1" hidden="1"/>
    <row r="14504" customFormat="1" hidden="1"/>
    <row r="14505" customFormat="1" hidden="1"/>
    <row r="14506" customFormat="1" hidden="1"/>
    <row r="14507" customFormat="1" hidden="1"/>
    <row r="14508" customFormat="1" hidden="1"/>
    <row r="14509" customFormat="1" hidden="1"/>
    <row r="14510" customFormat="1" hidden="1"/>
    <row r="14511" customFormat="1" hidden="1"/>
    <row r="14512" customFormat="1" hidden="1"/>
    <row r="14513" customFormat="1" hidden="1"/>
    <row r="14514" customFormat="1" hidden="1"/>
    <row r="14515" customFormat="1" hidden="1"/>
    <row r="14516" customFormat="1" hidden="1"/>
    <row r="14517" customFormat="1" hidden="1"/>
    <row r="14518" customFormat="1" hidden="1"/>
    <row r="14519" customFormat="1" hidden="1"/>
    <row r="14520" customFormat="1" hidden="1"/>
    <row r="14521" customFormat="1" hidden="1"/>
    <row r="14522" customFormat="1" hidden="1"/>
    <row r="14523" customFormat="1" hidden="1"/>
    <row r="14524" customFormat="1" hidden="1"/>
    <row r="14525" customFormat="1" hidden="1"/>
    <row r="14526" customFormat="1" hidden="1"/>
    <row r="14527" customFormat="1" hidden="1"/>
    <row r="14528" customFormat="1" hidden="1"/>
    <row r="14529" customFormat="1" hidden="1"/>
    <row r="14530" customFormat="1" hidden="1"/>
    <row r="14531" customFormat="1" hidden="1"/>
    <row r="14532" customFormat="1" hidden="1"/>
    <row r="14533" customFormat="1" hidden="1"/>
    <row r="14534" customFormat="1" hidden="1"/>
    <row r="14535" customFormat="1" hidden="1"/>
    <row r="14536" customFormat="1" hidden="1"/>
    <row r="14537" customFormat="1" hidden="1"/>
    <row r="14538" customFormat="1" hidden="1"/>
    <row r="14539" customFormat="1" hidden="1"/>
    <row r="14540" customFormat="1" hidden="1"/>
    <row r="14541" customFormat="1" hidden="1"/>
    <row r="14542" customFormat="1" hidden="1"/>
    <row r="14543" customFormat="1" hidden="1"/>
    <row r="14544" customFormat="1" hidden="1"/>
    <row r="14545" customFormat="1" hidden="1"/>
    <row r="14546" customFormat="1" hidden="1"/>
    <row r="14547" customFormat="1" hidden="1"/>
    <row r="14548" customFormat="1" hidden="1"/>
    <row r="14549" customFormat="1" hidden="1"/>
    <row r="14550" customFormat="1" hidden="1"/>
    <row r="14551" customFormat="1" hidden="1"/>
    <row r="14552" customFormat="1" hidden="1"/>
    <row r="14553" customFormat="1" hidden="1"/>
    <row r="14554" customFormat="1" hidden="1"/>
    <row r="14555" customFormat="1" hidden="1"/>
    <row r="14556" customFormat="1" hidden="1"/>
    <row r="14557" customFormat="1" hidden="1"/>
    <row r="14558" customFormat="1" hidden="1"/>
    <row r="14559" customFormat="1" hidden="1"/>
    <row r="14560" customFormat="1" hidden="1"/>
    <row r="14561" customFormat="1" hidden="1"/>
    <row r="14562" customFormat="1" hidden="1"/>
    <row r="14563" customFormat="1" hidden="1"/>
    <row r="14564" customFormat="1" hidden="1"/>
    <row r="14565" customFormat="1" hidden="1"/>
    <row r="14566" customFormat="1" hidden="1"/>
    <row r="14567" customFormat="1" hidden="1"/>
    <row r="14568" customFormat="1" hidden="1"/>
    <row r="14569" customFormat="1" hidden="1"/>
    <row r="14570" customFormat="1" hidden="1"/>
    <row r="14571" customFormat="1" hidden="1"/>
    <row r="14572" customFormat="1" hidden="1"/>
    <row r="14573" customFormat="1" hidden="1"/>
    <row r="14574" customFormat="1" hidden="1"/>
    <row r="14575" customFormat="1" hidden="1"/>
    <row r="14576" customFormat="1" hidden="1"/>
    <row r="14577" customFormat="1" hidden="1"/>
    <row r="14578" customFormat="1" hidden="1"/>
    <row r="14579" customFormat="1" hidden="1"/>
    <row r="14580" customFormat="1" hidden="1"/>
    <row r="14581" customFormat="1" hidden="1"/>
    <row r="14582" customFormat="1" hidden="1"/>
    <row r="14583" customFormat="1" hidden="1"/>
    <row r="14584" customFormat="1" hidden="1"/>
    <row r="14585" customFormat="1" hidden="1"/>
    <row r="14586" customFormat="1" hidden="1"/>
    <row r="14587" customFormat="1" hidden="1"/>
    <row r="14588" customFormat="1" hidden="1"/>
    <row r="14589" customFormat="1" hidden="1"/>
    <row r="14590" customFormat="1" hidden="1"/>
    <row r="14591" customFormat="1" hidden="1"/>
    <row r="14592" customFormat="1" hidden="1"/>
    <row r="14593" customFormat="1" hidden="1"/>
    <row r="14594" customFormat="1" hidden="1"/>
    <row r="14595" customFormat="1" hidden="1"/>
    <row r="14596" customFormat="1" hidden="1"/>
    <row r="14597" customFormat="1" hidden="1"/>
    <row r="14598" customFormat="1" hidden="1"/>
    <row r="14599" customFormat="1" hidden="1"/>
    <row r="14600" customFormat="1" hidden="1"/>
    <row r="14601" customFormat="1" hidden="1"/>
    <row r="14602" customFormat="1" hidden="1"/>
    <row r="14603" customFormat="1" hidden="1"/>
    <row r="14604" customFormat="1" hidden="1"/>
    <row r="14605" customFormat="1" hidden="1"/>
    <row r="14606" customFormat="1" hidden="1"/>
    <row r="14607" customFormat="1" hidden="1"/>
    <row r="14608" customFormat="1" hidden="1"/>
    <row r="14609" customFormat="1" hidden="1"/>
    <row r="14610" customFormat="1" hidden="1"/>
    <row r="14611" customFormat="1" hidden="1"/>
    <row r="14612" customFormat="1" hidden="1"/>
    <row r="14613" customFormat="1" hidden="1"/>
    <row r="14614" customFormat="1" hidden="1"/>
    <row r="14615" customFormat="1" hidden="1"/>
    <row r="14616" customFormat="1" hidden="1"/>
    <row r="14617" customFormat="1" hidden="1"/>
    <row r="14618" customFormat="1" hidden="1"/>
    <row r="14619" customFormat="1" hidden="1"/>
    <row r="14620" customFormat="1" hidden="1"/>
    <row r="14621" customFormat="1" hidden="1"/>
    <row r="14622" customFormat="1" hidden="1"/>
    <row r="14623" customFormat="1" hidden="1"/>
    <row r="14624" customFormat="1" hidden="1"/>
    <row r="14625" customFormat="1" hidden="1"/>
    <row r="14626" customFormat="1" hidden="1"/>
    <row r="14627" customFormat="1" hidden="1"/>
    <row r="14628" customFormat="1" hidden="1"/>
    <row r="14629" customFormat="1" hidden="1"/>
    <row r="14630" customFormat="1" hidden="1"/>
    <row r="14631" customFormat="1" hidden="1"/>
    <row r="14632" customFormat="1" hidden="1"/>
    <row r="14633" customFormat="1" hidden="1"/>
    <row r="14634" customFormat="1" hidden="1"/>
    <row r="14635" customFormat="1" hidden="1"/>
    <row r="14636" customFormat="1" hidden="1"/>
    <row r="14637" customFormat="1" hidden="1"/>
    <row r="14638" customFormat="1" hidden="1"/>
    <row r="14639" customFormat="1" hidden="1"/>
    <row r="14640" customFormat="1" hidden="1"/>
    <row r="14641" customFormat="1" hidden="1"/>
    <row r="14642" customFormat="1" hidden="1"/>
    <row r="14643" customFormat="1" hidden="1"/>
    <row r="14644" customFormat="1" hidden="1"/>
    <row r="14645" customFormat="1" hidden="1"/>
    <row r="14646" customFormat="1" hidden="1"/>
    <row r="14647" customFormat="1" hidden="1"/>
    <row r="14648" customFormat="1" hidden="1"/>
    <row r="14649" customFormat="1" hidden="1"/>
    <row r="14650" customFormat="1" hidden="1"/>
    <row r="14651" customFormat="1" hidden="1"/>
    <row r="14652" customFormat="1" hidden="1"/>
    <row r="14653" customFormat="1" hidden="1"/>
    <row r="14654" customFormat="1" hidden="1"/>
    <row r="14655" customFormat="1" hidden="1"/>
    <row r="14656" customFormat="1" hidden="1"/>
    <row r="14657" customFormat="1" hidden="1"/>
    <row r="14658" customFormat="1" hidden="1"/>
    <row r="14659" customFormat="1" hidden="1"/>
    <row r="14660" customFormat="1" hidden="1"/>
    <row r="14661" customFormat="1" hidden="1"/>
    <row r="14662" customFormat="1" hidden="1"/>
    <row r="14663" customFormat="1" hidden="1"/>
    <row r="14664" customFormat="1" hidden="1"/>
    <row r="14665" customFormat="1" hidden="1"/>
    <row r="14666" customFormat="1" hidden="1"/>
    <row r="14667" customFormat="1" hidden="1"/>
    <row r="14668" customFormat="1" hidden="1"/>
    <row r="14669" customFormat="1" hidden="1"/>
    <row r="14670" customFormat="1" hidden="1"/>
    <row r="14671" customFormat="1" hidden="1"/>
    <row r="14672" customFormat="1" hidden="1"/>
    <row r="14673" customFormat="1" hidden="1"/>
    <row r="14674" customFormat="1" hidden="1"/>
    <row r="14675" customFormat="1" hidden="1"/>
    <row r="14676" customFormat="1" hidden="1"/>
    <row r="14677" customFormat="1" hidden="1"/>
    <row r="14678" customFormat="1" hidden="1"/>
    <row r="14679" customFormat="1" hidden="1"/>
    <row r="14680" customFormat="1" hidden="1"/>
    <row r="14681" customFormat="1" hidden="1"/>
    <row r="14682" customFormat="1" hidden="1"/>
    <row r="14683" customFormat="1" hidden="1"/>
    <row r="14684" customFormat="1" hidden="1"/>
    <row r="14685" customFormat="1" hidden="1"/>
    <row r="14686" customFormat="1" hidden="1"/>
    <row r="14687" customFormat="1" hidden="1"/>
    <row r="14688" customFormat="1" hidden="1"/>
    <row r="14689" customFormat="1" hidden="1"/>
    <row r="14690" customFormat="1" hidden="1"/>
    <row r="14691" customFormat="1" hidden="1"/>
    <row r="14692" customFormat="1" hidden="1"/>
    <row r="14693" customFormat="1" hidden="1"/>
    <row r="14694" customFormat="1" hidden="1"/>
    <row r="14695" customFormat="1" hidden="1"/>
    <row r="14696" customFormat="1" hidden="1"/>
    <row r="14697" customFormat="1" hidden="1"/>
    <row r="14698" customFormat="1" hidden="1"/>
    <row r="14699" customFormat="1" hidden="1"/>
    <row r="14700" customFormat="1" hidden="1"/>
    <row r="14701" customFormat="1" hidden="1"/>
    <row r="14702" customFormat="1" hidden="1"/>
    <row r="14703" customFormat="1" hidden="1"/>
    <row r="14704" customFormat="1" hidden="1"/>
    <row r="14705" customFormat="1" hidden="1"/>
    <row r="14706" customFormat="1" hidden="1"/>
    <row r="14707" customFormat="1" hidden="1"/>
    <row r="14708" customFormat="1" hidden="1"/>
    <row r="14709" customFormat="1" hidden="1"/>
    <row r="14710" customFormat="1" hidden="1"/>
    <row r="14711" customFormat="1" hidden="1"/>
    <row r="14712" customFormat="1" hidden="1"/>
    <row r="14713" customFormat="1" hidden="1"/>
    <row r="14714" customFormat="1" hidden="1"/>
    <row r="14715" customFormat="1" hidden="1"/>
    <row r="14716" customFormat="1" hidden="1"/>
    <row r="14717" customFormat="1" hidden="1"/>
    <row r="14718" customFormat="1" hidden="1"/>
    <row r="14719" customFormat="1" hidden="1"/>
    <row r="14720" customFormat="1" hidden="1"/>
    <row r="14721" customFormat="1" hidden="1"/>
    <row r="14722" customFormat="1" hidden="1"/>
    <row r="14723" customFormat="1" hidden="1"/>
    <row r="14724" customFormat="1" hidden="1"/>
    <row r="14725" customFormat="1" hidden="1"/>
    <row r="14726" customFormat="1" hidden="1"/>
    <row r="14727" customFormat="1" hidden="1"/>
    <row r="14728" customFormat="1" hidden="1"/>
    <row r="14729" customFormat="1" hidden="1"/>
    <row r="14730" customFormat="1" hidden="1"/>
    <row r="14731" customFormat="1" hidden="1"/>
    <row r="14732" customFormat="1" hidden="1"/>
    <row r="14733" customFormat="1" hidden="1"/>
    <row r="14734" customFormat="1" hidden="1"/>
    <row r="14735" customFormat="1" hidden="1"/>
    <row r="14736" customFormat="1" hidden="1"/>
    <row r="14737" customFormat="1" hidden="1"/>
    <row r="14738" customFormat="1" hidden="1"/>
    <row r="14739" customFormat="1" hidden="1"/>
    <row r="14740" customFormat="1" hidden="1"/>
    <row r="14741" customFormat="1" hidden="1"/>
    <row r="14742" customFormat="1" hidden="1"/>
    <row r="14743" customFormat="1" hidden="1"/>
    <row r="14744" customFormat="1" hidden="1"/>
    <row r="14745" customFormat="1" hidden="1"/>
    <row r="14746" customFormat="1" hidden="1"/>
    <row r="14747" customFormat="1" hidden="1"/>
    <row r="14748" customFormat="1" hidden="1"/>
    <row r="14749" customFormat="1" hidden="1"/>
    <row r="14750" customFormat="1" hidden="1"/>
    <row r="14751" customFormat="1" hidden="1"/>
    <row r="14752" customFormat="1" hidden="1"/>
    <row r="14753" customFormat="1" hidden="1"/>
    <row r="14754" customFormat="1" hidden="1"/>
    <row r="14755" customFormat="1" hidden="1"/>
    <row r="14756" customFormat="1" hidden="1"/>
    <row r="14757" customFormat="1" hidden="1"/>
    <row r="14758" customFormat="1" hidden="1"/>
    <row r="14759" customFormat="1" hidden="1"/>
    <row r="14760" customFormat="1" hidden="1"/>
    <row r="14761" customFormat="1" hidden="1"/>
    <row r="14762" customFormat="1" hidden="1"/>
    <row r="14763" customFormat="1" hidden="1"/>
    <row r="14764" customFormat="1" hidden="1"/>
    <row r="14765" customFormat="1" hidden="1"/>
    <row r="14766" customFormat="1" hidden="1"/>
    <row r="14767" customFormat="1" hidden="1"/>
    <row r="14768" customFormat="1" hidden="1"/>
    <row r="14769" customFormat="1" hidden="1"/>
    <row r="14770" customFormat="1" hidden="1"/>
    <row r="14771" customFormat="1" hidden="1"/>
    <row r="14772" customFormat="1" hidden="1"/>
    <row r="14773" customFormat="1" hidden="1"/>
    <row r="14774" customFormat="1" hidden="1"/>
    <row r="14775" customFormat="1" hidden="1"/>
    <row r="14776" customFormat="1" hidden="1"/>
    <row r="14777" customFormat="1" hidden="1"/>
    <row r="14778" customFormat="1" hidden="1"/>
    <row r="14779" customFormat="1" hidden="1"/>
    <row r="14780" customFormat="1" hidden="1"/>
    <row r="14781" customFormat="1" hidden="1"/>
    <row r="14782" customFormat="1" hidden="1"/>
    <row r="14783" customFormat="1" hidden="1"/>
    <row r="14784" customFormat="1" hidden="1"/>
    <row r="14785" customFormat="1" hidden="1"/>
    <row r="14786" customFormat="1" hidden="1"/>
    <row r="14787" customFormat="1" hidden="1"/>
    <row r="14788" customFormat="1" hidden="1"/>
    <row r="14789" customFormat="1" hidden="1"/>
    <row r="14790" customFormat="1" hidden="1"/>
    <row r="14791" customFormat="1" hidden="1"/>
    <row r="14792" customFormat="1" hidden="1"/>
    <row r="14793" customFormat="1" hidden="1"/>
    <row r="14794" customFormat="1" hidden="1"/>
    <row r="14795" customFormat="1" hidden="1"/>
    <row r="14796" customFormat="1" hidden="1"/>
    <row r="14797" customFormat="1" hidden="1"/>
    <row r="14798" customFormat="1" hidden="1"/>
    <row r="14799" customFormat="1" hidden="1"/>
    <row r="14800" customFormat="1" hidden="1"/>
    <row r="14801" customFormat="1" hidden="1"/>
    <row r="14802" customFormat="1" hidden="1"/>
    <row r="14803" customFormat="1" hidden="1"/>
    <row r="14804" customFormat="1" hidden="1"/>
    <row r="14805" customFormat="1" hidden="1"/>
    <row r="14806" customFormat="1" hidden="1"/>
    <row r="14807" customFormat="1" hidden="1"/>
    <row r="14808" customFormat="1" hidden="1"/>
    <row r="14809" customFormat="1" hidden="1"/>
    <row r="14810" customFormat="1" hidden="1"/>
    <row r="14811" customFormat="1" hidden="1"/>
    <row r="14812" customFormat="1" hidden="1"/>
    <row r="14813" customFormat="1" hidden="1"/>
    <row r="14814" customFormat="1" hidden="1"/>
    <row r="14815" customFormat="1" hidden="1"/>
    <row r="14816" customFormat="1" hidden="1"/>
    <row r="14817" customFormat="1" hidden="1"/>
    <row r="14818" customFormat="1" hidden="1"/>
    <row r="14819" customFormat="1" hidden="1"/>
    <row r="14820" customFormat="1" hidden="1"/>
    <row r="14821" customFormat="1" hidden="1"/>
    <row r="14822" customFormat="1" hidden="1"/>
    <row r="14823" customFormat="1" hidden="1"/>
    <row r="14824" customFormat="1" hidden="1"/>
    <row r="14825" customFormat="1" hidden="1"/>
    <row r="14826" customFormat="1" hidden="1"/>
    <row r="14827" customFormat="1" hidden="1"/>
    <row r="14828" customFormat="1" hidden="1"/>
    <row r="14829" customFormat="1" hidden="1"/>
    <row r="14830" customFormat="1" hidden="1"/>
    <row r="14831" customFormat="1" hidden="1"/>
    <row r="14832" customFormat="1" hidden="1"/>
    <row r="14833" customFormat="1" hidden="1"/>
    <row r="14834" customFormat="1" hidden="1"/>
    <row r="14835" customFormat="1" hidden="1"/>
    <row r="14836" customFormat="1" hidden="1"/>
    <row r="14837" customFormat="1" hidden="1"/>
    <row r="14838" customFormat="1" hidden="1"/>
    <row r="14839" customFormat="1" hidden="1"/>
    <row r="14840" customFormat="1" hidden="1"/>
    <row r="14841" customFormat="1" hidden="1"/>
    <row r="14842" customFormat="1" hidden="1"/>
    <row r="14843" customFormat="1" hidden="1"/>
    <row r="14844" customFormat="1" hidden="1"/>
    <row r="14845" customFormat="1" hidden="1"/>
    <row r="14846" customFormat="1" hidden="1"/>
    <row r="14847" customFormat="1" hidden="1"/>
    <row r="14848" customFormat="1" hidden="1"/>
    <row r="14849" customFormat="1" hidden="1"/>
    <row r="14850" customFormat="1" hidden="1"/>
    <row r="14851" customFormat="1" hidden="1"/>
    <row r="14852" customFormat="1" hidden="1"/>
    <row r="14853" customFormat="1" hidden="1"/>
    <row r="14854" customFormat="1" hidden="1"/>
    <row r="14855" customFormat="1" hidden="1"/>
    <row r="14856" customFormat="1" hidden="1"/>
    <row r="14857" customFormat="1" hidden="1"/>
    <row r="14858" customFormat="1" hidden="1"/>
    <row r="14859" customFormat="1" hidden="1"/>
    <row r="14860" customFormat="1" hidden="1"/>
    <row r="14861" customFormat="1" hidden="1"/>
    <row r="14862" customFormat="1" hidden="1"/>
    <row r="14863" customFormat="1" hidden="1"/>
    <row r="14864" customFormat="1" hidden="1"/>
    <row r="14865" customFormat="1" hidden="1"/>
    <row r="14866" customFormat="1" hidden="1"/>
    <row r="14867" customFormat="1" hidden="1"/>
    <row r="14868" customFormat="1" hidden="1"/>
    <row r="14869" customFormat="1" hidden="1"/>
    <row r="14870" customFormat="1" hidden="1"/>
    <row r="14871" customFormat="1" hidden="1"/>
    <row r="14872" customFormat="1" hidden="1"/>
    <row r="14873" customFormat="1" hidden="1"/>
    <row r="14874" customFormat="1" hidden="1"/>
    <row r="14875" customFormat="1" hidden="1"/>
    <row r="14876" customFormat="1" hidden="1"/>
    <row r="14877" customFormat="1" hidden="1"/>
    <row r="14878" customFormat="1" hidden="1"/>
    <row r="14879" customFormat="1" hidden="1"/>
    <row r="14880" customFormat="1" hidden="1"/>
    <row r="14881" customFormat="1" hidden="1"/>
    <row r="14882" customFormat="1" hidden="1"/>
    <row r="14883" customFormat="1" hidden="1"/>
    <row r="14884" customFormat="1" hidden="1"/>
    <row r="14885" customFormat="1" hidden="1"/>
    <row r="14886" customFormat="1" hidden="1"/>
    <row r="14887" customFormat="1" hidden="1"/>
    <row r="14888" customFormat="1" hidden="1"/>
    <row r="14889" customFormat="1" hidden="1"/>
    <row r="14890" customFormat="1" hidden="1"/>
    <row r="14891" customFormat="1" hidden="1"/>
    <row r="14892" customFormat="1" hidden="1"/>
    <row r="14893" customFormat="1" hidden="1"/>
    <row r="14894" customFormat="1" hidden="1"/>
    <row r="14895" customFormat="1" hidden="1"/>
    <row r="14896" customFormat="1" hidden="1"/>
    <row r="14897" customFormat="1" hidden="1"/>
    <row r="14898" customFormat="1" hidden="1"/>
    <row r="14899" customFormat="1" hidden="1"/>
    <row r="14900" customFormat="1" hidden="1"/>
    <row r="14901" customFormat="1" hidden="1"/>
    <row r="14902" customFormat="1" hidden="1"/>
    <row r="14903" customFormat="1" hidden="1"/>
    <row r="14904" customFormat="1" hidden="1"/>
    <row r="14905" customFormat="1" hidden="1"/>
    <row r="14906" customFormat="1" hidden="1"/>
    <row r="14907" customFormat="1" hidden="1"/>
    <row r="14908" customFormat="1" hidden="1"/>
    <row r="14909" customFormat="1" hidden="1"/>
    <row r="14910" customFormat="1" hidden="1"/>
    <row r="14911" customFormat="1" hidden="1"/>
    <row r="14912" customFormat="1" hidden="1"/>
    <row r="14913" customFormat="1" hidden="1"/>
    <row r="14914" customFormat="1" hidden="1"/>
    <row r="14915" customFormat="1" hidden="1"/>
    <row r="14916" customFormat="1" hidden="1"/>
    <row r="14917" customFormat="1" hidden="1"/>
    <row r="14918" customFormat="1" hidden="1"/>
    <row r="14919" customFormat="1" hidden="1"/>
    <row r="14920" customFormat="1" hidden="1"/>
    <row r="14921" customFormat="1" hidden="1"/>
    <row r="14922" customFormat="1" hidden="1"/>
    <row r="14923" customFormat="1" hidden="1"/>
    <row r="14924" customFormat="1" hidden="1"/>
    <row r="14925" customFormat="1" hidden="1"/>
    <row r="14926" customFormat="1" hidden="1"/>
    <row r="14927" customFormat="1" hidden="1"/>
    <row r="14928" customFormat="1" hidden="1"/>
    <row r="14929" customFormat="1" hidden="1"/>
    <row r="14930" customFormat="1" hidden="1"/>
    <row r="14931" customFormat="1" hidden="1"/>
    <row r="14932" customFormat="1" hidden="1"/>
    <row r="14933" customFormat="1" hidden="1"/>
    <row r="14934" customFormat="1" hidden="1"/>
    <row r="14935" customFormat="1" hidden="1"/>
    <row r="14936" customFormat="1" hidden="1"/>
    <row r="14937" customFormat="1" hidden="1"/>
    <row r="14938" customFormat="1" hidden="1"/>
    <row r="14939" customFormat="1" hidden="1"/>
    <row r="14940" customFormat="1" hidden="1"/>
    <row r="14941" customFormat="1" hidden="1"/>
    <row r="14942" customFormat="1" hidden="1"/>
    <row r="14943" customFormat="1" hidden="1"/>
    <row r="14944" customFormat="1" hidden="1"/>
    <row r="14945" customFormat="1" hidden="1"/>
    <row r="14946" customFormat="1" hidden="1"/>
    <row r="14947" customFormat="1" hidden="1"/>
    <row r="14948" customFormat="1" hidden="1"/>
    <row r="14949" customFormat="1" hidden="1"/>
    <row r="14950" customFormat="1" hidden="1"/>
    <row r="14951" customFormat="1" hidden="1"/>
    <row r="14952" customFormat="1" hidden="1"/>
    <row r="14953" customFormat="1" hidden="1"/>
    <row r="14954" customFormat="1" hidden="1"/>
    <row r="14955" customFormat="1" hidden="1"/>
    <row r="14956" customFormat="1" hidden="1"/>
    <row r="14957" customFormat="1" hidden="1"/>
    <row r="14958" customFormat="1" hidden="1"/>
    <row r="14959" customFormat="1" hidden="1"/>
    <row r="14960" customFormat="1" hidden="1"/>
    <row r="14961" customFormat="1" hidden="1"/>
    <row r="14962" customFormat="1" hidden="1"/>
    <row r="14963" customFormat="1" hidden="1"/>
    <row r="14964" customFormat="1" hidden="1"/>
    <row r="14965" customFormat="1" hidden="1"/>
    <row r="14966" customFormat="1" hidden="1"/>
    <row r="14967" customFormat="1" hidden="1"/>
    <row r="14968" customFormat="1" hidden="1"/>
    <row r="14969" customFormat="1" hidden="1"/>
    <row r="14970" customFormat="1" hidden="1"/>
    <row r="14971" customFormat="1" hidden="1"/>
    <row r="14972" customFormat="1" hidden="1"/>
    <row r="14973" customFormat="1" hidden="1"/>
    <row r="14974" customFormat="1" hidden="1"/>
    <row r="14975" customFormat="1" hidden="1"/>
    <row r="14976" customFormat="1" hidden="1"/>
    <row r="14977" customFormat="1" hidden="1"/>
    <row r="14978" customFormat="1" hidden="1"/>
    <row r="14979" customFormat="1" hidden="1"/>
    <row r="14980" customFormat="1" hidden="1"/>
    <row r="14981" customFormat="1" hidden="1"/>
    <row r="14982" customFormat="1" hidden="1"/>
    <row r="14983" customFormat="1" hidden="1"/>
    <row r="14984" customFormat="1" hidden="1"/>
    <row r="14985" customFormat="1" hidden="1"/>
    <row r="14986" customFormat="1" hidden="1"/>
    <row r="14987" customFormat="1" hidden="1"/>
    <row r="14988" customFormat="1" hidden="1"/>
    <row r="14989" customFormat="1" hidden="1"/>
    <row r="14990" customFormat="1" hidden="1"/>
    <row r="14991" customFormat="1" hidden="1"/>
    <row r="14992" customFormat="1" hidden="1"/>
    <row r="14993" customFormat="1" hidden="1"/>
    <row r="14994" customFormat="1" hidden="1"/>
    <row r="14995" customFormat="1" hidden="1"/>
    <row r="14996" customFormat="1" hidden="1"/>
    <row r="14997" customFormat="1" hidden="1"/>
    <row r="14998" customFormat="1" hidden="1"/>
    <row r="14999" customFormat="1" hidden="1"/>
    <row r="15000" customFormat="1" hidden="1"/>
    <row r="15001" customFormat="1" hidden="1"/>
    <row r="15002" customFormat="1" hidden="1"/>
    <row r="15003" customFormat="1" hidden="1"/>
    <row r="15004" customFormat="1" hidden="1"/>
    <row r="15005" customFormat="1" hidden="1"/>
    <row r="15006" customFormat="1" hidden="1"/>
    <row r="15007" customFormat="1" hidden="1"/>
    <row r="15008" customFormat="1" hidden="1"/>
    <row r="15009" customFormat="1" hidden="1"/>
    <row r="15010" customFormat="1" hidden="1"/>
    <row r="15011" customFormat="1" hidden="1"/>
    <row r="15012" customFormat="1" hidden="1"/>
    <row r="15013" customFormat="1" hidden="1"/>
    <row r="15014" customFormat="1" hidden="1"/>
    <row r="15015" customFormat="1" hidden="1"/>
    <row r="15016" customFormat="1" hidden="1"/>
    <row r="15017" customFormat="1" hidden="1"/>
    <row r="15018" customFormat="1" hidden="1"/>
    <row r="15019" customFormat="1" hidden="1"/>
    <row r="15020" customFormat="1" hidden="1"/>
    <row r="15021" customFormat="1" hidden="1"/>
    <row r="15022" customFormat="1" hidden="1"/>
    <row r="15023" customFormat="1" hidden="1"/>
    <row r="15024" customFormat="1" hidden="1"/>
    <row r="15025" customFormat="1" hidden="1"/>
    <row r="15026" customFormat="1" hidden="1"/>
    <row r="15027" customFormat="1" hidden="1"/>
    <row r="15028" customFormat="1" hidden="1"/>
    <row r="15029" customFormat="1" hidden="1"/>
    <row r="15030" customFormat="1" hidden="1"/>
    <row r="15031" customFormat="1" hidden="1"/>
    <row r="15032" customFormat="1" hidden="1"/>
    <row r="15033" customFormat="1" hidden="1"/>
    <row r="15034" customFormat="1" hidden="1"/>
    <row r="15035" customFormat="1" hidden="1"/>
    <row r="15036" customFormat="1" hidden="1"/>
    <row r="15037" customFormat="1" hidden="1"/>
    <row r="15038" customFormat="1" hidden="1"/>
    <row r="15039" customFormat="1" hidden="1"/>
    <row r="15040" customFormat="1" hidden="1"/>
    <row r="15041" customFormat="1" hidden="1"/>
    <row r="15042" customFormat="1" hidden="1"/>
    <row r="15043" customFormat="1" hidden="1"/>
    <row r="15044" customFormat="1" hidden="1"/>
    <row r="15045" customFormat="1" hidden="1"/>
    <row r="15046" customFormat="1" hidden="1"/>
    <row r="15047" customFormat="1" hidden="1"/>
    <row r="15048" customFormat="1" hidden="1"/>
    <row r="15049" customFormat="1" hidden="1"/>
    <row r="15050" customFormat="1" hidden="1"/>
    <row r="15051" customFormat="1" hidden="1"/>
    <row r="15052" customFormat="1" hidden="1"/>
    <row r="15053" customFormat="1" hidden="1"/>
    <row r="15054" customFormat="1" hidden="1"/>
    <row r="15055" customFormat="1" hidden="1"/>
    <row r="15056" customFormat="1" hidden="1"/>
    <row r="15057" customFormat="1" hidden="1"/>
    <row r="15058" customFormat="1" hidden="1"/>
    <row r="15059" customFormat="1" hidden="1"/>
    <row r="15060" customFormat="1" hidden="1"/>
    <row r="15061" customFormat="1" hidden="1"/>
    <row r="15062" customFormat="1" hidden="1"/>
    <row r="15063" customFormat="1" hidden="1"/>
    <row r="15064" customFormat="1" hidden="1"/>
    <row r="15065" customFormat="1" hidden="1"/>
    <row r="15066" customFormat="1" hidden="1"/>
    <row r="15067" customFormat="1" hidden="1"/>
    <row r="15068" customFormat="1" hidden="1"/>
    <row r="15069" customFormat="1" hidden="1"/>
    <row r="15070" customFormat="1" hidden="1"/>
    <row r="15071" customFormat="1" hidden="1"/>
    <row r="15072" customFormat="1" hidden="1"/>
    <row r="15073" customFormat="1" hidden="1"/>
    <row r="15074" customFormat="1" hidden="1"/>
    <row r="15075" customFormat="1" hidden="1"/>
    <row r="15076" customFormat="1" hidden="1"/>
    <row r="15077" customFormat="1" hidden="1"/>
    <row r="15078" customFormat="1" hidden="1"/>
    <row r="15079" customFormat="1" hidden="1"/>
    <row r="15080" customFormat="1" hidden="1"/>
    <row r="15081" customFormat="1" hidden="1"/>
    <row r="15082" customFormat="1" hidden="1"/>
    <row r="15083" customFormat="1" hidden="1"/>
    <row r="15084" customFormat="1" hidden="1"/>
    <row r="15085" customFormat="1" hidden="1"/>
    <row r="15086" customFormat="1" hidden="1"/>
    <row r="15087" customFormat="1" hidden="1"/>
    <row r="15088" customFormat="1" hidden="1"/>
    <row r="15089" customFormat="1" hidden="1"/>
    <row r="15090" customFormat="1" hidden="1"/>
    <row r="15091" customFormat="1" hidden="1"/>
    <row r="15092" customFormat="1" hidden="1"/>
    <row r="15093" customFormat="1" hidden="1"/>
    <row r="15094" customFormat="1" hidden="1"/>
    <row r="15095" customFormat="1" hidden="1"/>
    <row r="15096" customFormat="1" hidden="1"/>
    <row r="15097" customFormat="1" hidden="1"/>
    <row r="15098" customFormat="1" hidden="1"/>
    <row r="15099" customFormat="1" hidden="1"/>
    <row r="15100" customFormat="1" hidden="1"/>
    <row r="15101" customFormat="1" hidden="1"/>
    <row r="15102" customFormat="1" hidden="1"/>
    <row r="15103" customFormat="1" hidden="1"/>
    <row r="15104" customFormat="1" hidden="1"/>
    <row r="15105" customFormat="1" hidden="1"/>
    <row r="15106" customFormat="1" hidden="1"/>
    <row r="15107" customFormat="1" hidden="1"/>
    <row r="15108" customFormat="1" hidden="1"/>
    <row r="15109" customFormat="1" hidden="1"/>
    <row r="15110" customFormat="1" hidden="1"/>
    <row r="15111" customFormat="1" hidden="1"/>
    <row r="15112" customFormat="1" hidden="1"/>
    <row r="15113" customFormat="1" hidden="1"/>
    <row r="15114" customFormat="1" hidden="1"/>
    <row r="15115" customFormat="1" hidden="1"/>
    <row r="15116" customFormat="1" hidden="1"/>
    <row r="15117" customFormat="1" hidden="1"/>
    <row r="15118" customFormat="1" hidden="1"/>
    <row r="15119" customFormat="1" hidden="1"/>
    <row r="15120" customFormat="1" hidden="1"/>
    <row r="15121" customFormat="1" hidden="1"/>
    <row r="15122" customFormat="1" hidden="1"/>
    <row r="15123" customFormat="1" hidden="1"/>
    <row r="15124" customFormat="1" hidden="1"/>
    <row r="15125" customFormat="1" hidden="1"/>
    <row r="15126" customFormat="1" hidden="1"/>
    <row r="15127" customFormat="1" hidden="1"/>
    <row r="15128" customFormat="1" hidden="1"/>
    <row r="15129" customFormat="1" hidden="1"/>
    <row r="15130" customFormat="1" hidden="1"/>
    <row r="15131" customFormat="1" hidden="1"/>
    <row r="15132" customFormat="1" hidden="1"/>
    <row r="15133" customFormat="1" hidden="1"/>
    <row r="15134" customFormat="1" hidden="1"/>
    <row r="15135" customFormat="1" hidden="1"/>
    <row r="15136" customFormat="1" hidden="1"/>
    <row r="15137" customFormat="1" hidden="1"/>
    <row r="15138" customFormat="1" hidden="1"/>
    <row r="15139" customFormat="1" hidden="1"/>
    <row r="15140" customFormat="1" hidden="1"/>
    <row r="15141" customFormat="1" hidden="1"/>
    <row r="15142" customFormat="1" hidden="1"/>
    <row r="15143" customFormat="1" hidden="1"/>
    <row r="15144" customFormat="1" hidden="1"/>
    <row r="15145" customFormat="1" hidden="1"/>
    <row r="15146" customFormat="1" hidden="1"/>
    <row r="15147" customFormat="1" hidden="1"/>
    <row r="15148" customFormat="1" hidden="1"/>
    <row r="15149" customFormat="1" hidden="1"/>
    <row r="15150" customFormat="1" hidden="1"/>
    <row r="15151" customFormat="1" hidden="1"/>
    <row r="15152" customFormat="1" hidden="1"/>
    <row r="15153" customFormat="1" hidden="1"/>
    <row r="15154" customFormat="1" hidden="1"/>
    <row r="15155" customFormat="1" hidden="1"/>
    <row r="15156" customFormat="1" hidden="1"/>
    <row r="15157" customFormat="1" hidden="1"/>
    <row r="15158" customFormat="1" hidden="1"/>
    <row r="15159" customFormat="1" hidden="1"/>
    <row r="15160" customFormat="1" hidden="1"/>
    <row r="15161" customFormat="1" hidden="1"/>
    <row r="15162" customFormat="1" hidden="1"/>
    <row r="15163" customFormat="1" hidden="1"/>
    <row r="15164" customFormat="1" hidden="1"/>
    <row r="15165" customFormat="1" hidden="1"/>
    <row r="15166" customFormat="1" hidden="1"/>
    <row r="15167" customFormat="1" hidden="1"/>
    <row r="15168" customFormat="1" hidden="1"/>
    <row r="15169" customFormat="1" hidden="1"/>
    <row r="15170" customFormat="1" hidden="1"/>
    <row r="15171" customFormat="1" hidden="1"/>
    <row r="15172" customFormat="1" hidden="1"/>
    <row r="15173" customFormat="1" hidden="1"/>
    <row r="15174" customFormat="1" hidden="1"/>
    <row r="15175" customFormat="1" hidden="1"/>
    <row r="15176" customFormat="1" hidden="1"/>
    <row r="15177" customFormat="1" hidden="1"/>
    <row r="15178" customFormat="1" hidden="1"/>
    <row r="15179" customFormat="1" hidden="1"/>
    <row r="15180" customFormat="1" hidden="1"/>
    <row r="15181" customFormat="1" hidden="1"/>
    <row r="15182" customFormat="1" hidden="1"/>
    <row r="15183" customFormat="1" hidden="1"/>
    <row r="15184" customFormat="1" hidden="1"/>
    <row r="15185" customFormat="1" hidden="1"/>
    <row r="15186" customFormat="1" hidden="1"/>
    <row r="15187" customFormat="1" hidden="1"/>
    <row r="15188" customFormat="1" hidden="1"/>
    <row r="15189" customFormat="1" hidden="1"/>
    <row r="15190" customFormat="1" hidden="1"/>
    <row r="15191" customFormat="1" hidden="1"/>
    <row r="15192" customFormat="1" hidden="1"/>
    <row r="15193" customFormat="1" hidden="1"/>
    <row r="15194" customFormat="1" hidden="1"/>
    <row r="15195" customFormat="1" hidden="1"/>
    <row r="15196" customFormat="1" hidden="1"/>
    <row r="15197" customFormat="1" hidden="1"/>
    <row r="15198" customFormat="1" hidden="1"/>
    <row r="15199" customFormat="1" hidden="1"/>
    <row r="15200" customFormat="1" hidden="1"/>
    <row r="15201" customFormat="1" hidden="1"/>
    <row r="15202" customFormat="1" hidden="1"/>
    <row r="15203" customFormat="1" hidden="1"/>
    <row r="15204" customFormat="1" hidden="1"/>
    <row r="15205" customFormat="1" hidden="1"/>
    <row r="15206" customFormat="1" hidden="1"/>
    <row r="15207" customFormat="1" hidden="1"/>
    <row r="15208" customFormat="1" hidden="1"/>
    <row r="15209" customFormat="1" hidden="1"/>
    <row r="15210" customFormat="1" hidden="1"/>
    <row r="15211" customFormat="1" hidden="1"/>
    <row r="15212" customFormat="1" hidden="1"/>
    <row r="15213" customFormat="1" hidden="1"/>
    <row r="15214" customFormat="1" hidden="1"/>
    <row r="15215" customFormat="1" hidden="1"/>
    <row r="15216" customFormat="1" hidden="1"/>
    <row r="15217" customFormat="1" hidden="1"/>
    <row r="15218" customFormat="1" hidden="1"/>
    <row r="15219" customFormat="1" hidden="1"/>
    <row r="15220" customFormat="1" hidden="1"/>
    <row r="15221" customFormat="1" hidden="1"/>
    <row r="15222" customFormat="1" hidden="1"/>
    <row r="15223" customFormat="1" hidden="1"/>
    <row r="15224" customFormat="1" hidden="1"/>
    <row r="15225" customFormat="1" hidden="1"/>
    <row r="15226" customFormat="1" hidden="1"/>
    <row r="15227" customFormat="1" hidden="1"/>
    <row r="15228" customFormat="1" hidden="1"/>
    <row r="15229" customFormat="1" hidden="1"/>
    <row r="15230" customFormat="1" hidden="1"/>
    <row r="15231" customFormat="1" hidden="1"/>
    <row r="15232" customFormat="1" hidden="1"/>
    <row r="15233" customFormat="1" hidden="1"/>
    <row r="15234" customFormat="1" hidden="1"/>
    <row r="15235" customFormat="1" hidden="1"/>
    <row r="15236" customFormat="1" hidden="1"/>
    <row r="15237" customFormat="1" hidden="1"/>
    <row r="15238" customFormat="1" hidden="1"/>
    <row r="15239" customFormat="1" hidden="1"/>
    <row r="15240" customFormat="1" hidden="1"/>
    <row r="15241" customFormat="1" hidden="1"/>
    <row r="15242" customFormat="1" hidden="1"/>
    <row r="15243" customFormat="1" hidden="1"/>
    <row r="15244" customFormat="1" hidden="1"/>
    <row r="15245" customFormat="1" hidden="1"/>
    <row r="15246" customFormat="1" hidden="1"/>
    <row r="15247" customFormat="1" hidden="1"/>
    <row r="15248" customFormat="1" hidden="1"/>
    <row r="15249" customFormat="1" hidden="1"/>
    <row r="15250" customFormat="1" hidden="1"/>
    <row r="15251" customFormat="1" hidden="1"/>
    <row r="15252" customFormat="1" hidden="1"/>
    <row r="15253" customFormat="1" hidden="1"/>
    <row r="15254" customFormat="1" hidden="1"/>
    <row r="15255" customFormat="1" hidden="1"/>
    <row r="15256" customFormat="1" hidden="1"/>
    <row r="15257" customFormat="1" hidden="1"/>
    <row r="15258" customFormat="1" hidden="1"/>
    <row r="15259" customFormat="1" hidden="1"/>
    <row r="15260" customFormat="1" hidden="1"/>
    <row r="15261" customFormat="1" hidden="1"/>
    <row r="15262" customFormat="1" hidden="1"/>
    <row r="15263" customFormat="1" hidden="1"/>
    <row r="15264" customFormat="1" hidden="1"/>
    <row r="15265" customFormat="1" hidden="1"/>
    <row r="15266" customFormat="1" hidden="1"/>
    <row r="15267" customFormat="1" hidden="1"/>
    <row r="15268" customFormat="1" hidden="1"/>
    <row r="15269" customFormat="1" hidden="1"/>
    <row r="15270" customFormat="1" hidden="1"/>
    <row r="15271" customFormat="1" hidden="1"/>
    <row r="15272" customFormat="1" hidden="1"/>
    <row r="15273" customFormat="1" hidden="1"/>
    <row r="15274" customFormat="1" hidden="1"/>
    <row r="15275" customFormat="1" hidden="1"/>
    <row r="15276" customFormat="1" hidden="1"/>
    <row r="15277" customFormat="1" hidden="1"/>
    <row r="15278" customFormat="1" hidden="1"/>
    <row r="15279" customFormat="1" hidden="1"/>
    <row r="15280" customFormat="1" hidden="1"/>
    <row r="15281" customFormat="1" hidden="1"/>
    <row r="15282" customFormat="1" hidden="1"/>
    <row r="15283" customFormat="1" hidden="1"/>
    <row r="15284" customFormat="1" hidden="1"/>
    <row r="15285" customFormat="1" hidden="1"/>
    <row r="15286" customFormat="1" hidden="1"/>
    <row r="15287" customFormat="1" hidden="1"/>
    <row r="15288" customFormat="1" hidden="1"/>
    <row r="15289" customFormat="1" hidden="1"/>
    <row r="15290" customFormat="1" hidden="1"/>
    <row r="15291" customFormat="1" hidden="1"/>
    <row r="15292" customFormat="1" hidden="1"/>
    <row r="15293" customFormat="1" hidden="1"/>
    <row r="15294" customFormat="1" hidden="1"/>
    <row r="15295" customFormat="1" hidden="1"/>
    <row r="15296" customFormat="1" hidden="1"/>
    <row r="15297" customFormat="1" hidden="1"/>
    <row r="15298" customFormat="1" hidden="1"/>
    <row r="15299" customFormat="1" hidden="1"/>
    <row r="15300" customFormat="1" hidden="1"/>
    <row r="15301" customFormat="1" hidden="1"/>
    <row r="15302" customFormat="1" hidden="1"/>
    <row r="15303" customFormat="1" hidden="1"/>
    <row r="15304" customFormat="1" hidden="1"/>
    <row r="15305" customFormat="1" hidden="1"/>
    <row r="15306" customFormat="1" hidden="1"/>
    <row r="15307" customFormat="1" hidden="1"/>
    <row r="15308" customFormat="1" hidden="1"/>
    <row r="15309" customFormat="1" hidden="1"/>
    <row r="15310" customFormat="1" hidden="1"/>
    <row r="15311" customFormat="1" hidden="1"/>
    <row r="15312" customFormat="1" hidden="1"/>
    <row r="15313" customFormat="1" hidden="1"/>
    <row r="15314" customFormat="1" hidden="1"/>
    <row r="15315" customFormat="1" hidden="1"/>
    <row r="15316" customFormat="1" hidden="1"/>
    <row r="15317" customFormat="1" hidden="1"/>
    <row r="15318" customFormat="1" hidden="1"/>
    <row r="15319" customFormat="1" hidden="1"/>
    <row r="15320" customFormat="1" hidden="1"/>
    <row r="15321" customFormat="1" hidden="1"/>
    <row r="15322" customFormat="1" hidden="1"/>
    <row r="15323" customFormat="1" hidden="1"/>
    <row r="15324" customFormat="1" hidden="1"/>
    <row r="15325" customFormat="1" hidden="1"/>
    <row r="15326" customFormat="1" hidden="1"/>
    <row r="15327" customFormat="1" hidden="1"/>
    <row r="15328" customFormat="1" hidden="1"/>
    <row r="15329" customFormat="1" hidden="1"/>
    <row r="15330" customFormat="1" hidden="1"/>
    <row r="15331" customFormat="1" hidden="1"/>
    <row r="15332" customFormat="1" hidden="1"/>
    <row r="15333" customFormat="1" hidden="1"/>
    <row r="15334" customFormat="1" hidden="1"/>
    <row r="15335" customFormat="1" hidden="1"/>
    <row r="15336" customFormat="1" hidden="1"/>
    <row r="15337" customFormat="1" hidden="1"/>
    <row r="15338" customFormat="1" hidden="1"/>
    <row r="15339" customFormat="1" hidden="1"/>
    <row r="15340" customFormat="1" hidden="1"/>
    <row r="15341" customFormat="1" hidden="1"/>
    <row r="15342" customFormat="1" hidden="1"/>
    <row r="15343" customFormat="1" hidden="1"/>
    <row r="15344" customFormat="1" hidden="1"/>
    <row r="15345" customFormat="1" hidden="1"/>
    <row r="15346" customFormat="1" hidden="1"/>
    <row r="15347" customFormat="1" hidden="1"/>
    <row r="15348" customFormat="1" hidden="1"/>
    <row r="15349" customFormat="1" hidden="1"/>
    <row r="15350" customFormat="1" hidden="1"/>
    <row r="15351" customFormat="1" hidden="1"/>
    <row r="15352" customFormat="1" hidden="1"/>
    <row r="15353" customFormat="1" hidden="1"/>
    <row r="15354" customFormat="1" hidden="1"/>
    <row r="15355" customFormat="1" hidden="1"/>
    <row r="15356" customFormat="1" hidden="1"/>
    <row r="15357" customFormat="1" hidden="1"/>
    <row r="15358" customFormat="1" hidden="1"/>
    <row r="15359" customFormat="1" hidden="1"/>
    <row r="15360" customFormat="1" hidden="1"/>
    <row r="15361" customFormat="1" hidden="1"/>
    <row r="15362" customFormat="1" hidden="1"/>
    <row r="15363" customFormat="1" hidden="1"/>
    <row r="15364" customFormat="1" hidden="1"/>
    <row r="15365" customFormat="1" hidden="1"/>
    <row r="15366" customFormat="1" hidden="1"/>
    <row r="15367" customFormat="1" hidden="1"/>
    <row r="15368" customFormat="1" hidden="1"/>
    <row r="15369" customFormat="1" hidden="1"/>
    <row r="15370" customFormat="1" hidden="1"/>
    <row r="15371" customFormat="1" hidden="1"/>
    <row r="15372" customFormat="1" hidden="1"/>
    <row r="15373" customFormat="1" hidden="1"/>
    <row r="15374" customFormat="1" hidden="1"/>
    <row r="15375" customFormat="1" hidden="1"/>
    <row r="15376" customFormat="1" hidden="1"/>
    <row r="15377" customFormat="1" hidden="1"/>
    <row r="15378" customFormat="1" hidden="1"/>
    <row r="15379" customFormat="1" hidden="1"/>
    <row r="15380" customFormat="1" hidden="1"/>
    <row r="15381" customFormat="1" hidden="1"/>
    <row r="15382" customFormat="1" hidden="1"/>
    <row r="15383" customFormat="1" hidden="1"/>
    <row r="15384" customFormat="1" hidden="1"/>
    <row r="15385" customFormat="1" hidden="1"/>
    <row r="15386" customFormat="1" hidden="1"/>
    <row r="15387" customFormat="1" hidden="1"/>
    <row r="15388" customFormat="1" hidden="1"/>
    <row r="15389" customFormat="1" hidden="1"/>
    <row r="15390" customFormat="1" hidden="1"/>
    <row r="15391" customFormat="1" hidden="1"/>
    <row r="15392" customFormat="1" hidden="1"/>
    <row r="15393" customFormat="1" hidden="1"/>
    <row r="15394" customFormat="1" hidden="1"/>
    <row r="15395" customFormat="1" hidden="1"/>
    <row r="15396" customFormat="1" hidden="1"/>
    <row r="15397" customFormat="1" hidden="1"/>
    <row r="15398" customFormat="1" hidden="1"/>
    <row r="15399" customFormat="1" hidden="1"/>
    <row r="15400" customFormat="1" hidden="1"/>
    <row r="15401" customFormat="1" hidden="1"/>
    <row r="15402" customFormat="1" hidden="1"/>
    <row r="15403" customFormat="1" hidden="1"/>
    <row r="15404" customFormat="1" hidden="1"/>
    <row r="15405" customFormat="1" hidden="1"/>
    <row r="15406" customFormat="1" hidden="1"/>
    <row r="15407" customFormat="1" hidden="1"/>
    <row r="15408" customFormat="1" hidden="1"/>
    <row r="15409" customFormat="1" hidden="1"/>
    <row r="15410" customFormat="1" hidden="1"/>
    <row r="15411" customFormat="1" hidden="1"/>
    <row r="15412" customFormat="1" hidden="1"/>
    <row r="15413" customFormat="1" hidden="1"/>
    <row r="15414" customFormat="1" hidden="1"/>
    <row r="15415" customFormat="1" hidden="1"/>
    <row r="15416" customFormat="1" hidden="1"/>
    <row r="15417" customFormat="1" hidden="1"/>
    <row r="15418" customFormat="1" hidden="1"/>
    <row r="15419" customFormat="1" hidden="1"/>
    <row r="15420" customFormat="1" hidden="1"/>
    <row r="15421" customFormat="1" hidden="1"/>
    <row r="15422" customFormat="1" hidden="1"/>
    <row r="15423" customFormat="1" hidden="1"/>
    <row r="15424" customFormat="1" hidden="1"/>
    <row r="15425" customFormat="1" hidden="1"/>
    <row r="15426" customFormat="1" hidden="1"/>
    <row r="15427" customFormat="1" hidden="1"/>
    <row r="15428" customFormat="1" hidden="1"/>
    <row r="15429" customFormat="1" hidden="1"/>
    <row r="15430" customFormat="1" hidden="1"/>
    <row r="15431" customFormat="1" hidden="1"/>
    <row r="15432" customFormat="1" hidden="1"/>
    <row r="15433" customFormat="1" hidden="1"/>
    <row r="15434" customFormat="1" hidden="1"/>
    <row r="15435" customFormat="1" hidden="1"/>
    <row r="15436" customFormat="1" hidden="1"/>
    <row r="15437" customFormat="1" hidden="1"/>
    <row r="15438" customFormat="1" hidden="1"/>
    <row r="15439" customFormat="1" hidden="1"/>
    <row r="15440" customFormat="1" hidden="1"/>
    <row r="15441" customFormat="1" hidden="1"/>
    <row r="15442" customFormat="1" hidden="1"/>
    <row r="15443" customFormat="1" hidden="1"/>
    <row r="15444" customFormat="1" hidden="1"/>
    <row r="15445" customFormat="1" hidden="1"/>
    <row r="15446" customFormat="1" hidden="1"/>
    <row r="15447" customFormat="1" hidden="1"/>
    <row r="15448" customFormat="1" hidden="1"/>
    <row r="15449" customFormat="1" hidden="1"/>
    <row r="15450" customFormat="1" hidden="1"/>
    <row r="15451" customFormat="1" hidden="1"/>
    <row r="15452" customFormat="1" hidden="1"/>
    <row r="15453" customFormat="1" hidden="1"/>
    <row r="15454" customFormat="1" hidden="1"/>
    <row r="15455" customFormat="1" hidden="1"/>
    <row r="15456" customFormat="1" hidden="1"/>
    <row r="15457" customFormat="1" hidden="1"/>
    <row r="15458" customFormat="1" hidden="1"/>
    <row r="15459" customFormat="1" hidden="1"/>
    <row r="15460" customFormat="1" hidden="1"/>
    <row r="15461" customFormat="1" hidden="1"/>
    <row r="15462" customFormat="1" hidden="1"/>
    <row r="15463" customFormat="1" hidden="1"/>
    <row r="15464" customFormat="1" hidden="1"/>
    <row r="15465" customFormat="1" hidden="1"/>
    <row r="15466" customFormat="1" hidden="1"/>
    <row r="15467" customFormat="1" hidden="1"/>
    <row r="15468" customFormat="1" hidden="1"/>
    <row r="15469" customFormat="1" hidden="1"/>
    <row r="15470" customFormat="1" hidden="1"/>
    <row r="15471" customFormat="1" hidden="1"/>
    <row r="15472" customFormat="1" hidden="1"/>
    <row r="15473" customFormat="1" hidden="1"/>
    <row r="15474" customFormat="1" hidden="1"/>
    <row r="15475" customFormat="1" hidden="1"/>
    <row r="15476" customFormat="1" hidden="1"/>
    <row r="15477" customFormat="1" hidden="1"/>
    <row r="15478" customFormat="1" hidden="1"/>
    <row r="15479" customFormat="1" hidden="1"/>
    <row r="15480" customFormat="1" hidden="1"/>
    <row r="15481" customFormat="1" hidden="1"/>
    <row r="15482" customFormat="1" hidden="1"/>
    <row r="15483" customFormat="1" hidden="1"/>
    <row r="15484" customFormat="1" hidden="1"/>
    <row r="15485" customFormat="1" hidden="1"/>
    <row r="15486" customFormat="1" hidden="1"/>
    <row r="15487" customFormat="1" hidden="1"/>
    <row r="15488" customFormat="1" hidden="1"/>
    <row r="15489" customFormat="1" hidden="1"/>
    <row r="15490" customFormat="1" hidden="1"/>
    <row r="15491" customFormat="1" hidden="1"/>
    <row r="15492" customFormat="1" hidden="1"/>
    <row r="15493" customFormat="1" hidden="1"/>
    <row r="15494" customFormat="1" hidden="1"/>
    <row r="15495" customFormat="1" hidden="1"/>
    <row r="15496" customFormat="1" hidden="1"/>
    <row r="15497" customFormat="1" hidden="1"/>
    <row r="15498" customFormat="1" hidden="1"/>
    <row r="15499" customFormat="1" hidden="1"/>
    <row r="15500" customFormat="1" hidden="1"/>
    <row r="15501" customFormat="1" hidden="1"/>
    <row r="15502" customFormat="1" hidden="1"/>
    <row r="15503" customFormat="1" hidden="1"/>
    <row r="15504" customFormat="1" hidden="1"/>
    <row r="15505" customFormat="1" hidden="1"/>
    <row r="15506" customFormat="1" hidden="1"/>
    <row r="15507" customFormat="1" hidden="1"/>
    <row r="15508" customFormat="1" hidden="1"/>
    <row r="15509" customFormat="1" hidden="1"/>
    <row r="15510" customFormat="1" hidden="1"/>
    <row r="15511" customFormat="1" hidden="1"/>
    <row r="15512" customFormat="1" hidden="1"/>
    <row r="15513" customFormat="1" hidden="1"/>
    <row r="15514" customFormat="1" hidden="1"/>
    <row r="15515" customFormat="1" hidden="1"/>
    <row r="15516" customFormat="1" hidden="1"/>
    <row r="15517" customFormat="1" hidden="1"/>
    <row r="15518" customFormat="1" hidden="1"/>
    <row r="15519" customFormat="1" hidden="1"/>
    <row r="15520" customFormat="1" hidden="1"/>
    <row r="15521" customFormat="1" hidden="1"/>
    <row r="15522" customFormat="1" hidden="1"/>
    <row r="15523" customFormat="1" hidden="1"/>
    <row r="15524" customFormat="1" hidden="1"/>
    <row r="15525" customFormat="1" hidden="1"/>
    <row r="15526" customFormat="1" hidden="1"/>
    <row r="15527" customFormat="1" hidden="1"/>
    <row r="15528" customFormat="1" hidden="1"/>
    <row r="15529" customFormat="1" hidden="1"/>
    <row r="15530" customFormat="1" hidden="1"/>
    <row r="15531" customFormat="1" hidden="1"/>
    <row r="15532" customFormat="1" hidden="1"/>
    <row r="15533" customFormat="1" hidden="1"/>
    <row r="15534" customFormat="1" hidden="1"/>
    <row r="15535" customFormat="1" hidden="1"/>
    <row r="15536" customFormat="1" hidden="1"/>
    <row r="15537" customFormat="1" hidden="1"/>
    <row r="15538" customFormat="1" hidden="1"/>
    <row r="15539" customFormat="1" hidden="1"/>
    <row r="15540" customFormat="1" hidden="1"/>
    <row r="15541" customFormat="1" hidden="1"/>
    <row r="15542" customFormat="1" hidden="1"/>
    <row r="15543" customFormat="1" hidden="1"/>
    <row r="15544" customFormat="1" hidden="1"/>
    <row r="15545" customFormat="1" hidden="1"/>
    <row r="15546" customFormat="1" hidden="1"/>
    <row r="15547" customFormat="1" hidden="1"/>
    <row r="15548" customFormat="1" hidden="1"/>
    <row r="15549" customFormat="1" hidden="1"/>
    <row r="15550" customFormat="1" hidden="1"/>
    <row r="15551" customFormat="1" hidden="1"/>
    <row r="15552" customFormat="1" hidden="1"/>
    <row r="15553" customFormat="1" hidden="1"/>
    <row r="15554" customFormat="1" hidden="1"/>
    <row r="15555" customFormat="1" hidden="1"/>
    <row r="15556" customFormat="1" hidden="1"/>
    <row r="15557" customFormat="1" hidden="1"/>
    <row r="15558" customFormat="1" hidden="1"/>
    <row r="15559" customFormat="1" hidden="1"/>
    <row r="15560" customFormat="1" hidden="1"/>
    <row r="15561" customFormat="1" hidden="1"/>
    <row r="15562" customFormat="1" hidden="1"/>
    <row r="15563" customFormat="1" hidden="1"/>
    <row r="15564" customFormat="1" hidden="1"/>
    <row r="15565" customFormat="1" hidden="1"/>
    <row r="15566" customFormat="1" hidden="1"/>
    <row r="15567" customFormat="1" hidden="1"/>
    <row r="15568" customFormat="1" hidden="1"/>
    <row r="15569" customFormat="1" hidden="1"/>
    <row r="15570" customFormat="1" hidden="1"/>
    <row r="15571" customFormat="1" hidden="1"/>
    <row r="15572" customFormat="1" hidden="1"/>
    <row r="15573" customFormat="1" hidden="1"/>
    <row r="15574" customFormat="1" hidden="1"/>
    <row r="15575" customFormat="1" hidden="1"/>
    <row r="15576" customFormat="1" hidden="1"/>
    <row r="15577" customFormat="1" hidden="1"/>
    <row r="15578" customFormat="1" hidden="1"/>
    <row r="15579" customFormat="1" hidden="1"/>
    <row r="15580" customFormat="1" hidden="1"/>
    <row r="15581" customFormat="1" hidden="1"/>
    <row r="15582" customFormat="1" hidden="1"/>
    <row r="15583" customFormat="1" hidden="1"/>
    <row r="15584" customFormat="1" hidden="1"/>
    <row r="15585" customFormat="1" hidden="1"/>
    <row r="15586" customFormat="1" hidden="1"/>
    <row r="15587" customFormat="1" hidden="1"/>
    <row r="15588" customFormat="1" hidden="1"/>
    <row r="15589" customFormat="1" hidden="1"/>
    <row r="15590" customFormat="1" hidden="1"/>
    <row r="15591" customFormat="1" hidden="1"/>
    <row r="15592" customFormat="1" hidden="1"/>
    <row r="15593" customFormat="1" hidden="1"/>
    <row r="15594" customFormat="1" hidden="1"/>
    <row r="15595" customFormat="1" hidden="1"/>
    <row r="15596" customFormat="1" hidden="1"/>
    <row r="15597" customFormat="1" hidden="1"/>
    <row r="15598" customFormat="1" hidden="1"/>
    <row r="15599" customFormat="1" hidden="1"/>
    <row r="15600" customFormat="1" hidden="1"/>
    <row r="15601" customFormat="1" hidden="1"/>
    <row r="15602" customFormat="1" hidden="1"/>
    <row r="15603" customFormat="1" hidden="1"/>
    <row r="15604" customFormat="1" hidden="1"/>
    <row r="15605" customFormat="1" hidden="1"/>
    <row r="15606" customFormat="1" hidden="1"/>
    <row r="15607" customFormat="1" hidden="1"/>
    <row r="15608" customFormat="1" hidden="1"/>
    <row r="15609" customFormat="1" hidden="1"/>
    <row r="15610" customFormat="1" hidden="1"/>
    <row r="15611" customFormat="1" hidden="1"/>
    <row r="15612" customFormat="1" hidden="1"/>
    <row r="15613" customFormat="1" hidden="1"/>
    <row r="15614" customFormat="1" hidden="1"/>
    <row r="15615" customFormat="1" hidden="1"/>
    <row r="15616" customFormat="1" hidden="1"/>
    <row r="15617" customFormat="1" hidden="1"/>
    <row r="15618" customFormat="1" hidden="1"/>
    <row r="15619" customFormat="1" hidden="1"/>
    <row r="15620" customFormat="1" hidden="1"/>
    <row r="15621" customFormat="1" hidden="1"/>
    <row r="15622" customFormat="1" hidden="1"/>
    <row r="15623" customFormat="1" hidden="1"/>
    <row r="15624" customFormat="1" hidden="1"/>
    <row r="15625" customFormat="1" hidden="1"/>
    <row r="15626" customFormat="1" hidden="1"/>
    <row r="15627" customFormat="1" hidden="1"/>
    <row r="15628" customFormat="1" hidden="1"/>
    <row r="15629" customFormat="1" hidden="1"/>
    <row r="15630" customFormat="1" hidden="1"/>
    <row r="15631" customFormat="1" hidden="1"/>
    <row r="15632" customFormat="1" hidden="1"/>
    <row r="15633" customFormat="1" hidden="1"/>
    <row r="15634" customFormat="1" hidden="1"/>
    <row r="15635" customFormat="1" hidden="1"/>
    <row r="15636" customFormat="1" hidden="1"/>
    <row r="15637" customFormat="1" hidden="1"/>
    <row r="15638" customFormat="1" hidden="1"/>
    <row r="15639" customFormat="1" hidden="1"/>
    <row r="15640" customFormat="1" hidden="1"/>
    <row r="15641" customFormat="1" hidden="1"/>
    <row r="15642" customFormat="1" hidden="1"/>
    <row r="15643" customFormat="1" hidden="1"/>
    <row r="15644" customFormat="1" hidden="1"/>
    <row r="15645" customFormat="1" hidden="1"/>
    <row r="15646" customFormat="1" hidden="1"/>
    <row r="15647" customFormat="1" hidden="1"/>
    <row r="15648" customFormat="1" hidden="1"/>
    <row r="15649" customFormat="1" hidden="1"/>
    <row r="15650" customFormat="1" hidden="1"/>
    <row r="15651" customFormat="1" hidden="1"/>
    <row r="15652" customFormat="1" hidden="1"/>
    <row r="15653" customFormat="1" hidden="1"/>
    <row r="15654" customFormat="1" hidden="1"/>
    <row r="15655" customFormat="1" hidden="1"/>
    <row r="15656" customFormat="1" hidden="1"/>
    <row r="15657" customFormat="1" hidden="1"/>
    <row r="15658" customFormat="1" hidden="1"/>
    <row r="15659" customFormat="1" hidden="1"/>
    <row r="15660" customFormat="1" hidden="1"/>
    <row r="15661" customFormat="1" hidden="1"/>
    <row r="15662" customFormat="1" hidden="1"/>
    <row r="15663" customFormat="1" hidden="1"/>
    <row r="15664" customFormat="1" hidden="1"/>
    <row r="15665" customFormat="1" hidden="1"/>
    <row r="15666" customFormat="1" hidden="1"/>
    <row r="15667" customFormat="1" hidden="1"/>
    <row r="15668" customFormat="1" hidden="1"/>
    <row r="15669" customFormat="1" hidden="1"/>
    <row r="15670" customFormat="1" hidden="1"/>
    <row r="15671" customFormat="1" hidden="1"/>
    <row r="15672" customFormat="1" hidden="1"/>
    <row r="15673" customFormat="1" hidden="1"/>
    <row r="15674" customFormat="1" hidden="1"/>
    <row r="15675" customFormat="1" hidden="1"/>
    <row r="15676" customFormat="1" hidden="1"/>
    <row r="15677" customFormat="1" hidden="1"/>
    <row r="15678" customFormat="1" hidden="1"/>
    <row r="15679" customFormat="1" hidden="1"/>
    <row r="15680" customFormat="1" hidden="1"/>
    <row r="15681" customFormat="1" hidden="1"/>
    <row r="15682" customFormat="1" hidden="1"/>
    <row r="15683" customFormat="1" hidden="1"/>
    <row r="15684" customFormat="1" hidden="1"/>
    <row r="15685" customFormat="1" hidden="1"/>
    <row r="15686" customFormat="1" hidden="1"/>
    <row r="15687" customFormat="1" hidden="1"/>
    <row r="15688" customFormat="1" hidden="1"/>
    <row r="15689" customFormat="1" hidden="1"/>
    <row r="15690" customFormat="1" hidden="1"/>
    <row r="15691" customFormat="1" hidden="1"/>
    <row r="15692" customFormat="1" hidden="1"/>
    <row r="15693" customFormat="1" hidden="1"/>
    <row r="15694" customFormat="1" hidden="1"/>
    <row r="15695" customFormat="1" hidden="1"/>
    <row r="15696" customFormat="1" hidden="1"/>
    <row r="15697" customFormat="1" hidden="1"/>
    <row r="15698" customFormat="1" hidden="1"/>
    <row r="15699" customFormat="1" hidden="1"/>
    <row r="15700" customFormat="1" hidden="1"/>
    <row r="15701" customFormat="1" hidden="1"/>
    <row r="15702" customFormat="1" hidden="1"/>
    <row r="15703" customFormat="1" hidden="1"/>
    <row r="15704" customFormat="1" hidden="1"/>
    <row r="15705" customFormat="1" hidden="1"/>
    <row r="15706" customFormat="1" hidden="1"/>
    <row r="15707" customFormat="1" hidden="1"/>
    <row r="15708" customFormat="1" hidden="1"/>
    <row r="15709" customFormat="1" hidden="1"/>
    <row r="15710" customFormat="1" hidden="1"/>
    <row r="15711" customFormat="1" hidden="1"/>
    <row r="15712" customFormat="1" hidden="1"/>
    <row r="15713" customFormat="1" hidden="1"/>
    <row r="15714" customFormat="1" hidden="1"/>
    <row r="15715" customFormat="1" hidden="1"/>
    <row r="15716" customFormat="1" hidden="1"/>
    <row r="15717" customFormat="1" hidden="1"/>
    <row r="15718" customFormat="1" hidden="1"/>
    <row r="15719" customFormat="1" hidden="1"/>
    <row r="15720" customFormat="1" hidden="1"/>
    <row r="15721" customFormat="1" hidden="1"/>
    <row r="15722" customFormat="1" hidden="1"/>
    <row r="15723" customFormat="1" hidden="1"/>
    <row r="15724" customFormat="1" hidden="1"/>
    <row r="15725" customFormat="1" hidden="1"/>
    <row r="15726" customFormat="1" hidden="1"/>
    <row r="15727" customFormat="1" hidden="1"/>
    <row r="15728" customFormat="1" hidden="1"/>
    <row r="15729" customFormat="1" hidden="1"/>
    <row r="15730" customFormat="1" hidden="1"/>
    <row r="15731" customFormat="1" hidden="1"/>
    <row r="15732" customFormat="1" hidden="1"/>
    <row r="15733" customFormat="1" hidden="1"/>
    <row r="15734" customFormat="1" hidden="1"/>
    <row r="15735" customFormat="1" hidden="1"/>
    <row r="15736" customFormat="1" hidden="1"/>
    <row r="15737" customFormat="1" hidden="1"/>
    <row r="15738" customFormat="1" hidden="1"/>
    <row r="15739" customFormat="1" hidden="1"/>
    <row r="15740" customFormat="1" hidden="1"/>
    <row r="15741" customFormat="1" hidden="1"/>
    <row r="15742" customFormat="1" hidden="1"/>
    <row r="15743" customFormat="1" hidden="1"/>
    <row r="15744" customFormat="1" hidden="1"/>
    <row r="15745" customFormat="1" hidden="1"/>
    <row r="15746" customFormat="1" hidden="1"/>
    <row r="15747" customFormat="1" hidden="1"/>
    <row r="15748" customFormat="1" hidden="1"/>
    <row r="15749" customFormat="1" hidden="1"/>
    <row r="15750" customFormat="1" hidden="1"/>
    <row r="15751" customFormat="1" hidden="1"/>
    <row r="15752" customFormat="1" hidden="1"/>
    <row r="15753" customFormat="1" hidden="1"/>
    <row r="15754" customFormat="1" hidden="1"/>
    <row r="15755" customFormat="1" hidden="1"/>
    <row r="15756" customFormat="1" hidden="1"/>
    <row r="15757" customFormat="1" hidden="1"/>
    <row r="15758" customFormat="1" hidden="1"/>
    <row r="15759" customFormat="1" hidden="1"/>
    <row r="15760" customFormat="1" hidden="1"/>
    <row r="15761" customFormat="1" hidden="1"/>
    <row r="15762" customFormat="1" hidden="1"/>
    <row r="15763" customFormat="1" hidden="1"/>
    <row r="15764" customFormat="1" hidden="1"/>
    <row r="15765" customFormat="1" hidden="1"/>
    <row r="15766" customFormat="1" hidden="1"/>
    <row r="15767" customFormat="1" hidden="1"/>
    <row r="15768" customFormat="1" hidden="1"/>
    <row r="15769" customFormat="1" hidden="1"/>
    <row r="15770" customFormat="1" hidden="1"/>
    <row r="15771" customFormat="1" hidden="1"/>
    <row r="15772" customFormat="1" hidden="1"/>
    <row r="15773" customFormat="1" hidden="1"/>
    <row r="15774" customFormat="1" hidden="1"/>
    <row r="15775" customFormat="1" hidden="1"/>
    <row r="15776" customFormat="1" hidden="1"/>
    <row r="15777" customFormat="1" hidden="1"/>
    <row r="15778" customFormat="1" hidden="1"/>
    <row r="15779" customFormat="1" hidden="1"/>
    <row r="15780" customFormat="1" hidden="1"/>
    <row r="15781" customFormat="1" hidden="1"/>
    <row r="15782" customFormat="1" hidden="1"/>
    <row r="15783" customFormat="1" hidden="1"/>
    <row r="15784" customFormat="1" hidden="1"/>
    <row r="15785" customFormat="1" hidden="1"/>
    <row r="15786" customFormat="1" hidden="1"/>
    <row r="15787" customFormat="1" hidden="1"/>
    <row r="15788" customFormat="1" hidden="1"/>
    <row r="15789" customFormat="1" hidden="1"/>
    <row r="15790" customFormat="1" hidden="1"/>
    <row r="15791" customFormat="1" hidden="1"/>
    <row r="15792" customFormat="1" hidden="1"/>
    <row r="15793" customFormat="1" hidden="1"/>
    <row r="15794" customFormat="1" hidden="1"/>
    <row r="15795" customFormat="1" hidden="1"/>
    <row r="15796" customFormat="1" hidden="1"/>
    <row r="15797" customFormat="1" hidden="1"/>
    <row r="15798" customFormat="1" hidden="1"/>
    <row r="15799" customFormat="1" hidden="1"/>
    <row r="15800" customFormat="1" hidden="1"/>
    <row r="15801" customFormat="1" hidden="1"/>
    <row r="15802" customFormat="1" hidden="1"/>
    <row r="15803" customFormat="1" hidden="1"/>
    <row r="15804" customFormat="1" hidden="1"/>
    <row r="15805" customFormat="1" hidden="1"/>
    <row r="15806" customFormat="1" hidden="1"/>
    <row r="15807" customFormat="1" hidden="1"/>
    <row r="15808" customFormat="1" hidden="1"/>
    <row r="15809" customFormat="1" hidden="1"/>
    <row r="15810" customFormat="1" hidden="1"/>
    <row r="15811" customFormat="1" hidden="1"/>
    <row r="15812" customFormat="1" hidden="1"/>
    <row r="15813" customFormat="1" hidden="1"/>
    <row r="15814" customFormat="1" hidden="1"/>
    <row r="15815" customFormat="1" hidden="1"/>
    <row r="15816" customFormat="1" hidden="1"/>
    <row r="15817" customFormat="1" hidden="1"/>
    <row r="15818" customFormat="1" hidden="1"/>
    <row r="15819" customFormat="1" hidden="1"/>
    <row r="15820" customFormat="1" hidden="1"/>
    <row r="15821" customFormat="1" hidden="1"/>
    <row r="15822" customFormat="1" hidden="1"/>
    <row r="15823" customFormat="1" hidden="1"/>
    <row r="15824" customFormat="1" hidden="1"/>
    <row r="15825" customFormat="1" hidden="1"/>
    <row r="15826" customFormat="1" hidden="1"/>
    <row r="15827" customFormat="1" hidden="1"/>
    <row r="15828" customFormat="1" hidden="1"/>
    <row r="15829" customFormat="1" hidden="1"/>
    <row r="15830" customFormat="1" hidden="1"/>
    <row r="15831" customFormat="1" hidden="1"/>
    <row r="15832" customFormat="1" hidden="1"/>
    <row r="15833" customFormat="1" hidden="1"/>
    <row r="15834" customFormat="1" hidden="1"/>
    <row r="15835" customFormat="1" hidden="1"/>
    <row r="15836" customFormat="1" hidden="1"/>
    <row r="15837" customFormat="1" hidden="1"/>
    <row r="15838" customFormat="1" hidden="1"/>
    <row r="15839" customFormat="1" hidden="1"/>
    <row r="15840" customFormat="1" hidden="1"/>
    <row r="15841" customFormat="1" hidden="1"/>
    <row r="15842" customFormat="1" hidden="1"/>
    <row r="15843" customFormat="1" hidden="1"/>
    <row r="15844" customFormat="1" hidden="1"/>
    <row r="15845" customFormat="1" hidden="1"/>
    <row r="15846" customFormat="1" hidden="1"/>
    <row r="15847" customFormat="1" hidden="1"/>
    <row r="15848" customFormat="1" hidden="1"/>
    <row r="15849" customFormat="1" hidden="1"/>
    <row r="15850" customFormat="1" hidden="1"/>
    <row r="15851" customFormat="1" hidden="1"/>
    <row r="15852" customFormat="1" hidden="1"/>
    <row r="15853" customFormat="1" hidden="1"/>
    <row r="15854" customFormat="1" hidden="1"/>
    <row r="15855" customFormat="1" hidden="1"/>
    <row r="15856" customFormat="1" hidden="1"/>
    <row r="15857" customFormat="1" hidden="1"/>
    <row r="15858" customFormat="1" hidden="1"/>
    <row r="15859" customFormat="1" hidden="1"/>
    <row r="15860" customFormat="1" hidden="1"/>
    <row r="15861" customFormat="1" hidden="1"/>
    <row r="15862" customFormat="1" hidden="1"/>
    <row r="15863" customFormat="1" hidden="1"/>
    <row r="15864" customFormat="1" hidden="1"/>
    <row r="15865" customFormat="1" hidden="1"/>
    <row r="15866" customFormat="1" hidden="1"/>
    <row r="15867" customFormat="1" hidden="1"/>
    <row r="15868" customFormat="1" hidden="1"/>
    <row r="15869" customFormat="1" hidden="1"/>
    <row r="15870" customFormat="1" hidden="1"/>
    <row r="15871" customFormat="1" hidden="1"/>
    <row r="15872" customFormat="1" hidden="1"/>
    <row r="15873" customFormat="1" hidden="1"/>
    <row r="15874" customFormat="1" hidden="1"/>
    <row r="15875" customFormat="1" hidden="1"/>
    <row r="15876" customFormat="1" hidden="1"/>
    <row r="15877" customFormat="1" hidden="1"/>
    <row r="15878" customFormat="1" hidden="1"/>
    <row r="15879" customFormat="1" hidden="1"/>
    <row r="15880" customFormat="1" hidden="1"/>
    <row r="15881" customFormat="1" hidden="1"/>
    <row r="15882" customFormat="1" hidden="1"/>
    <row r="15883" customFormat="1" hidden="1"/>
    <row r="15884" customFormat="1" hidden="1"/>
    <row r="15885" customFormat="1" hidden="1"/>
    <row r="15886" customFormat="1" hidden="1"/>
    <row r="15887" customFormat="1" hidden="1"/>
    <row r="15888" customFormat="1" hidden="1"/>
    <row r="15889" customFormat="1" hidden="1"/>
    <row r="15890" customFormat="1" hidden="1"/>
    <row r="15891" customFormat="1" hidden="1"/>
    <row r="15892" customFormat="1" hidden="1"/>
    <row r="15893" customFormat="1" hidden="1"/>
    <row r="15894" customFormat="1" hidden="1"/>
    <row r="15895" customFormat="1" hidden="1"/>
    <row r="15896" customFormat="1" hidden="1"/>
    <row r="15897" customFormat="1" hidden="1"/>
    <row r="15898" customFormat="1" hidden="1"/>
    <row r="15899" customFormat="1" hidden="1"/>
    <row r="15900" customFormat="1" hidden="1"/>
    <row r="15901" customFormat="1" hidden="1"/>
    <row r="15902" customFormat="1" hidden="1"/>
    <row r="15903" customFormat="1" hidden="1"/>
    <row r="15904" customFormat="1" hidden="1"/>
    <row r="15905" customFormat="1" hidden="1"/>
    <row r="15906" customFormat="1" hidden="1"/>
    <row r="15907" customFormat="1" hidden="1"/>
    <row r="15908" customFormat="1" hidden="1"/>
    <row r="15909" customFormat="1" hidden="1"/>
    <row r="15910" customFormat="1" hidden="1"/>
    <row r="15911" customFormat="1" hidden="1"/>
    <row r="15912" customFormat="1" hidden="1"/>
    <row r="15913" customFormat="1" hidden="1"/>
    <row r="15914" customFormat="1" hidden="1"/>
    <row r="15915" customFormat="1" hidden="1"/>
    <row r="15916" customFormat="1" hidden="1"/>
    <row r="15917" customFormat="1" hidden="1"/>
    <row r="15918" customFormat="1" hidden="1"/>
    <row r="15919" customFormat="1" hidden="1"/>
    <row r="15920" customFormat="1" hidden="1"/>
    <row r="15921" customFormat="1" hidden="1"/>
    <row r="15922" customFormat="1" hidden="1"/>
    <row r="15923" customFormat="1" hidden="1"/>
    <row r="15924" customFormat="1" hidden="1"/>
    <row r="15925" customFormat="1" hidden="1"/>
    <row r="15926" customFormat="1" hidden="1"/>
    <row r="15927" customFormat="1" hidden="1"/>
    <row r="15928" customFormat="1" hidden="1"/>
    <row r="15929" customFormat="1" hidden="1"/>
    <row r="15930" customFormat="1" hidden="1"/>
    <row r="15931" customFormat="1" hidden="1"/>
    <row r="15932" customFormat="1" hidden="1"/>
    <row r="15933" customFormat="1" hidden="1"/>
    <row r="15934" customFormat="1" hidden="1"/>
    <row r="15935" customFormat="1" hidden="1"/>
    <row r="15936" customFormat="1" hidden="1"/>
    <row r="15937" customFormat="1" hidden="1"/>
    <row r="15938" customFormat="1" hidden="1"/>
    <row r="15939" customFormat="1" hidden="1"/>
    <row r="15940" customFormat="1" hidden="1"/>
    <row r="15941" customFormat="1" hidden="1"/>
    <row r="15942" customFormat="1" hidden="1"/>
    <row r="15943" customFormat="1" hidden="1"/>
    <row r="15944" customFormat="1" hidden="1"/>
    <row r="15945" customFormat="1" hidden="1"/>
    <row r="15946" customFormat="1" hidden="1"/>
    <row r="15947" customFormat="1" hidden="1"/>
    <row r="15948" customFormat="1" hidden="1"/>
    <row r="15949" customFormat="1" hidden="1"/>
    <row r="15950" customFormat="1" hidden="1"/>
    <row r="15951" customFormat="1" hidden="1"/>
    <row r="15952" customFormat="1" hidden="1"/>
    <row r="15953" customFormat="1" hidden="1"/>
    <row r="15954" customFormat="1" hidden="1"/>
    <row r="15955" customFormat="1" hidden="1"/>
    <row r="15956" customFormat="1" hidden="1"/>
    <row r="15957" customFormat="1" hidden="1"/>
    <row r="15958" customFormat="1" hidden="1"/>
    <row r="15959" customFormat="1" hidden="1"/>
    <row r="15960" customFormat="1" hidden="1"/>
    <row r="15961" customFormat="1" hidden="1"/>
    <row r="15962" customFormat="1" hidden="1"/>
    <row r="15963" customFormat="1" hidden="1"/>
    <row r="15964" customFormat="1" hidden="1"/>
    <row r="15965" customFormat="1" hidden="1"/>
    <row r="15966" customFormat="1" hidden="1"/>
    <row r="15967" customFormat="1" hidden="1"/>
    <row r="15968" customFormat="1" hidden="1"/>
    <row r="15969" customFormat="1" hidden="1"/>
    <row r="15970" customFormat="1" hidden="1"/>
    <row r="15971" customFormat="1" hidden="1"/>
    <row r="15972" customFormat="1" hidden="1"/>
    <row r="15973" customFormat="1" hidden="1"/>
    <row r="15974" customFormat="1" hidden="1"/>
    <row r="15975" customFormat="1" hidden="1"/>
    <row r="15976" customFormat="1" hidden="1"/>
    <row r="15977" customFormat="1" hidden="1"/>
    <row r="15978" customFormat="1" hidden="1"/>
    <row r="15979" customFormat="1" hidden="1"/>
    <row r="15980" customFormat="1" hidden="1"/>
    <row r="15981" customFormat="1" hidden="1"/>
    <row r="15982" customFormat="1" hidden="1"/>
    <row r="15983" customFormat="1" hidden="1"/>
    <row r="15984" customFormat="1" hidden="1"/>
    <row r="15985" customFormat="1" hidden="1"/>
    <row r="15986" customFormat="1" hidden="1"/>
    <row r="15987" customFormat="1" hidden="1"/>
    <row r="15988" customFormat="1" hidden="1"/>
    <row r="15989" customFormat="1" hidden="1"/>
    <row r="15990" customFormat="1" hidden="1"/>
    <row r="15991" customFormat="1" hidden="1"/>
    <row r="15992" customFormat="1" hidden="1"/>
    <row r="15993" customFormat="1" hidden="1"/>
    <row r="15994" customFormat="1" hidden="1"/>
    <row r="15995" customFormat="1" hidden="1"/>
    <row r="15996" customFormat="1" hidden="1"/>
    <row r="15997" customFormat="1" hidden="1"/>
    <row r="15998" customFormat="1" hidden="1"/>
    <row r="15999" customFormat="1" hidden="1"/>
    <row r="16000" customFormat="1" hidden="1"/>
    <row r="16001" customFormat="1" hidden="1"/>
    <row r="16002" customFormat="1" hidden="1"/>
    <row r="16003" customFormat="1" hidden="1"/>
    <row r="16004" customFormat="1" hidden="1"/>
    <row r="16005" customFormat="1" hidden="1"/>
    <row r="16006" customFormat="1" hidden="1"/>
    <row r="16007" customFormat="1" hidden="1"/>
    <row r="16008" customFormat="1" hidden="1"/>
    <row r="16009" customFormat="1" hidden="1"/>
    <row r="16010" customFormat="1" hidden="1"/>
    <row r="16011" customFormat="1" hidden="1"/>
    <row r="16012" customFormat="1" hidden="1"/>
    <row r="16013" customFormat="1" hidden="1"/>
    <row r="16014" customFormat="1" hidden="1"/>
    <row r="16015" customFormat="1" hidden="1"/>
    <row r="16016" customFormat="1" hidden="1"/>
    <row r="16017" customFormat="1" hidden="1"/>
    <row r="16018" customFormat="1" hidden="1"/>
    <row r="16019" customFormat="1" hidden="1"/>
    <row r="16020" customFormat="1" hidden="1"/>
    <row r="16021" customFormat="1" hidden="1"/>
    <row r="16022" customFormat="1" hidden="1"/>
    <row r="16023" customFormat="1" hidden="1"/>
    <row r="16024" customFormat="1" hidden="1"/>
    <row r="16025" customFormat="1" hidden="1"/>
    <row r="16026" customFormat="1" hidden="1"/>
    <row r="16027" customFormat="1" hidden="1"/>
    <row r="16028" customFormat="1" hidden="1"/>
    <row r="16029" customFormat="1" hidden="1"/>
    <row r="16030" customFormat="1" hidden="1"/>
    <row r="16031" customFormat="1" hidden="1"/>
    <row r="16032" customFormat="1" hidden="1"/>
    <row r="16033" customFormat="1" hidden="1"/>
    <row r="16034" customFormat="1" hidden="1"/>
    <row r="16035" customFormat="1" hidden="1"/>
    <row r="16036" customFormat="1" hidden="1"/>
    <row r="16037" customFormat="1" hidden="1"/>
    <row r="16038" customFormat="1" hidden="1"/>
    <row r="16039" customFormat="1" hidden="1"/>
    <row r="16040" customFormat="1" hidden="1"/>
    <row r="16041" customFormat="1" hidden="1"/>
    <row r="16042" customFormat="1" hidden="1"/>
    <row r="16043" customFormat="1" hidden="1"/>
    <row r="16044" customFormat="1" hidden="1"/>
    <row r="16045" customFormat="1" hidden="1"/>
    <row r="16046" customFormat="1" hidden="1"/>
    <row r="16047" customFormat="1" hidden="1"/>
    <row r="16048" customFormat="1" hidden="1"/>
    <row r="16049" customFormat="1" hidden="1"/>
    <row r="16050" customFormat="1" hidden="1"/>
    <row r="16051" customFormat="1" hidden="1"/>
    <row r="16052" customFormat="1" hidden="1"/>
    <row r="16053" customFormat="1" hidden="1"/>
    <row r="16054" customFormat="1" hidden="1"/>
    <row r="16055" customFormat="1" hidden="1"/>
    <row r="16056" customFormat="1" hidden="1"/>
    <row r="16057" customFormat="1" hidden="1"/>
    <row r="16058" customFormat="1" hidden="1"/>
    <row r="16059" customFormat="1" hidden="1"/>
    <row r="16060" customFormat="1" hidden="1"/>
    <row r="16061" customFormat="1" hidden="1"/>
    <row r="16062" customFormat="1" hidden="1"/>
    <row r="16063" customFormat="1" hidden="1"/>
    <row r="16064" customFormat="1" hidden="1"/>
    <row r="16065" customFormat="1" hidden="1"/>
    <row r="16066" customFormat="1" hidden="1"/>
    <row r="16067" customFormat="1" hidden="1"/>
    <row r="16068" customFormat="1" hidden="1"/>
    <row r="16069" customFormat="1" hidden="1"/>
    <row r="16070" customFormat="1" hidden="1"/>
    <row r="16071" customFormat="1" hidden="1"/>
    <row r="16072" customFormat="1" hidden="1"/>
    <row r="16073" customFormat="1" hidden="1"/>
    <row r="16074" customFormat="1" hidden="1"/>
    <row r="16075" customFormat="1" hidden="1"/>
    <row r="16076" customFormat="1" hidden="1"/>
    <row r="16077" customFormat="1" hidden="1"/>
    <row r="16078" customFormat="1" hidden="1"/>
    <row r="16079" customFormat="1" hidden="1"/>
    <row r="16080" customFormat="1" hidden="1"/>
    <row r="16081" customFormat="1" hidden="1"/>
    <row r="16082" customFormat="1" hidden="1"/>
    <row r="16083" customFormat="1" hidden="1"/>
    <row r="16084" customFormat="1" hidden="1"/>
    <row r="16085" customFormat="1" hidden="1"/>
    <row r="16086" customFormat="1" hidden="1"/>
    <row r="16087" customFormat="1" hidden="1"/>
    <row r="16088" customFormat="1" hidden="1"/>
    <row r="16089" customFormat="1" hidden="1"/>
    <row r="16090" customFormat="1" hidden="1"/>
    <row r="16091" customFormat="1" hidden="1"/>
    <row r="16092" customFormat="1" hidden="1"/>
    <row r="16093" customFormat="1" hidden="1"/>
    <row r="16094" customFormat="1" hidden="1"/>
    <row r="16095" customFormat="1" hidden="1"/>
    <row r="16096" customFormat="1" hidden="1"/>
    <row r="16097" customFormat="1" hidden="1"/>
    <row r="16098" customFormat="1" hidden="1"/>
    <row r="16099" customFormat="1" hidden="1"/>
    <row r="16100" customFormat="1" hidden="1"/>
    <row r="16101" customFormat="1" hidden="1"/>
    <row r="16102" customFormat="1" hidden="1"/>
    <row r="16103" customFormat="1" hidden="1"/>
    <row r="16104" customFormat="1" hidden="1"/>
    <row r="16105" customFormat="1" hidden="1"/>
    <row r="16106" customFormat="1" hidden="1"/>
    <row r="16107" customFormat="1" hidden="1"/>
    <row r="16108" customFormat="1" hidden="1"/>
    <row r="16109" customFormat="1" hidden="1"/>
    <row r="16110" customFormat="1" hidden="1"/>
    <row r="16111" customFormat="1" hidden="1"/>
    <row r="16112" customFormat="1" hidden="1"/>
    <row r="16113" customFormat="1" hidden="1"/>
    <row r="16114" customFormat="1" hidden="1"/>
    <row r="16115" customFormat="1" hidden="1"/>
    <row r="16116" customFormat="1" hidden="1"/>
    <row r="16117" customFormat="1" hidden="1"/>
    <row r="16118" customFormat="1" hidden="1"/>
    <row r="16119" customFormat="1" hidden="1"/>
    <row r="16120" customFormat="1" hidden="1"/>
    <row r="16121" customFormat="1" hidden="1"/>
    <row r="16122" customFormat="1" hidden="1"/>
    <row r="16123" customFormat="1" hidden="1"/>
    <row r="16124" customFormat="1" hidden="1"/>
    <row r="16125" customFormat="1" hidden="1"/>
    <row r="16126" customFormat="1" hidden="1"/>
    <row r="16127" customFormat="1" hidden="1"/>
    <row r="16128" customFormat="1" hidden="1"/>
    <row r="16129" customFormat="1" hidden="1"/>
    <row r="16130" customFormat="1" hidden="1"/>
    <row r="16131" customFormat="1" hidden="1"/>
    <row r="16132" customFormat="1" hidden="1"/>
    <row r="16133" customFormat="1" hidden="1"/>
    <row r="16134" customFormat="1" hidden="1"/>
    <row r="16135" customFormat="1" hidden="1"/>
    <row r="16136" customFormat="1" hidden="1"/>
    <row r="16137" customFormat="1" hidden="1"/>
    <row r="16138" customFormat="1" hidden="1"/>
    <row r="16139" customFormat="1" hidden="1"/>
    <row r="16140" customFormat="1" hidden="1"/>
    <row r="16141" customFormat="1" hidden="1"/>
    <row r="16142" customFormat="1" hidden="1"/>
    <row r="16143" customFormat="1" hidden="1"/>
    <row r="16144" customFormat="1" hidden="1"/>
    <row r="16145" customFormat="1" hidden="1"/>
    <row r="16146" customFormat="1" hidden="1"/>
    <row r="16147" customFormat="1" hidden="1"/>
    <row r="16148" customFormat="1" hidden="1"/>
    <row r="16149" customFormat="1" hidden="1"/>
    <row r="16150" customFormat="1" hidden="1"/>
    <row r="16151" customFormat="1" hidden="1"/>
    <row r="16152" customFormat="1" hidden="1"/>
    <row r="16153" customFormat="1" hidden="1"/>
    <row r="16154" customFormat="1" hidden="1"/>
    <row r="16155" customFormat="1" hidden="1"/>
    <row r="16156" customFormat="1" hidden="1"/>
    <row r="16157" customFormat="1" hidden="1"/>
    <row r="16158" customFormat="1" hidden="1"/>
    <row r="16159" customFormat="1" hidden="1"/>
    <row r="16160" customFormat="1" hidden="1"/>
    <row r="16161" customFormat="1" hidden="1"/>
    <row r="16162" customFormat="1" hidden="1"/>
    <row r="16163" customFormat="1" hidden="1"/>
    <row r="16164" customFormat="1" hidden="1"/>
    <row r="16165" customFormat="1" hidden="1"/>
    <row r="16166" customFormat="1" hidden="1"/>
    <row r="16167" customFormat="1" hidden="1"/>
    <row r="16168" customFormat="1" hidden="1"/>
    <row r="16169" customFormat="1" hidden="1"/>
    <row r="16170" customFormat="1" hidden="1"/>
    <row r="16171" customFormat="1" hidden="1"/>
    <row r="16172" customFormat="1" hidden="1"/>
    <row r="16173" customFormat="1" hidden="1"/>
    <row r="16174" customFormat="1" hidden="1"/>
    <row r="16175" customFormat="1" hidden="1"/>
    <row r="16176" customFormat="1" hidden="1"/>
    <row r="16177" customFormat="1" hidden="1"/>
    <row r="16178" customFormat="1" hidden="1"/>
    <row r="16179" customFormat="1" hidden="1"/>
    <row r="16180" customFormat="1" hidden="1"/>
    <row r="16181" customFormat="1" hidden="1"/>
    <row r="16182" customFormat="1" hidden="1"/>
    <row r="16183" customFormat="1" hidden="1"/>
    <row r="16184" customFormat="1" hidden="1"/>
    <row r="16185" customFormat="1" hidden="1"/>
    <row r="16186" customFormat="1" hidden="1"/>
    <row r="16187" customFormat="1" hidden="1"/>
    <row r="16188" customFormat="1" hidden="1"/>
    <row r="16189" customFormat="1" hidden="1"/>
    <row r="16190" customFormat="1" hidden="1"/>
    <row r="16191" customFormat="1" hidden="1"/>
    <row r="16192" customFormat="1" hidden="1"/>
    <row r="16193" customFormat="1" hidden="1"/>
    <row r="16194" customFormat="1" hidden="1"/>
    <row r="16195" customFormat="1" hidden="1"/>
    <row r="16196" customFormat="1" hidden="1"/>
    <row r="16197" customFormat="1" hidden="1"/>
    <row r="16198" customFormat="1" hidden="1"/>
    <row r="16199" customFormat="1" hidden="1"/>
    <row r="16200" customFormat="1" hidden="1"/>
    <row r="16201" customFormat="1" hidden="1"/>
    <row r="16202" customFormat="1" hidden="1"/>
    <row r="16203" customFormat="1" hidden="1"/>
    <row r="16204" customFormat="1" hidden="1"/>
    <row r="16205" customFormat="1" hidden="1"/>
    <row r="16206" customFormat="1" hidden="1"/>
    <row r="16207" customFormat="1" hidden="1"/>
    <row r="16208" customFormat="1" hidden="1"/>
    <row r="16209" customFormat="1" hidden="1"/>
    <row r="16210" customFormat="1" hidden="1"/>
    <row r="16211" customFormat="1" hidden="1"/>
    <row r="16212" customFormat="1" hidden="1"/>
    <row r="16213" customFormat="1" hidden="1"/>
    <row r="16214" customFormat="1" hidden="1"/>
    <row r="16215" customFormat="1" hidden="1"/>
    <row r="16216" customFormat="1" hidden="1"/>
    <row r="16217" customFormat="1" hidden="1"/>
    <row r="16218" customFormat="1" hidden="1"/>
    <row r="16219" customFormat="1" hidden="1"/>
    <row r="16220" customFormat="1" hidden="1"/>
    <row r="16221" customFormat="1" hidden="1"/>
    <row r="16222" customFormat="1" hidden="1"/>
    <row r="16223" customFormat="1" hidden="1"/>
    <row r="16224" customFormat="1" hidden="1"/>
    <row r="16225" customFormat="1" hidden="1"/>
    <row r="16226" customFormat="1" hidden="1"/>
    <row r="16227" customFormat="1" hidden="1"/>
    <row r="16228" customFormat="1" hidden="1"/>
    <row r="16229" customFormat="1" hidden="1"/>
    <row r="16230" customFormat="1" hidden="1"/>
    <row r="16231" customFormat="1" hidden="1"/>
    <row r="16232" customFormat="1" hidden="1"/>
    <row r="16233" customFormat="1" hidden="1"/>
    <row r="16234" customFormat="1" hidden="1"/>
    <row r="16235" customFormat="1" hidden="1"/>
    <row r="16236" customFormat="1" hidden="1"/>
    <row r="16237" customFormat="1" hidden="1"/>
    <row r="16238" customFormat="1" hidden="1"/>
    <row r="16239" customFormat="1" hidden="1"/>
    <row r="16240" customFormat="1" hidden="1"/>
    <row r="16241" customFormat="1" hidden="1"/>
    <row r="16242" customFormat="1" hidden="1"/>
    <row r="16243" customFormat="1" hidden="1"/>
    <row r="16244" customFormat="1" hidden="1"/>
    <row r="16245" customFormat="1" hidden="1"/>
    <row r="16246" customFormat="1" hidden="1"/>
    <row r="16247" customFormat="1" hidden="1"/>
    <row r="16248" customFormat="1" hidden="1"/>
    <row r="16249" customFormat="1" hidden="1"/>
    <row r="16250" customFormat="1" hidden="1"/>
    <row r="16251" customFormat="1" hidden="1"/>
    <row r="16252" customFormat="1" hidden="1"/>
    <row r="16253" customFormat="1" hidden="1"/>
    <row r="16254" customFormat="1" hidden="1"/>
    <row r="16255" customFormat="1" hidden="1"/>
    <row r="16256" customFormat="1" hidden="1"/>
    <row r="16257" customFormat="1" hidden="1"/>
    <row r="16258" customFormat="1" hidden="1"/>
    <row r="16259" customFormat="1" hidden="1"/>
    <row r="16260" customFormat="1" hidden="1"/>
    <row r="16261" customFormat="1" hidden="1"/>
    <row r="16262" customFormat="1" hidden="1"/>
    <row r="16263" customFormat="1" hidden="1"/>
    <row r="16264" customFormat="1" hidden="1"/>
    <row r="16265" customFormat="1" hidden="1"/>
    <row r="16266" customFormat="1" hidden="1"/>
    <row r="16267" customFormat="1" hidden="1"/>
    <row r="16268" customFormat="1" hidden="1"/>
    <row r="16269" customFormat="1" hidden="1"/>
    <row r="16270" customFormat="1" hidden="1"/>
    <row r="16271" customFormat="1" hidden="1"/>
    <row r="16272" customFormat="1" hidden="1"/>
    <row r="16273" customFormat="1" hidden="1"/>
    <row r="16274" customFormat="1" hidden="1"/>
    <row r="16275" customFormat="1" hidden="1"/>
    <row r="16276" customFormat="1" hidden="1"/>
    <row r="16277" customFormat="1" hidden="1"/>
    <row r="16278" customFormat="1" hidden="1"/>
    <row r="16279" customFormat="1" hidden="1"/>
    <row r="16280" customFormat="1" hidden="1"/>
    <row r="16281" customFormat="1" hidden="1"/>
    <row r="16282" customFormat="1" hidden="1"/>
    <row r="16283" customFormat="1" hidden="1"/>
    <row r="16284" customFormat="1" hidden="1"/>
    <row r="16285" customFormat="1" hidden="1"/>
    <row r="16286" customFormat="1" hidden="1"/>
    <row r="16287" customFormat="1" hidden="1"/>
    <row r="16288" customFormat="1" hidden="1"/>
    <row r="16289" customFormat="1" hidden="1"/>
    <row r="16290" customFormat="1" hidden="1"/>
    <row r="16291" customFormat="1" hidden="1"/>
    <row r="16292" customFormat="1" hidden="1"/>
    <row r="16293" customFormat="1" hidden="1"/>
    <row r="16294" customFormat="1" hidden="1"/>
    <row r="16295" customFormat="1" hidden="1"/>
    <row r="16296" customFormat="1" hidden="1"/>
    <row r="16297" customFormat="1" hidden="1"/>
    <row r="16298" customFormat="1" hidden="1"/>
    <row r="16299" customFormat="1" hidden="1"/>
    <row r="16300" customFormat="1" hidden="1"/>
    <row r="16301" customFormat="1" hidden="1"/>
    <row r="16302" customFormat="1" hidden="1"/>
    <row r="16303" customFormat="1" hidden="1"/>
    <row r="16304" customFormat="1" hidden="1"/>
    <row r="16305" customFormat="1" hidden="1"/>
    <row r="16306" customFormat="1" hidden="1"/>
    <row r="16307" customFormat="1" hidden="1"/>
    <row r="16308" customFormat="1" hidden="1"/>
    <row r="16309" customFormat="1" hidden="1"/>
    <row r="16310" customFormat="1" hidden="1"/>
    <row r="16311" customFormat="1" hidden="1"/>
    <row r="16312" customFormat="1" hidden="1"/>
    <row r="16313" customFormat="1" hidden="1"/>
    <row r="16314" customFormat="1" hidden="1"/>
    <row r="16315" customFormat="1" hidden="1"/>
    <row r="16316" customFormat="1" hidden="1"/>
    <row r="16317" customFormat="1" hidden="1"/>
    <row r="16318" customFormat="1" hidden="1"/>
    <row r="16319" customFormat="1" hidden="1"/>
    <row r="16320" customFormat="1" hidden="1"/>
    <row r="16321" customFormat="1" hidden="1"/>
    <row r="16322" customFormat="1" hidden="1"/>
    <row r="16323" customFormat="1" hidden="1"/>
    <row r="16324" customFormat="1" hidden="1"/>
    <row r="16325" customFormat="1" hidden="1"/>
    <row r="16326" customFormat="1" hidden="1"/>
    <row r="16327" customFormat="1" hidden="1"/>
    <row r="16328" customFormat="1" hidden="1"/>
    <row r="16329" customFormat="1" hidden="1"/>
    <row r="16330" customFormat="1" hidden="1"/>
    <row r="16331" customFormat="1" hidden="1"/>
    <row r="16332" customFormat="1" hidden="1"/>
    <row r="16333" customFormat="1" hidden="1"/>
    <row r="16334" customFormat="1" hidden="1"/>
    <row r="16335" customFormat="1" hidden="1"/>
    <row r="16336" customFormat="1" hidden="1"/>
    <row r="16337" customFormat="1" hidden="1"/>
    <row r="16338" customFormat="1" hidden="1"/>
    <row r="16339" customFormat="1" hidden="1"/>
    <row r="16340" customFormat="1" hidden="1"/>
    <row r="16341" customFormat="1" hidden="1"/>
    <row r="16342" customFormat="1" hidden="1"/>
    <row r="16343" customFormat="1" hidden="1"/>
    <row r="16344" customFormat="1" hidden="1"/>
    <row r="16345" customFormat="1" hidden="1"/>
    <row r="16346" customFormat="1" hidden="1"/>
    <row r="16347" customFormat="1" hidden="1"/>
    <row r="16348" customFormat="1" hidden="1"/>
    <row r="16349" customFormat="1" hidden="1"/>
    <row r="16350" customFormat="1" hidden="1"/>
    <row r="16351" customFormat="1" hidden="1"/>
    <row r="16352" customFormat="1" hidden="1"/>
    <row r="16353" customFormat="1" hidden="1"/>
    <row r="16354" customFormat="1" hidden="1"/>
    <row r="16355" customFormat="1" hidden="1"/>
    <row r="16356" customFormat="1" hidden="1"/>
    <row r="16357" customFormat="1" hidden="1"/>
    <row r="16358" customFormat="1" hidden="1"/>
    <row r="16359" customFormat="1" hidden="1"/>
    <row r="16360" customFormat="1" hidden="1"/>
    <row r="16361" customFormat="1" hidden="1"/>
    <row r="16362" customFormat="1" hidden="1"/>
    <row r="16363" customFormat="1" hidden="1"/>
    <row r="16364" customFormat="1" hidden="1"/>
    <row r="16365" customFormat="1" hidden="1"/>
    <row r="16366" customFormat="1" hidden="1"/>
    <row r="16367" customFormat="1" hidden="1"/>
    <row r="16368" customFormat="1" hidden="1"/>
    <row r="16369" customFormat="1" hidden="1"/>
    <row r="16370" customFormat="1" hidden="1"/>
    <row r="16371" customFormat="1" hidden="1"/>
    <row r="16372" customFormat="1" hidden="1"/>
    <row r="16373" customFormat="1" hidden="1"/>
    <row r="16374" customFormat="1" hidden="1"/>
    <row r="16375" customFormat="1" hidden="1"/>
    <row r="16376" customFormat="1" hidden="1"/>
    <row r="16377" customFormat="1" hidden="1"/>
    <row r="16378" customFormat="1" hidden="1"/>
    <row r="16379" customFormat="1" hidden="1"/>
    <row r="16380" customFormat="1" hidden="1"/>
    <row r="16381" customFormat="1" hidden="1"/>
    <row r="16382" customFormat="1" hidden="1"/>
    <row r="16383" customFormat="1" hidden="1"/>
    <row r="16384" customFormat="1" hidden="1"/>
    <row r="16385" customFormat="1" hidden="1"/>
    <row r="16386" customFormat="1" hidden="1"/>
    <row r="16387" customFormat="1" hidden="1"/>
    <row r="16388" customFormat="1" hidden="1"/>
    <row r="16389" customFormat="1" hidden="1"/>
    <row r="16390" customFormat="1" hidden="1"/>
    <row r="16391" customFormat="1" hidden="1"/>
    <row r="16392" customFormat="1" hidden="1"/>
    <row r="16393" customFormat="1" hidden="1"/>
    <row r="16394" customFormat="1" hidden="1"/>
    <row r="16395" customFormat="1" hidden="1"/>
    <row r="16396" customFormat="1" hidden="1"/>
    <row r="16397" customFormat="1" hidden="1"/>
    <row r="16398" customFormat="1" hidden="1"/>
    <row r="16399" customFormat="1" hidden="1"/>
    <row r="16400" customFormat="1" hidden="1"/>
    <row r="16401" customFormat="1" hidden="1"/>
    <row r="16402" customFormat="1" hidden="1"/>
    <row r="16403" customFormat="1" hidden="1"/>
    <row r="16404" customFormat="1" hidden="1"/>
    <row r="16405" customFormat="1" hidden="1"/>
    <row r="16406" customFormat="1" hidden="1"/>
    <row r="16407" customFormat="1" hidden="1"/>
    <row r="16408" customFormat="1" hidden="1"/>
    <row r="16409" customFormat="1" hidden="1"/>
    <row r="16410" customFormat="1" hidden="1"/>
    <row r="16411" customFormat="1" hidden="1"/>
    <row r="16412" customFormat="1" hidden="1"/>
    <row r="16413" customFormat="1" hidden="1"/>
    <row r="16414" customFormat="1" hidden="1"/>
    <row r="16415" customFormat="1" hidden="1"/>
    <row r="16416" customFormat="1" hidden="1"/>
    <row r="16417" customFormat="1" hidden="1"/>
    <row r="16418" customFormat="1" hidden="1"/>
    <row r="16419" customFormat="1" hidden="1"/>
    <row r="16420" customFormat="1" hidden="1"/>
    <row r="16421" customFormat="1" hidden="1"/>
    <row r="16422" customFormat="1" hidden="1"/>
    <row r="16423" customFormat="1" hidden="1"/>
    <row r="16424" customFormat="1" hidden="1"/>
    <row r="16425" customFormat="1" hidden="1"/>
    <row r="16426" customFormat="1" hidden="1"/>
    <row r="16427" customFormat="1" hidden="1"/>
    <row r="16428" customFormat="1" hidden="1"/>
    <row r="16429" customFormat="1" hidden="1"/>
    <row r="16430" customFormat="1" hidden="1"/>
    <row r="16431" customFormat="1" hidden="1"/>
    <row r="16432" customFormat="1" hidden="1"/>
    <row r="16433" customFormat="1" hidden="1"/>
    <row r="16434" customFormat="1" hidden="1"/>
    <row r="16435" customFormat="1" hidden="1"/>
    <row r="16436" customFormat="1" hidden="1"/>
    <row r="16437" customFormat="1" hidden="1"/>
    <row r="16438" customFormat="1" hidden="1"/>
    <row r="16439" customFormat="1" hidden="1"/>
    <row r="16440" customFormat="1" hidden="1"/>
    <row r="16441" customFormat="1" hidden="1"/>
    <row r="16442" customFormat="1" hidden="1"/>
    <row r="16443" customFormat="1" hidden="1"/>
    <row r="16444" customFormat="1" hidden="1"/>
    <row r="16445" customFormat="1" hidden="1"/>
    <row r="16446" customFormat="1" hidden="1"/>
    <row r="16447" customFormat="1" hidden="1"/>
    <row r="16448" customFormat="1" hidden="1"/>
    <row r="16449" customFormat="1" hidden="1"/>
    <row r="16450" customFormat="1" hidden="1"/>
    <row r="16451" customFormat="1" hidden="1"/>
    <row r="16452" customFormat="1" hidden="1"/>
    <row r="16453" customFormat="1" hidden="1"/>
    <row r="16454" customFormat="1" hidden="1"/>
    <row r="16455" customFormat="1" hidden="1"/>
    <row r="16456" customFormat="1" hidden="1"/>
    <row r="16457" customFormat="1" hidden="1"/>
    <row r="16458" customFormat="1" hidden="1"/>
    <row r="16459" customFormat="1" hidden="1"/>
    <row r="16460" customFormat="1" hidden="1"/>
    <row r="16461" customFormat="1" hidden="1"/>
    <row r="16462" customFormat="1" hidden="1"/>
    <row r="16463" customFormat="1" hidden="1"/>
    <row r="16464" customFormat="1" hidden="1"/>
    <row r="16465" customFormat="1" hidden="1"/>
    <row r="16466" customFormat="1" hidden="1"/>
    <row r="16467" customFormat="1" hidden="1"/>
    <row r="16468" customFormat="1" hidden="1"/>
    <row r="16469" customFormat="1" hidden="1"/>
    <row r="16470" customFormat="1" hidden="1"/>
    <row r="16471" customFormat="1" hidden="1"/>
    <row r="16472" customFormat="1" hidden="1"/>
    <row r="16473" customFormat="1" hidden="1"/>
    <row r="16474" customFormat="1" hidden="1"/>
    <row r="16475" customFormat="1" hidden="1"/>
    <row r="16476" customFormat="1" hidden="1"/>
    <row r="16477" customFormat="1" hidden="1"/>
    <row r="16478" customFormat="1" hidden="1"/>
    <row r="16479" customFormat="1" hidden="1"/>
    <row r="16480" customFormat="1" hidden="1"/>
    <row r="16481" customFormat="1" hidden="1"/>
    <row r="16482" customFormat="1" hidden="1"/>
    <row r="16483" customFormat="1" hidden="1"/>
    <row r="16484" customFormat="1" hidden="1"/>
    <row r="16485" customFormat="1" hidden="1"/>
    <row r="16486" customFormat="1" hidden="1"/>
    <row r="16487" customFormat="1" hidden="1"/>
    <row r="16488" customFormat="1" hidden="1"/>
    <row r="16489" customFormat="1" hidden="1"/>
    <row r="16490" customFormat="1" hidden="1"/>
    <row r="16491" customFormat="1" hidden="1"/>
    <row r="16492" customFormat="1" hidden="1"/>
    <row r="16493" customFormat="1" hidden="1"/>
    <row r="16494" customFormat="1" hidden="1"/>
    <row r="16495" customFormat="1" hidden="1"/>
    <row r="16496" customFormat="1" hidden="1"/>
    <row r="16497" customFormat="1" hidden="1"/>
    <row r="16498" customFormat="1" hidden="1"/>
    <row r="16499" customFormat="1" hidden="1"/>
    <row r="16500" customFormat="1" hidden="1"/>
    <row r="16501" customFormat="1" hidden="1"/>
    <row r="16502" customFormat="1" hidden="1"/>
    <row r="16503" customFormat="1" hidden="1"/>
    <row r="16504" customFormat="1" hidden="1"/>
    <row r="16505" customFormat="1" hidden="1"/>
    <row r="16506" customFormat="1" hidden="1"/>
    <row r="16507" customFormat="1" hidden="1"/>
    <row r="16508" customFormat="1" hidden="1"/>
    <row r="16509" customFormat="1" hidden="1"/>
    <row r="16510" customFormat="1" hidden="1"/>
    <row r="16511" customFormat="1" hidden="1"/>
    <row r="16512" customFormat="1" hidden="1"/>
    <row r="16513" customFormat="1" hidden="1"/>
    <row r="16514" customFormat="1" hidden="1"/>
    <row r="16515" customFormat="1" hidden="1"/>
    <row r="16516" customFormat="1" hidden="1"/>
    <row r="16517" customFormat="1" hidden="1"/>
    <row r="16518" customFormat="1" hidden="1"/>
    <row r="16519" customFormat="1" hidden="1"/>
    <row r="16520" customFormat="1" hidden="1"/>
    <row r="16521" customFormat="1" hidden="1"/>
    <row r="16522" customFormat="1" hidden="1"/>
    <row r="16523" customFormat="1" hidden="1"/>
    <row r="16524" customFormat="1" hidden="1"/>
    <row r="16525" customFormat="1" hidden="1"/>
    <row r="16526" customFormat="1" hidden="1"/>
    <row r="16527" customFormat="1" hidden="1"/>
    <row r="16528" customFormat="1" hidden="1"/>
    <row r="16529" customFormat="1" hidden="1"/>
    <row r="16530" customFormat="1" hidden="1"/>
    <row r="16531" customFormat="1" hidden="1"/>
    <row r="16532" customFormat="1" hidden="1"/>
    <row r="16533" customFormat="1" hidden="1"/>
    <row r="16534" customFormat="1" hidden="1"/>
    <row r="16535" customFormat="1" hidden="1"/>
    <row r="16536" customFormat="1" hidden="1"/>
    <row r="16537" customFormat="1" hidden="1"/>
    <row r="16538" customFormat="1" hidden="1"/>
    <row r="16539" customFormat="1" hidden="1"/>
    <row r="16540" customFormat="1" hidden="1"/>
    <row r="16541" customFormat="1" hidden="1"/>
    <row r="16542" customFormat="1" hidden="1"/>
    <row r="16543" customFormat="1" hidden="1"/>
    <row r="16544" customFormat="1" hidden="1"/>
    <row r="16545" customFormat="1" hidden="1"/>
    <row r="16546" customFormat="1" hidden="1"/>
    <row r="16547" customFormat="1" hidden="1"/>
    <row r="16548" customFormat="1" hidden="1"/>
    <row r="16549" customFormat="1" hidden="1"/>
    <row r="16550" customFormat="1" hidden="1"/>
    <row r="16551" customFormat="1" hidden="1"/>
    <row r="16552" customFormat="1" hidden="1"/>
    <row r="16553" customFormat="1" hidden="1"/>
    <row r="16554" customFormat="1" hidden="1"/>
    <row r="16555" customFormat="1" hidden="1"/>
    <row r="16556" customFormat="1" hidden="1"/>
    <row r="16557" customFormat="1" hidden="1"/>
    <row r="16558" customFormat="1" hidden="1"/>
    <row r="16559" customFormat="1" hidden="1"/>
    <row r="16560" customFormat="1" hidden="1"/>
    <row r="16561" customFormat="1" hidden="1"/>
    <row r="16562" customFormat="1" hidden="1"/>
    <row r="16563" customFormat="1" hidden="1"/>
    <row r="16564" customFormat="1" hidden="1"/>
    <row r="16565" customFormat="1" hidden="1"/>
    <row r="16566" customFormat="1" hidden="1"/>
    <row r="16567" customFormat="1" hidden="1"/>
    <row r="16568" customFormat="1" hidden="1"/>
    <row r="16569" customFormat="1" hidden="1"/>
    <row r="16570" customFormat="1" hidden="1"/>
    <row r="16571" customFormat="1" hidden="1"/>
    <row r="16572" customFormat="1" hidden="1"/>
    <row r="16573" customFormat="1" hidden="1"/>
    <row r="16574" customFormat="1" hidden="1"/>
    <row r="16575" customFormat="1" hidden="1"/>
    <row r="16576" customFormat="1" hidden="1"/>
    <row r="16577" customFormat="1" hidden="1"/>
    <row r="16578" customFormat="1" hidden="1"/>
    <row r="16579" customFormat="1" hidden="1"/>
    <row r="16580" customFormat="1" hidden="1"/>
    <row r="16581" customFormat="1" hidden="1"/>
    <row r="16582" customFormat="1" hidden="1"/>
    <row r="16583" customFormat="1" hidden="1"/>
    <row r="16584" customFormat="1" hidden="1"/>
    <row r="16585" customFormat="1" hidden="1"/>
    <row r="16586" customFormat="1" hidden="1"/>
    <row r="16587" customFormat="1" hidden="1"/>
    <row r="16588" customFormat="1" hidden="1"/>
    <row r="16589" customFormat="1" hidden="1"/>
    <row r="16590" customFormat="1" hidden="1"/>
    <row r="16591" customFormat="1" hidden="1"/>
    <row r="16592" customFormat="1" hidden="1"/>
    <row r="16593" customFormat="1" hidden="1"/>
    <row r="16594" customFormat="1" hidden="1"/>
    <row r="16595" customFormat="1" hidden="1"/>
    <row r="16596" customFormat="1" hidden="1"/>
    <row r="16597" customFormat="1" hidden="1"/>
    <row r="16598" customFormat="1" hidden="1"/>
    <row r="16599" customFormat="1" hidden="1"/>
    <row r="16600" customFormat="1" hidden="1"/>
    <row r="16601" customFormat="1" hidden="1"/>
    <row r="16602" customFormat="1" hidden="1"/>
    <row r="16603" customFormat="1" hidden="1"/>
    <row r="16604" customFormat="1" hidden="1"/>
    <row r="16605" customFormat="1" hidden="1"/>
    <row r="16606" customFormat="1" hidden="1"/>
    <row r="16607" customFormat="1" hidden="1"/>
    <row r="16608" customFormat="1" hidden="1"/>
    <row r="16609" customFormat="1" hidden="1"/>
    <row r="16610" customFormat="1" hidden="1"/>
    <row r="16611" customFormat="1" hidden="1"/>
    <row r="16612" customFormat="1" hidden="1"/>
    <row r="16613" customFormat="1" hidden="1"/>
    <row r="16614" customFormat="1" hidden="1"/>
    <row r="16615" customFormat="1" hidden="1"/>
    <row r="16616" customFormat="1" hidden="1"/>
    <row r="16617" customFormat="1" hidden="1"/>
    <row r="16618" customFormat="1" hidden="1"/>
    <row r="16619" customFormat="1" hidden="1"/>
    <row r="16620" customFormat="1" hidden="1"/>
    <row r="16621" customFormat="1" hidden="1"/>
    <row r="16622" customFormat="1" hidden="1"/>
    <row r="16623" customFormat="1" hidden="1"/>
    <row r="16624" customFormat="1" hidden="1"/>
    <row r="16625" customFormat="1" hidden="1"/>
    <row r="16626" customFormat="1" hidden="1"/>
    <row r="16627" customFormat="1" hidden="1"/>
    <row r="16628" customFormat="1" hidden="1"/>
    <row r="16629" customFormat="1" hidden="1"/>
    <row r="16630" customFormat="1" hidden="1"/>
    <row r="16631" customFormat="1" hidden="1"/>
    <row r="16632" customFormat="1" hidden="1"/>
    <row r="16633" customFormat="1" hidden="1"/>
    <row r="16634" customFormat="1" hidden="1"/>
    <row r="16635" customFormat="1" hidden="1"/>
    <row r="16636" customFormat="1" hidden="1"/>
    <row r="16637" customFormat="1" hidden="1"/>
    <row r="16638" customFormat="1" hidden="1"/>
    <row r="16639" customFormat="1" hidden="1"/>
    <row r="16640" customFormat="1" hidden="1"/>
    <row r="16641" customFormat="1" hidden="1"/>
    <row r="16642" customFormat="1" hidden="1"/>
    <row r="16643" customFormat="1" hidden="1"/>
    <row r="16644" customFormat="1" hidden="1"/>
    <row r="16645" customFormat="1" hidden="1"/>
    <row r="16646" customFormat="1" hidden="1"/>
    <row r="16647" customFormat="1" hidden="1"/>
    <row r="16648" customFormat="1" hidden="1"/>
    <row r="16649" customFormat="1" hidden="1"/>
    <row r="16650" customFormat="1" hidden="1"/>
    <row r="16651" customFormat="1" hidden="1"/>
    <row r="16652" customFormat="1" hidden="1"/>
    <row r="16653" customFormat="1" hidden="1"/>
    <row r="16654" customFormat="1" hidden="1"/>
    <row r="16655" customFormat="1" hidden="1"/>
    <row r="16656" customFormat="1" hidden="1"/>
    <row r="16657" customFormat="1" hidden="1"/>
    <row r="16658" customFormat="1" hidden="1"/>
    <row r="16659" customFormat="1" hidden="1"/>
    <row r="16660" customFormat="1" hidden="1"/>
    <row r="16661" customFormat="1" hidden="1"/>
    <row r="16662" customFormat="1" hidden="1"/>
    <row r="16663" customFormat="1" hidden="1"/>
    <row r="16664" customFormat="1" hidden="1"/>
    <row r="16665" customFormat="1" hidden="1"/>
    <row r="16666" customFormat="1" hidden="1"/>
    <row r="16667" customFormat="1" hidden="1"/>
    <row r="16668" customFormat="1" hidden="1"/>
    <row r="16669" customFormat="1" hidden="1"/>
    <row r="16670" customFormat="1" hidden="1"/>
    <row r="16671" customFormat="1" hidden="1"/>
    <row r="16672" customFormat="1" hidden="1"/>
    <row r="16673" customFormat="1" hidden="1"/>
    <row r="16674" customFormat="1" hidden="1"/>
    <row r="16675" customFormat="1" hidden="1"/>
    <row r="16676" customFormat="1" hidden="1"/>
    <row r="16677" customFormat="1" hidden="1"/>
    <row r="16678" customFormat="1" hidden="1"/>
    <row r="16679" customFormat="1" hidden="1"/>
    <row r="16680" customFormat="1" hidden="1"/>
    <row r="16681" customFormat="1" hidden="1"/>
    <row r="16682" customFormat="1" hidden="1"/>
    <row r="16683" customFormat="1" hidden="1"/>
    <row r="16684" customFormat="1" hidden="1"/>
    <row r="16685" customFormat="1" hidden="1"/>
    <row r="16686" customFormat="1" hidden="1"/>
    <row r="16687" customFormat="1" hidden="1"/>
    <row r="16688" customFormat="1" hidden="1"/>
    <row r="16689" customFormat="1" hidden="1"/>
    <row r="16690" customFormat="1" hidden="1"/>
    <row r="16691" customFormat="1" hidden="1"/>
    <row r="16692" customFormat="1" hidden="1"/>
    <row r="16693" customFormat="1" hidden="1"/>
    <row r="16694" customFormat="1" hidden="1"/>
    <row r="16695" customFormat="1" hidden="1"/>
    <row r="16696" customFormat="1" hidden="1"/>
    <row r="16697" customFormat="1" hidden="1"/>
    <row r="16698" customFormat="1" hidden="1"/>
    <row r="16699" customFormat="1" hidden="1"/>
    <row r="16700" customFormat="1" hidden="1"/>
    <row r="16701" customFormat="1" hidden="1"/>
    <row r="16702" customFormat="1" hidden="1"/>
    <row r="16703" customFormat="1" hidden="1"/>
    <row r="16704" customFormat="1" hidden="1"/>
    <row r="16705" customFormat="1" hidden="1"/>
    <row r="16706" customFormat="1" hidden="1"/>
    <row r="16707" customFormat="1" hidden="1"/>
    <row r="16708" customFormat="1" hidden="1"/>
    <row r="16709" customFormat="1" hidden="1"/>
    <row r="16710" customFormat="1" hidden="1"/>
    <row r="16711" customFormat="1" hidden="1"/>
    <row r="16712" customFormat="1" hidden="1"/>
    <row r="16713" customFormat="1" hidden="1"/>
    <row r="16714" customFormat="1" hidden="1"/>
    <row r="16715" customFormat="1" hidden="1"/>
    <row r="16716" customFormat="1" hidden="1"/>
    <row r="16717" customFormat="1" hidden="1"/>
    <row r="16718" customFormat="1" hidden="1"/>
    <row r="16719" customFormat="1" hidden="1"/>
    <row r="16720" customFormat="1" hidden="1"/>
    <row r="16721" customFormat="1" hidden="1"/>
    <row r="16722" customFormat="1" hidden="1"/>
    <row r="16723" customFormat="1" hidden="1"/>
    <row r="16724" customFormat="1" hidden="1"/>
    <row r="16725" customFormat="1" hidden="1"/>
    <row r="16726" customFormat="1" hidden="1"/>
    <row r="16727" customFormat="1" hidden="1"/>
    <row r="16728" customFormat="1" hidden="1"/>
    <row r="16729" customFormat="1" hidden="1"/>
    <row r="16730" customFormat="1" hidden="1"/>
    <row r="16731" customFormat="1" hidden="1"/>
    <row r="16732" customFormat="1" hidden="1"/>
    <row r="16733" customFormat="1" hidden="1"/>
    <row r="16734" customFormat="1" hidden="1"/>
    <row r="16735" customFormat="1" hidden="1"/>
    <row r="16736" customFormat="1" hidden="1"/>
    <row r="16737" customFormat="1" hidden="1"/>
    <row r="16738" customFormat="1" hidden="1"/>
    <row r="16739" customFormat="1" hidden="1"/>
    <row r="16740" customFormat="1" hidden="1"/>
    <row r="16741" customFormat="1" hidden="1"/>
    <row r="16742" customFormat="1" hidden="1"/>
    <row r="16743" customFormat="1" hidden="1"/>
    <row r="16744" customFormat="1" hidden="1"/>
    <row r="16745" customFormat="1" hidden="1"/>
    <row r="16746" customFormat="1" hidden="1"/>
    <row r="16747" customFormat="1" hidden="1"/>
    <row r="16748" customFormat="1" hidden="1"/>
    <row r="16749" customFormat="1" hidden="1"/>
    <row r="16750" customFormat="1" hidden="1"/>
    <row r="16751" customFormat="1" hidden="1"/>
    <row r="16752" customFormat="1" hidden="1"/>
    <row r="16753" customFormat="1" hidden="1"/>
    <row r="16754" customFormat="1" hidden="1"/>
    <row r="16755" customFormat="1" hidden="1"/>
    <row r="16756" customFormat="1" hidden="1"/>
    <row r="16757" customFormat="1" hidden="1"/>
    <row r="16758" customFormat="1" hidden="1"/>
    <row r="16759" customFormat="1" hidden="1"/>
    <row r="16760" customFormat="1" hidden="1"/>
    <row r="16761" customFormat="1" hidden="1"/>
    <row r="16762" customFormat="1" hidden="1"/>
    <row r="16763" customFormat="1" hidden="1"/>
    <row r="16764" customFormat="1" hidden="1"/>
    <row r="16765" customFormat="1" hidden="1"/>
    <row r="16766" customFormat="1" hidden="1"/>
    <row r="16767" customFormat="1" hidden="1"/>
    <row r="16768" customFormat="1" hidden="1"/>
    <row r="16769" customFormat="1" hidden="1"/>
    <row r="16770" customFormat="1" hidden="1"/>
    <row r="16771" customFormat="1" hidden="1"/>
    <row r="16772" customFormat="1" hidden="1"/>
    <row r="16773" customFormat="1" hidden="1"/>
    <row r="16774" customFormat="1" hidden="1"/>
    <row r="16775" customFormat="1" hidden="1"/>
    <row r="16776" customFormat="1" hidden="1"/>
    <row r="16777" customFormat="1" hidden="1"/>
    <row r="16778" customFormat="1" hidden="1"/>
    <row r="16779" customFormat="1" hidden="1"/>
    <row r="16780" customFormat="1" hidden="1"/>
    <row r="16781" customFormat="1" hidden="1"/>
    <row r="16782" customFormat="1" hidden="1"/>
    <row r="16783" customFormat="1" hidden="1"/>
    <row r="16784" customFormat="1" hidden="1"/>
    <row r="16785" customFormat="1" hidden="1"/>
    <row r="16786" customFormat="1" hidden="1"/>
    <row r="16787" customFormat="1" hidden="1"/>
    <row r="16788" customFormat="1" hidden="1"/>
    <row r="16789" customFormat="1" hidden="1"/>
    <row r="16790" customFormat="1" hidden="1"/>
    <row r="16791" customFormat="1" hidden="1"/>
    <row r="16792" customFormat="1" hidden="1"/>
    <row r="16793" customFormat="1" hidden="1"/>
    <row r="16794" customFormat="1" hidden="1"/>
    <row r="16795" customFormat="1" hidden="1"/>
    <row r="16796" customFormat="1" hidden="1"/>
    <row r="16797" customFormat="1" hidden="1"/>
    <row r="16798" customFormat="1" hidden="1"/>
    <row r="16799" customFormat="1" hidden="1"/>
    <row r="16800" customFormat="1" hidden="1"/>
    <row r="16801" customFormat="1" hidden="1"/>
    <row r="16802" customFormat="1" hidden="1"/>
    <row r="16803" customFormat="1" hidden="1"/>
    <row r="16804" customFormat="1" hidden="1"/>
    <row r="16805" customFormat="1" hidden="1"/>
    <row r="16806" customFormat="1" hidden="1"/>
    <row r="16807" customFormat="1" hidden="1"/>
    <row r="16808" customFormat="1" hidden="1"/>
    <row r="16809" customFormat="1" hidden="1"/>
    <row r="16810" customFormat="1" hidden="1"/>
    <row r="16811" customFormat="1" hidden="1"/>
    <row r="16812" customFormat="1" hidden="1"/>
    <row r="16813" customFormat="1" hidden="1"/>
    <row r="16814" customFormat="1" hidden="1"/>
    <row r="16815" customFormat="1" hidden="1"/>
    <row r="16816" customFormat="1" hidden="1"/>
    <row r="16817" customFormat="1" hidden="1"/>
    <row r="16818" customFormat="1" hidden="1"/>
    <row r="16819" customFormat="1" hidden="1"/>
    <row r="16820" customFormat="1" hidden="1"/>
    <row r="16821" customFormat="1" hidden="1"/>
    <row r="16822" customFormat="1" hidden="1"/>
    <row r="16823" customFormat="1" hidden="1"/>
    <row r="16824" customFormat="1" hidden="1"/>
    <row r="16825" customFormat="1" hidden="1"/>
    <row r="16826" customFormat="1" hidden="1"/>
    <row r="16827" customFormat="1" hidden="1"/>
    <row r="16828" customFormat="1" hidden="1"/>
    <row r="16829" customFormat="1" hidden="1"/>
    <row r="16830" customFormat="1" hidden="1"/>
    <row r="16831" customFormat="1" hidden="1"/>
    <row r="16832" customFormat="1" hidden="1"/>
    <row r="16833" customFormat="1" hidden="1"/>
    <row r="16834" customFormat="1" hidden="1"/>
    <row r="16835" customFormat="1" hidden="1"/>
    <row r="16836" customFormat="1" hidden="1"/>
    <row r="16837" customFormat="1" hidden="1"/>
    <row r="16838" customFormat="1" hidden="1"/>
    <row r="16839" customFormat="1" hidden="1"/>
    <row r="16840" customFormat="1" hidden="1"/>
    <row r="16841" customFormat="1" hidden="1"/>
    <row r="16842" customFormat="1" hidden="1"/>
    <row r="16843" customFormat="1" hidden="1"/>
    <row r="16844" customFormat="1" hidden="1"/>
    <row r="16845" customFormat="1" hidden="1"/>
    <row r="16846" customFormat="1" hidden="1"/>
    <row r="16847" customFormat="1" hidden="1"/>
    <row r="16848" customFormat="1" hidden="1"/>
    <row r="16849" customFormat="1" hidden="1"/>
    <row r="16850" customFormat="1" hidden="1"/>
    <row r="16851" customFormat="1" hidden="1"/>
    <row r="16852" customFormat="1" hidden="1"/>
    <row r="16853" customFormat="1" hidden="1"/>
    <row r="16854" customFormat="1" hidden="1"/>
    <row r="16855" customFormat="1" hidden="1"/>
    <row r="16856" customFormat="1" hidden="1"/>
    <row r="16857" customFormat="1" hidden="1"/>
    <row r="16858" customFormat="1" hidden="1"/>
    <row r="16859" customFormat="1" hidden="1"/>
    <row r="16860" customFormat="1" hidden="1"/>
    <row r="16861" customFormat="1" hidden="1"/>
    <row r="16862" customFormat="1" hidden="1"/>
    <row r="16863" customFormat="1" hidden="1"/>
    <row r="16864" customFormat="1" hidden="1"/>
    <row r="16865" customFormat="1" hidden="1"/>
    <row r="16866" customFormat="1" hidden="1"/>
    <row r="16867" customFormat="1" hidden="1"/>
    <row r="16868" customFormat="1" hidden="1"/>
    <row r="16869" customFormat="1" hidden="1"/>
    <row r="16870" customFormat="1" hidden="1"/>
    <row r="16871" customFormat="1" hidden="1"/>
    <row r="16872" customFormat="1" hidden="1"/>
    <row r="16873" customFormat="1" hidden="1"/>
    <row r="16874" customFormat="1" hidden="1"/>
    <row r="16875" customFormat="1" hidden="1"/>
    <row r="16876" customFormat="1" hidden="1"/>
    <row r="16877" customFormat="1" hidden="1"/>
    <row r="16878" customFormat="1" hidden="1"/>
    <row r="16879" customFormat="1" hidden="1"/>
    <row r="16880" customFormat="1" hidden="1"/>
    <row r="16881" customFormat="1" hidden="1"/>
    <row r="16882" customFormat="1" hidden="1"/>
    <row r="16883" customFormat="1" hidden="1"/>
    <row r="16884" customFormat="1" hidden="1"/>
    <row r="16885" customFormat="1" hidden="1"/>
    <row r="16886" customFormat="1" hidden="1"/>
    <row r="16887" customFormat="1" hidden="1"/>
    <row r="16888" customFormat="1" hidden="1"/>
    <row r="16889" customFormat="1" hidden="1"/>
    <row r="16890" customFormat="1" hidden="1"/>
    <row r="16891" customFormat="1" hidden="1"/>
    <row r="16892" customFormat="1" hidden="1"/>
    <row r="16893" customFormat="1" hidden="1"/>
    <row r="16894" customFormat="1" hidden="1"/>
    <row r="16895" customFormat="1" hidden="1"/>
    <row r="16896" customFormat="1" hidden="1"/>
    <row r="16897" customFormat="1" hidden="1"/>
    <row r="16898" customFormat="1" hidden="1"/>
    <row r="16899" customFormat="1" hidden="1"/>
    <row r="16900" customFormat="1" hidden="1"/>
    <row r="16901" customFormat="1" hidden="1"/>
    <row r="16902" customFormat="1" hidden="1"/>
    <row r="16903" customFormat="1" hidden="1"/>
    <row r="16904" customFormat="1" hidden="1"/>
    <row r="16905" customFormat="1" hidden="1"/>
    <row r="16906" customFormat="1" hidden="1"/>
    <row r="16907" customFormat="1" hidden="1"/>
    <row r="16908" customFormat="1" hidden="1"/>
    <row r="16909" customFormat="1" hidden="1"/>
    <row r="16910" customFormat="1" hidden="1"/>
    <row r="16911" customFormat="1" hidden="1"/>
    <row r="16912" customFormat="1" hidden="1"/>
    <row r="16913" customFormat="1" hidden="1"/>
    <row r="16914" customFormat="1" hidden="1"/>
    <row r="16915" customFormat="1" hidden="1"/>
    <row r="16916" customFormat="1" hidden="1"/>
    <row r="16917" customFormat="1" hidden="1"/>
    <row r="16918" customFormat="1" hidden="1"/>
    <row r="16919" customFormat="1" hidden="1"/>
    <row r="16920" customFormat="1" hidden="1"/>
    <row r="16921" customFormat="1" hidden="1"/>
    <row r="16922" customFormat="1" hidden="1"/>
    <row r="16923" customFormat="1" hidden="1"/>
    <row r="16924" customFormat="1" hidden="1"/>
    <row r="16925" customFormat="1" hidden="1"/>
    <row r="16926" customFormat="1" hidden="1"/>
    <row r="16927" customFormat="1" hidden="1"/>
    <row r="16928" customFormat="1" hidden="1"/>
    <row r="16929" customFormat="1" hidden="1"/>
    <row r="16930" customFormat="1" hidden="1"/>
    <row r="16931" customFormat="1" hidden="1"/>
    <row r="16932" customFormat="1" hidden="1"/>
    <row r="16933" customFormat="1" hidden="1"/>
    <row r="16934" customFormat="1" hidden="1"/>
    <row r="16935" customFormat="1" hidden="1"/>
    <row r="16936" customFormat="1" hidden="1"/>
    <row r="16937" customFormat="1" hidden="1"/>
    <row r="16938" customFormat="1" hidden="1"/>
    <row r="16939" customFormat="1" hidden="1"/>
    <row r="16940" customFormat="1" hidden="1"/>
    <row r="16941" customFormat="1" hidden="1"/>
    <row r="16942" customFormat="1" hidden="1"/>
    <row r="16943" customFormat="1" hidden="1"/>
    <row r="16944" customFormat="1" hidden="1"/>
    <row r="16945" customFormat="1" hidden="1"/>
    <row r="16946" customFormat="1" hidden="1"/>
    <row r="16947" customFormat="1" hidden="1"/>
    <row r="16948" customFormat="1" hidden="1"/>
    <row r="16949" customFormat="1" hidden="1"/>
    <row r="16950" customFormat="1" hidden="1"/>
    <row r="16951" customFormat="1" hidden="1"/>
    <row r="16952" customFormat="1" hidden="1"/>
    <row r="16953" customFormat="1" hidden="1"/>
    <row r="16954" customFormat="1" hidden="1"/>
    <row r="16955" customFormat="1" hidden="1"/>
    <row r="16956" customFormat="1" hidden="1"/>
    <row r="16957" customFormat="1" hidden="1"/>
    <row r="16958" customFormat="1" hidden="1"/>
    <row r="16959" customFormat="1" hidden="1"/>
    <row r="16960" customFormat="1" hidden="1"/>
    <row r="16961" customFormat="1" hidden="1"/>
    <row r="16962" customFormat="1" hidden="1"/>
    <row r="16963" customFormat="1" hidden="1"/>
    <row r="16964" customFormat="1" hidden="1"/>
    <row r="16965" customFormat="1" hidden="1"/>
    <row r="16966" customFormat="1" hidden="1"/>
    <row r="16967" customFormat="1" hidden="1"/>
    <row r="16968" customFormat="1" hidden="1"/>
    <row r="16969" customFormat="1" hidden="1"/>
    <row r="16970" customFormat="1" hidden="1"/>
    <row r="16971" customFormat="1" hidden="1"/>
    <row r="16972" customFormat="1" hidden="1"/>
    <row r="16973" customFormat="1" hidden="1"/>
    <row r="16974" customFormat="1" hidden="1"/>
    <row r="16975" customFormat="1" hidden="1"/>
    <row r="16976" customFormat="1" hidden="1"/>
    <row r="16977" customFormat="1" hidden="1"/>
    <row r="16978" customFormat="1" hidden="1"/>
    <row r="16979" customFormat="1" hidden="1"/>
    <row r="16980" customFormat="1" hidden="1"/>
    <row r="16981" customFormat="1" hidden="1"/>
    <row r="16982" customFormat="1" hidden="1"/>
    <row r="16983" customFormat="1" hidden="1"/>
    <row r="16984" customFormat="1" hidden="1"/>
    <row r="16985" customFormat="1" hidden="1"/>
    <row r="16986" customFormat="1" hidden="1"/>
    <row r="16987" customFormat="1" hidden="1"/>
    <row r="16988" customFormat="1" hidden="1"/>
    <row r="16989" customFormat="1" hidden="1"/>
    <row r="16990" customFormat="1" hidden="1"/>
    <row r="16991" customFormat="1" hidden="1"/>
    <row r="16992" customFormat="1" hidden="1"/>
    <row r="16993" customFormat="1" hidden="1"/>
    <row r="16994" customFormat="1" hidden="1"/>
    <row r="16995" customFormat="1" hidden="1"/>
    <row r="16996" customFormat="1" hidden="1"/>
    <row r="16997" customFormat="1" hidden="1"/>
    <row r="16998" customFormat="1" hidden="1"/>
    <row r="16999" customFormat="1" hidden="1"/>
    <row r="17000" customFormat="1" hidden="1"/>
    <row r="17001" customFormat="1" hidden="1"/>
    <row r="17002" customFormat="1" hidden="1"/>
    <row r="17003" customFormat="1" hidden="1"/>
    <row r="17004" customFormat="1" hidden="1"/>
    <row r="17005" customFormat="1" hidden="1"/>
    <row r="17006" customFormat="1" hidden="1"/>
    <row r="17007" customFormat="1" hidden="1"/>
    <row r="17008" customFormat="1" hidden="1"/>
    <row r="17009" customFormat="1" hidden="1"/>
    <row r="17010" customFormat="1" hidden="1"/>
    <row r="17011" customFormat="1" hidden="1"/>
    <row r="17012" customFormat="1" hidden="1"/>
    <row r="17013" customFormat="1" hidden="1"/>
    <row r="17014" customFormat="1" hidden="1"/>
    <row r="17015" customFormat="1" hidden="1"/>
    <row r="17016" customFormat="1" hidden="1"/>
    <row r="17017" customFormat="1" hidden="1"/>
    <row r="17018" customFormat="1" hidden="1"/>
    <row r="17019" customFormat="1" hidden="1"/>
    <row r="17020" customFormat="1" hidden="1"/>
    <row r="17021" customFormat="1" hidden="1"/>
    <row r="17022" customFormat="1" hidden="1"/>
    <row r="17023" customFormat="1" hidden="1"/>
    <row r="17024" customFormat="1" hidden="1"/>
    <row r="17025" customFormat="1" hidden="1"/>
    <row r="17026" customFormat="1" hidden="1"/>
    <row r="17027" customFormat="1" hidden="1"/>
    <row r="17028" customFormat="1" hidden="1"/>
    <row r="17029" customFormat="1" hidden="1"/>
    <row r="17030" customFormat="1" hidden="1"/>
    <row r="17031" customFormat="1" hidden="1"/>
    <row r="17032" customFormat="1" hidden="1"/>
    <row r="17033" customFormat="1" hidden="1"/>
    <row r="17034" customFormat="1" hidden="1"/>
    <row r="17035" customFormat="1" hidden="1"/>
    <row r="17036" customFormat="1" hidden="1"/>
    <row r="17037" customFormat="1" hidden="1"/>
    <row r="17038" customFormat="1" hidden="1"/>
    <row r="17039" customFormat="1" hidden="1"/>
    <row r="17040" customFormat="1" hidden="1"/>
    <row r="17041" customFormat="1" hidden="1"/>
    <row r="17042" customFormat="1" hidden="1"/>
    <row r="17043" customFormat="1" hidden="1"/>
    <row r="17044" customFormat="1" hidden="1"/>
    <row r="17045" customFormat="1" hidden="1"/>
    <row r="17046" customFormat="1" hidden="1"/>
    <row r="17047" customFormat="1" hidden="1"/>
    <row r="17048" customFormat="1" hidden="1"/>
    <row r="17049" customFormat="1" hidden="1"/>
    <row r="17050" customFormat="1" hidden="1"/>
    <row r="17051" customFormat="1" hidden="1"/>
    <row r="17052" customFormat="1" hidden="1"/>
    <row r="17053" customFormat="1" hidden="1"/>
    <row r="17054" customFormat="1" hidden="1"/>
    <row r="17055" customFormat="1" hidden="1"/>
    <row r="17056" customFormat="1" hidden="1"/>
    <row r="17057" customFormat="1" hidden="1"/>
    <row r="17058" customFormat="1" hidden="1"/>
    <row r="17059" customFormat="1" hidden="1"/>
    <row r="17060" customFormat="1" hidden="1"/>
    <row r="17061" customFormat="1" hidden="1"/>
    <row r="17062" customFormat="1" hidden="1"/>
    <row r="17063" customFormat="1" hidden="1"/>
    <row r="17064" customFormat="1" hidden="1"/>
    <row r="17065" customFormat="1" hidden="1"/>
    <row r="17066" customFormat="1" hidden="1"/>
    <row r="17067" customFormat="1" hidden="1"/>
    <row r="17068" customFormat="1" hidden="1"/>
    <row r="17069" customFormat="1" hidden="1"/>
    <row r="17070" customFormat="1" hidden="1"/>
    <row r="17071" customFormat="1" hidden="1"/>
    <row r="17072" customFormat="1" hidden="1"/>
    <row r="17073" customFormat="1" hidden="1"/>
    <row r="17074" customFormat="1" hidden="1"/>
    <row r="17075" customFormat="1" hidden="1"/>
    <row r="17076" customFormat="1" hidden="1"/>
    <row r="17077" customFormat="1" hidden="1"/>
    <row r="17078" customFormat="1" hidden="1"/>
    <row r="17079" customFormat="1" hidden="1"/>
    <row r="17080" customFormat="1" hidden="1"/>
    <row r="17081" customFormat="1" hidden="1"/>
    <row r="17082" customFormat="1" hidden="1"/>
    <row r="17083" customFormat="1" hidden="1"/>
    <row r="17084" customFormat="1" hidden="1"/>
    <row r="17085" customFormat="1" hidden="1"/>
    <row r="17086" customFormat="1" hidden="1"/>
    <row r="17087" customFormat="1" hidden="1"/>
    <row r="17088" customFormat="1" hidden="1"/>
    <row r="17089" customFormat="1" hidden="1"/>
    <row r="17090" customFormat="1" hidden="1"/>
    <row r="17091" customFormat="1" hidden="1"/>
    <row r="17092" customFormat="1" hidden="1"/>
    <row r="17093" customFormat="1" hidden="1"/>
    <row r="17094" customFormat="1" hidden="1"/>
    <row r="17095" customFormat="1" hidden="1"/>
    <row r="17096" customFormat="1" hidden="1"/>
    <row r="17097" customFormat="1" hidden="1"/>
    <row r="17098" customFormat="1" hidden="1"/>
    <row r="17099" customFormat="1" hidden="1"/>
    <row r="17100" customFormat="1" hidden="1"/>
    <row r="17101" customFormat="1" hidden="1"/>
    <row r="17102" customFormat="1" hidden="1"/>
    <row r="17103" customFormat="1" hidden="1"/>
    <row r="17104" customFormat="1" hidden="1"/>
    <row r="17105" customFormat="1" hidden="1"/>
    <row r="17106" customFormat="1" hidden="1"/>
    <row r="17107" customFormat="1" hidden="1"/>
    <row r="17108" customFormat="1" hidden="1"/>
    <row r="17109" customFormat="1" hidden="1"/>
    <row r="17110" customFormat="1" hidden="1"/>
    <row r="17111" customFormat="1" hidden="1"/>
    <row r="17112" customFormat="1" hidden="1"/>
    <row r="17113" customFormat="1" hidden="1"/>
    <row r="17114" customFormat="1" hidden="1"/>
    <row r="17115" customFormat="1" hidden="1"/>
    <row r="17116" customFormat="1" hidden="1"/>
    <row r="17117" customFormat="1" hidden="1"/>
    <row r="17118" customFormat="1" hidden="1"/>
    <row r="17119" customFormat="1" hidden="1"/>
    <row r="17120" customFormat="1" hidden="1"/>
    <row r="17121" customFormat="1" hidden="1"/>
    <row r="17122" customFormat="1" hidden="1"/>
    <row r="17123" customFormat="1" hidden="1"/>
    <row r="17124" customFormat="1" hidden="1"/>
    <row r="17125" customFormat="1" hidden="1"/>
    <row r="17126" customFormat="1" hidden="1"/>
    <row r="17127" customFormat="1" hidden="1"/>
    <row r="17128" customFormat="1" hidden="1"/>
    <row r="17129" customFormat="1" hidden="1"/>
    <row r="17130" customFormat="1" hidden="1"/>
    <row r="17131" customFormat="1" hidden="1"/>
    <row r="17132" customFormat="1" hidden="1"/>
    <row r="17133" customFormat="1" hidden="1"/>
    <row r="17134" customFormat="1" hidden="1"/>
    <row r="17135" customFormat="1" hidden="1"/>
    <row r="17136" customFormat="1" hidden="1"/>
    <row r="17137" customFormat="1" hidden="1"/>
    <row r="17138" customFormat="1" hidden="1"/>
    <row r="17139" customFormat="1" hidden="1"/>
    <row r="17140" customFormat="1" hidden="1"/>
    <row r="17141" customFormat="1" hidden="1"/>
    <row r="17142" customFormat="1" hidden="1"/>
    <row r="17143" customFormat="1" hidden="1"/>
    <row r="17144" customFormat="1" hidden="1"/>
    <row r="17145" customFormat="1" hidden="1"/>
    <row r="17146" customFormat="1" hidden="1"/>
    <row r="17147" customFormat="1" hidden="1"/>
    <row r="17148" customFormat="1" hidden="1"/>
    <row r="17149" customFormat="1" hidden="1"/>
    <row r="17150" customFormat="1" hidden="1"/>
    <row r="17151" customFormat="1" hidden="1"/>
    <row r="17152" customFormat="1" hidden="1"/>
    <row r="17153" customFormat="1" hidden="1"/>
    <row r="17154" customFormat="1" hidden="1"/>
    <row r="17155" customFormat="1" hidden="1"/>
    <row r="17156" customFormat="1" hidden="1"/>
    <row r="17157" customFormat="1" hidden="1"/>
    <row r="17158" customFormat="1" hidden="1"/>
    <row r="17159" customFormat="1" hidden="1"/>
    <row r="17160" customFormat="1" hidden="1"/>
    <row r="17161" customFormat="1" hidden="1"/>
    <row r="17162" customFormat="1" hidden="1"/>
    <row r="17163" customFormat="1" hidden="1"/>
    <row r="17164" customFormat="1" hidden="1"/>
    <row r="17165" customFormat="1" hidden="1"/>
    <row r="17166" customFormat="1" hidden="1"/>
    <row r="17167" customFormat="1" hidden="1"/>
    <row r="17168" customFormat="1" hidden="1"/>
    <row r="17169" customFormat="1" hidden="1"/>
    <row r="17170" customFormat="1" hidden="1"/>
    <row r="17171" customFormat="1" hidden="1"/>
    <row r="17172" customFormat="1" hidden="1"/>
    <row r="17173" customFormat="1" hidden="1"/>
    <row r="17174" customFormat="1" hidden="1"/>
    <row r="17175" customFormat="1" hidden="1"/>
    <row r="17176" customFormat="1" hidden="1"/>
    <row r="17177" customFormat="1" hidden="1"/>
    <row r="17178" customFormat="1" hidden="1"/>
    <row r="17179" customFormat="1" hidden="1"/>
    <row r="17180" customFormat="1" hidden="1"/>
    <row r="17181" customFormat="1" hidden="1"/>
    <row r="17182" customFormat="1" hidden="1"/>
    <row r="17183" customFormat="1" hidden="1"/>
    <row r="17184" customFormat="1" hidden="1"/>
    <row r="17185" customFormat="1" hidden="1"/>
    <row r="17186" customFormat="1" hidden="1"/>
    <row r="17187" customFormat="1" hidden="1"/>
    <row r="17188" customFormat="1" hidden="1"/>
    <row r="17189" customFormat="1" hidden="1"/>
    <row r="17190" customFormat="1" hidden="1"/>
    <row r="17191" customFormat="1" hidden="1"/>
    <row r="17192" customFormat="1" hidden="1"/>
    <row r="17193" customFormat="1" hidden="1"/>
    <row r="17194" customFormat="1" hidden="1"/>
    <row r="17195" customFormat="1" hidden="1"/>
    <row r="17196" customFormat="1" hidden="1"/>
    <row r="17197" customFormat="1" hidden="1"/>
    <row r="17198" customFormat="1" hidden="1"/>
    <row r="17199" customFormat="1" hidden="1"/>
    <row r="17200" customFormat="1" hidden="1"/>
    <row r="17201" customFormat="1" hidden="1"/>
    <row r="17202" customFormat="1" hidden="1"/>
    <row r="17203" customFormat="1" hidden="1"/>
    <row r="17204" customFormat="1" hidden="1"/>
    <row r="17205" customFormat="1" hidden="1"/>
    <row r="17206" customFormat="1" hidden="1"/>
    <row r="17207" customFormat="1" hidden="1"/>
    <row r="17208" customFormat="1" hidden="1"/>
    <row r="17209" customFormat="1" hidden="1"/>
    <row r="17210" customFormat="1" hidden="1"/>
    <row r="17211" customFormat="1" hidden="1"/>
    <row r="17212" customFormat="1" hidden="1"/>
    <row r="17213" customFormat="1" hidden="1"/>
    <row r="17214" customFormat="1" hidden="1"/>
    <row r="17215" customFormat="1" hidden="1"/>
    <row r="17216" customFormat="1" hidden="1"/>
    <row r="17217" customFormat="1" hidden="1"/>
    <row r="17218" customFormat="1" hidden="1"/>
    <row r="17219" customFormat="1" hidden="1"/>
    <row r="17220" customFormat="1" hidden="1"/>
    <row r="17221" customFormat="1" hidden="1"/>
    <row r="17222" customFormat="1" hidden="1"/>
    <row r="17223" customFormat="1" hidden="1"/>
    <row r="17224" customFormat="1" hidden="1"/>
    <row r="17225" customFormat="1" hidden="1"/>
    <row r="17226" customFormat="1" hidden="1"/>
    <row r="17227" customFormat="1" hidden="1"/>
    <row r="17228" customFormat="1" hidden="1"/>
    <row r="17229" customFormat="1" hidden="1"/>
    <row r="17230" customFormat="1" hidden="1"/>
    <row r="17231" customFormat="1" hidden="1"/>
    <row r="17232" customFormat="1" hidden="1"/>
    <row r="17233" customFormat="1" hidden="1"/>
    <row r="17234" customFormat="1" hidden="1"/>
    <row r="17235" customFormat="1" hidden="1"/>
    <row r="17236" customFormat="1" hidden="1"/>
    <row r="17237" customFormat="1" hidden="1"/>
    <row r="17238" customFormat="1" hidden="1"/>
    <row r="17239" customFormat="1" hidden="1"/>
    <row r="17240" customFormat="1" hidden="1"/>
    <row r="17241" customFormat="1" hidden="1"/>
    <row r="17242" customFormat="1" hidden="1"/>
    <row r="17243" customFormat="1" hidden="1"/>
    <row r="17244" customFormat="1" hidden="1"/>
    <row r="17245" customFormat="1" hidden="1"/>
    <row r="17246" customFormat="1" hidden="1"/>
    <row r="17247" customFormat="1" hidden="1"/>
    <row r="17248" customFormat="1" hidden="1"/>
    <row r="17249" customFormat="1" hidden="1"/>
    <row r="17250" customFormat="1" hidden="1"/>
    <row r="17251" customFormat="1" hidden="1"/>
    <row r="17252" customFormat="1" hidden="1"/>
    <row r="17253" customFormat="1" hidden="1"/>
    <row r="17254" customFormat="1" hidden="1"/>
    <row r="17255" customFormat="1" hidden="1"/>
    <row r="17256" customFormat="1" hidden="1"/>
    <row r="17257" customFormat="1" hidden="1"/>
    <row r="17258" customFormat="1" hidden="1"/>
    <row r="17259" customFormat="1" hidden="1"/>
    <row r="17260" customFormat="1" hidden="1"/>
    <row r="17261" customFormat="1" hidden="1"/>
    <row r="17262" customFormat="1" hidden="1"/>
    <row r="17263" customFormat="1" hidden="1"/>
    <row r="17264" customFormat="1" hidden="1"/>
    <row r="17265" customFormat="1" hidden="1"/>
    <row r="17266" customFormat="1" hidden="1"/>
    <row r="17267" customFormat="1" hidden="1"/>
    <row r="17268" customFormat="1" hidden="1"/>
    <row r="17269" customFormat="1" hidden="1"/>
    <row r="17270" customFormat="1" hidden="1"/>
    <row r="17271" customFormat="1" hidden="1"/>
    <row r="17272" customFormat="1" hidden="1"/>
    <row r="17273" customFormat="1" hidden="1"/>
    <row r="17274" customFormat="1" hidden="1"/>
    <row r="17275" customFormat="1" hidden="1"/>
    <row r="17276" customFormat="1" hidden="1"/>
    <row r="17277" customFormat="1" hidden="1"/>
    <row r="17278" customFormat="1" hidden="1"/>
    <row r="17279" customFormat="1" hidden="1"/>
    <row r="17280" customFormat="1" hidden="1"/>
    <row r="17281" customFormat="1" hidden="1"/>
    <row r="17282" customFormat="1" hidden="1"/>
    <row r="17283" customFormat="1" hidden="1"/>
    <row r="17284" customFormat="1" hidden="1"/>
    <row r="17285" customFormat="1" hidden="1"/>
    <row r="17286" customFormat="1" hidden="1"/>
    <row r="17287" customFormat="1" hidden="1"/>
    <row r="17288" customFormat="1" hidden="1"/>
    <row r="17289" customFormat="1" hidden="1"/>
    <row r="17290" customFormat="1" hidden="1"/>
    <row r="17291" customFormat="1" hidden="1"/>
    <row r="17292" customFormat="1" hidden="1"/>
    <row r="17293" customFormat="1" hidden="1"/>
    <row r="17294" customFormat="1" hidden="1"/>
    <row r="17295" customFormat="1" hidden="1"/>
    <row r="17296" customFormat="1" hidden="1"/>
    <row r="17297" customFormat="1" hidden="1"/>
    <row r="17298" customFormat="1" hidden="1"/>
    <row r="17299" customFormat="1" hidden="1"/>
    <row r="17300" customFormat="1" hidden="1"/>
    <row r="17301" customFormat="1" hidden="1"/>
    <row r="17302" customFormat="1" hidden="1"/>
    <row r="17303" customFormat="1" hidden="1"/>
    <row r="17304" customFormat="1" hidden="1"/>
    <row r="17305" customFormat="1" hidden="1"/>
    <row r="17306" customFormat="1" hidden="1"/>
    <row r="17307" customFormat="1" hidden="1"/>
    <row r="17308" customFormat="1" hidden="1"/>
    <row r="17309" customFormat="1" hidden="1"/>
    <row r="17310" customFormat="1" hidden="1"/>
    <row r="17311" customFormat="1" hidden="1"/>
    <row r="17312" customFormat="1" hidden="1"/>
    <row r="17313" customFormat="1" hidden="1"/>
    <row r="17314" customFormat="1" hidden="1"/>
    <row r="17315" customFormat="1" hidden="1"/>
    <row r="17316" customFormat="1" hidden="1"/>
    <row r="17317" customFormat="1" hidden="1"/>
    <row r="17318" customFormat="1" hidden="1"/>
    <row r="17319" customFormat="1" hidden="1"/>
    <row r="17320" customFormat="1" hidden="1"/>
    <row r="17321" customFormat="1" hidden="1"/>
    <row r="17322" customFormat="1" hidden="1"/>
    <row r="17323" customFormat="1" hidden="1"/>
    <row r="17324" customFormat="1" hidden="1"/>
    <row r="17325" customFormat="1" hidden="1"/>
    <row r="17326" customFormat="1" hidden="1"/>
    <row r="17327" customFormat="1" hidden="1"/>
    <row r="17328" customFormat="1" hidden="1"/>
    <row r="17329" customFormat="1" hidden="1"/>
    <row r="17330" customFormat="1" hidden="1"/>
    <row r="17331" customFormat="1" hidden="1"/>
    <row r="17332" customFormat="1" hidden="1"/>
    <row r="17333" customFormat="1" hidden="1"/>
    <row r="17334" customFormat="1" hidden="1"/>
    <row r="17335" customFormat="1" hidden="1"/>
    <row r="17336" customFormat="1" hidden="1"/>
    <row r="17337" customFormat="1" hidden="1"/>
    <row r="17338" customFormat="1" hidden="1"/>
    <row r="17339" customFormat="1" hidden="1"/>
    <row r="17340" customFormat="1" hidden="1"/>
    <row r="17341" customFormat="1" hidden="1"/>
    <row r="17342" customFormat="1" hidden="1"/>
    <row r="17343" customFormat="1" hidden="1"/>
    <row r="17344" customFormat="1" hidden="1"/>
    <row r="17345" customFormat="1" hidden="1"/>
    <row r="17346" customFormat="1" hidden="1"/>
    <row r="17347" customFormat="1" hidden="1"/>
    <row r="17348" customFormat="1" hidden="1"/>
    <row r="17349" customFormat="1" hidden="1"/>
    <row r="17350" customFormat="1" hidden="1"/>
    <row r="17351" customFormat="1" hidden="1"/>
    <row r="17352" customFormat="1" hidden="1"/>
    <row r="17353" customFormat="1" hidden="1"/>
    <row r="17354" customFormat="1" hidden="1"/>
    <row r="17355" customFormat="1" hidden="1"/>
    <row r="17356" customFormat="1" hidden="1"/>
    <row r="17357" customFormat="1" hidden="1"/>
    <row r="17358" customFormat="1" hidden="1"/>
    <row r="17359" customFormat="1" hidden="1"/>
    <row r="17360" customFormat="1" hidden="1"/>
    <row r="17361" customFormat="1" hidden="1"/>
    <row r="17362" customFormat="1" hidden="1"/>
    <row r="17363" customFormat="1" hidden="1"/>
    <row r="17364" customFormat="1" hidden="1"/>
    <row r="17365" customFormat="1" hidden="1"/>
    <row r="17366" customFormat="1" hidden="1"/>
    <row r="17367" customFormat="1" hidden="1"/>
    <row r="17368" customFormat="1" hidden="1"/>
    <row r="17369" customFormat="1" hidden="1"/>
    <row r="17370" customFormat="1" hidden="1"/>
    <row r="17371" customFormat="1" hidden="1"/>
    <row r="17372" customFormat="1" hidden="1"/>
    <row r="17373" customFormat="1" hidden="1"/>
    <row r="17374" customFormat="1" hidden="1"/>
    <row r="17375" customFormat="1" hidden="1"/>
    <row r="17376" customFormat="1" hidden="1"/>
    <row r="17377" customFormat="1" hidden="1"/>
    <row r="17378" customFormat="1" hidden="1"/>
    <row r="17379" customFormat="1" hidden="1"/>
    <row r="17380" customFormat="1" hidden="1"/>
    <row r="17381" customFormat="1" hidden="1"/>
    <row r="17382" customFormat="1" hidden="1"/>
    <row r="17383" customFormat="1" hidden="1"/>
    <row r="17384" customFormat="1" hidden="1"/>
    <row r="17385" customFormat="1" hidden="1"/>
    <row r="17386" customFormat="1" hidden="1"/>
    <row r="17387" customFormat="1" hidden="1"/>
    <row r="17388" customFormat="1" hidden="1"/>
    <row r="17389" customFormat="1" hidden="1"/>
    <row r="17390" customFormat="1" hidden="1"/>
    <row r="17391" customFormat="1" hidden="1"/>
    <row r="17392" customFormat="1" hidden="1"/>
    <row r="17393" customFormat="1" hidden="1"/>
    <row r="17394" customFormat="1" hidden="1"/>
    <row r="17395" customFormat="1" hidden="1"/>
    <row r="17396" customFormat="1" hidden="1"/>
    <row r="17397" customFormat="1" hidden="1"/>
    <row r="17398" customFormat="1" hidden="1"/>
    <row r="17399" customFormat="1" hidden="1"/>
    <row r="17400" customFormat="1" hidden="1"/>
    <row r="17401" customFormat="1" hidden="1"/>
    <row r="17402" customFormat="1" hidden="1"/>
    <row r="17403" customFormat="1" hidden="1"/>
    <row r="17404" customFormat="1" hidden="1"/>
    <row r="17405" customFormat="1" hidden="1"/>
    <row r="17406" customFormat="1" hidden="1"/>
    <row r="17407" customFormat="1" hidden="1"/>
    <row r="17408" customFormat="1" hidden="1"/>
    <row r="17409" customFormat="1" hidden="1"/>
    <row r="17410" customFormat="1" hidden="1"/>
    <row r="17411" customFormat="1" hidden="1"/>
    <row r="17412" customFormat="1" hidden="1"/>
    <row r="17413" customFormat="1" hidden="1"/>
    <row r="17414" customFormat="1" hidden="1"/>
    <row r="17415" customFormat="1" hidden="1"/>
    <row r="17416" customFormat="1" hidden="1"/>
    <row r="17417" customFormat="1" hidden="1"/>
    <row r="17418" customFormat="1" hidden="1"/>
    <row r="17419" customFormat="1" hidden="1"/>
    <row r="17420" customFormat="1" hidden="1"/>
    <row r="17421" customFormat="1" hidden="1"/>
    <row r="17422" customFormat="1" hidden="1"/>
    <row r="17423" customFormat="1" hidden="1"/>
    <row r="17424" customFormat="1" hidden="1"/>
    <row r="17425" customFormat="1" hidden="1"/>
    <row r="17426" customFormat="1" hidden="1"/>
    <row r="17427" customFormat="1" hidden="1"/>
    <row r="17428" customFormat="1" hidden="1"/>
    <row r="17429" customFormat="1" hidden="1"/>
    <row r="17430" customFormat="1" hidden="1"/>
    <row r="17431" customFormat="1" hidden="1"/>
    <row r="17432" customFormat="1" hidden="1"/>
    <row r="17433" customFormat="1" hidden="1"/>
    <row r="17434" customFormat="1" hidden="1"/>
    <row r="17435" customFormat="1" hidden="1"/>
    <row r="17436" customFormat="1" hidden="1"/>
    <row r="17437" customFormat="1" hidden="1"/>
    <row r="17438" customFormat="1" hidden="1"/>
    <row r="17439" customFormat="1" hidden="1"/>
    <row r="17440" customFormat="1" hidden="1"/>
    <row r="17441" customFormat="1" hidden="1"/>
    <row r="17442" customFormat="1" hidden="1"/>
    <row r="17443" customFormat="1" hidden="1"/>
    <row r="17444" customFormat="1" hidden="1"/>
    <row r="17445" customFormat="1" hidden="1"/>
    <row r="17446" customFormat="1" hidden="1"/>
    <row r="17447" customFormat="1" hidden="1"/>
    <row r="17448" customFormat="1" hidden="1"/>
    <row r="17449" customFormat="1" hidden="1"/>
    <row r="17450" customFormat="1" hidden="1"/>
    <row r="17451" customFormat="1" hidden="1"/>
    <row r="17452" customFormat="1" hidden="1"/>
    <row r="17453" customFormat="1" hidden="1"/>
    <row r="17454" customFormat="1" hidden="1"/>
    <row r="17455" customFormat="1" hidden="1"/>
    <row r="17456" customFormat="1" hidden="1"/>
    <row r="17457" customFormat="1" hidden="1"/>
    <row r="17458" customFormat="1" hidden="1"/>
    <row r="17459" customFormat="1" hidden="1"/>
    <row r="17460" customFormat="1" hidden="1"/>
    <row r="17461" customFormat="1" hidden="1"/>
    <row r="17462" customFormat="1" hidden="1"/>
    <row r="17463" customFormat="1" hidden="1"/>
    <row r="17464" customFormat="1" hidden="1"/>
    <row r="17465" customFormat="1" hidden="1"/>
    <row r="17466" customFormat="1" hidden="1"/>
    <row r="17467" customFormat="1" hidden="1"/>
    <row r="17468" customFormat="1" hidden="1"/>
    <row r="17469" customFormat="1" hidden="1"/>
    <row r="17470" customFormat="1" hidden="1"/>
    <row r="17471" customFormat="1" hidden="1"/>
    <row r="17472" customFormat="1" hidden="1"/>
    <row r="17473" customFormat="1" hidden="1"/>
    <row r="17474" customFormat="1" hidden="1"/>
    <row r="17475" customFormat="1" hidden="1"/>
    <row r="17476" customFormat="1" hidden="1"/>
    <row r="17477" customFormat="1" hidden="1"/>
    <row r="17478" customFormat="1" hidden="1"/>
    <row r="17479" customFormat="1" hidden="1"/>
    <row r="17480" customFormat="1" hidden="1"/>
    <row r="17481" customFormat="1" hidden="1"/>
    <row r="17482" customFormat="1" hidden="1"/>
    <row r="17483" customFormat="1" hidden="1"/>
    <row r="17484" customFormat="1" hidden="1"/>
    <row r="17485" customFormat="1" hidden="1"/>
    <row r="17486" customFormat="1" hidden="1"/>
    <row r="17487" customFormat="1" hidden="1"/>
    <row r="17488" customFormat="1" hidden="1"/>
    <row r="17489" customFormat="1" hidden="1"/>
    <row r="17490" customFormat="1" hidden="1"/>
    <row r="17491" customFormat="1" hidden="1"/>
    <row r="17492" customFormat="1" hidden="1"/>
    <row r="17493" customFormat="1" hidden="1"/>
    <row r="17494" customFormat="1" hidden="1"/>
    <row r="17495" customFormat="1" hidden="1"/>
    <row r="17496" customFormat="1" hidden="1"/>
    <row r="17497" customFormat="1" hidden="1"/>
    <row r="17498" customFormat="1" hidden="1"/>
    <row r="17499" customFormat="1" hidden="1"/>
    <row r="17500" customFormat="1" hidden="1"/>
    <row r="17501" customFormat="1" hidden="1"/>
    <row r="17502" customFormat="1" hidden="1"/>
    <row r="17503" customFormat="1" hidden="1"/>
    <row r="17504" customFormat="1" hidden="1"/>
    <row r="17505" customFormat="1" hidden="1"/>
    <row r="17506" customFormat="1" hidden="1"/>
    <row r="17507" customFormat="1" hidden="1"/>
    <row r="17508" customFormat="1" hidden="1"/>
    <row r="17509" customFormat="1" hidden="1"/>
    <row r="17510" customFormat="1" hidden="1"/>
    <row r="17511" customFormat="1" hidden="1"/>
    <row r="17512" customFormat="1" hidden="1"/>
    <row r="17513" customFormat="1" hidden="1"/>
    <row r="17514" customFormat="1" hidden="1"/>
    <row r="17515" customFormat="1" hidden="1"/>
    <row r="17516" customFormat="1" hidden="1"/>
    <row r="17517" customFormat="1" hidden="1"/>
    <row r="17518" customFormat="1" hidden="1"/>
    <row r="17519" customFormat="1" hidden="1"/>
    <row r="17520" customFormat="1" hidden="1"/>
    <row r="17521" customFormat="1" hidden="1"/>
    <row r="17522" customFormat="1" hidden="1"/>
    <row r="17523" customFormat="1" hidden="1"/>
    <row r="17524" customFormat="1" hidden="1"/>
    <row r="17525" customFormat="1" hidden="1"/>
    <row r="17526" customFormat="1" hidden="1"/>
    <row r="17527" customFormat="1" hidden="1"/>
    <row r="17528" customFormat="1" hidden="1"/>
    <row r="17529" customFormat="1" hidden="1"/>
    <row r="17530" customFormat="1" hidden="1"/>
    <row r="17531" customFormat="1" hidden="1"/>
    <row r="17532" customFormat="1" hidden="1"/>
    <row r="17533" customFormat="1" hidden="1"/>
    <row r="17534" customFormat="1" hidden="1"/>
    <row r="17535" customFormat="1" hidden="1"/>
    <row r="17536" customFormat="1" hidden="1"/>
    <row r="17537" customFormat="1" hidden="1"/>
    <row r="17538" customFormat="1" hidden="1"/>
    <row r="17539" customFormat="1" hidden="1"/>
    <row r="17540" customFormat="1" hidden="1"/>
    <row r="17541" customFormat="1" hidden="1"/>
    <row r="17542" customFormat="1" hidden="1"/>
    <row r="17543" customFormat="1" hidden="1"/>
    <row r="17544" customFormat="1" hidden="1"/>
    <row r="17545" customFormat="1" hidden="1"/>
    <row r="17546" customFormat="1" hidden="1"/>
    <row r="17547" customFormat="1" hidden="1"/>
    <row r="17548" customFormat="1" hidden="1"/>
    <row r="17549" customFormat="1" hidden="1"/>
    <row r="17550" customFormat="1" hidden="1"/>
    <row r="17551" customFormat="1" hidden="1"/>
    <row r="17552" customFormat="1" hidden="1"/>
    <row r="17553" customFormat="1" hidden="1"/>
    <row r="17554" customFormat="1" hidden="1"/>
    <row r="17555" customFormat="1" hidden="1"/>
    <row r="17556" customFormat="1" hidden="1"/>
    <row r="17557" customFormat="1" hidden="1"/>
    <row r="17558" customFormat="1" hidden="1"/>
    <row r="17559" customFormat="1" hidden="1"/>
    <row r="17560" customFormat="1" hidden="1"/>
    <row r="17561" customFormat="1" hidden="1"/>
    <row r="17562" customFormat="1" hidden="1"/>
    <row r="17563" customFormat="1" hidden="1"/>
    <row r="17564" customFormat="1" hidden="1"/>
    <row r="17565" customFormat="1" hidden="1"/>
    <row r="17566" customFormat="1" hidden="1"/>
    <row r="17567" customFormat="1" hidden="1"/>
    <row r="17568" customFormat="1" hidden="1"/>
    <row r="17569" customFormat="1" hidden="1"/>
    <row r="17570" customFormat="1" hidden="1"/>
    <row r="17571" customFormat="1" hidden="1"/>
    <row r="17572" customFormat="1" hidden="1"/>
    <row r="17573" customFormat="1" hidden="1"/>
    <row r="17574" customFormat="1" hidden="1"/>
    <row r="17575" customFormat="1" hidden="1"/>
    <row r="17576" customFormat="1" hidden="1"/>
    <row r="17577" customFormat="1" hidden="1"/>
    <row r="17578" customFormat="1" hidden="1"/>
    <row r="17579" customFormat="1" hidden="1"/>
    <row r="17580" customFormat="1" hidden="1"/>
    <row r="17581" customFormat="1" hidden="1"/>
    <row r="17582" customFormat="1" hidden="1"/>
    <row r="17583" customFormat="1" hidden="1"/>
    <row r="17584" customFormat="1" hidden="1"/>
    <row r="17585" customFormat="1" hidden="1"/>
    <row r="17586" customFormat="1" hidden="1"/>
    <row r="17587" customFormat="1" hidden="1"/>
    <row r="17588" customFormat="1" hidden="1"/>
    <row r="17589" customFormat="1" hidden="1"/>
    <row r="17590" customFormat="1" hidden="1"/>
    <row r="17591" customFormat="1" hidden="1"/>
    <row r="17592" customFormat="1" hidden="1"/>
    <row r="17593" customFormat="1" hidden="1"/>
    <row r="17594" customFormat="1" hidden="1"/>
    <row r="17595" customFormat="1" hidden="1"/>
    <row r="17596" customFormat="1" hidden="1"/>
    <row r="17597" customFormat="1" hidden="1"/>
    <row r="17598" customFormat="1" hidden="1"/>
    <row r="17599" customFormat="1" hidden="1"/>
    <row r="17600" customFormat="1" hidden="1"/>
    <row r="17601" customFormat="1" hidden="1"/>
    <row r="17602" customFormat="1" hidden="1"/>
    <row r="17603" customFormat="1" hidden="1"/>
    <row r="17604" customFormat="1" hidden="1"/>
    <row r="17605" customFormat="1" hidden="1"/>
    <row r="17606" customFormat="1" hidden="1"/>
    <row r="17607" customFormat="1" hidden="1"/>
    <row r="17608" customFormat="1" hidden="1"/>
    <row r="17609" customFormat="1" hidden="1"/>
    <row r="17610" customFormat="1" hidden="1"/>
    <row r="17611" customFormat="1" hidden="1"/>
    <row r="17612" customFormat="1" hidden="1"/>
    <row r="17613" customFormat="1" hidden="1"/>
    <row r="17614" customFormat="1" hidden="1"/>
    <row r="17615" customFormat="1" hidden="1"/>
    <row r="17616" customFormat="1" hidden="1"/>
    <row r="17617" customFormat="1" hidden="1"/>
    <row r="17618" customFormat="1" hidden="1"/>
    <row r="17619" customFormat="1" hidden="1"/>
    <row r="17620" customFormat="1" hidden="1"/>
    <row r="17621" customFormat="1" hidden="1"/>
    <row r="17622" customFormat="1" hidden="1"/>
    <row r="17623" customFormat="1" hidden="1"/>
    <row r="17624" customFormat="1" hidden="1"/>
    <row r="17625" customFormat="1" hidden="1"/>
    <row r="17626" customFormat="1" hidden="1"/>
    <row r="17627" customFormat="1" hidden="1"/>
    <row r="17628" customFormat="1" hidden="1"/>
    <row r="17629" customFormat="1" hidden="1"/>
    <row r="17630" customFormat="1" hidden="1"/>
    <row r="17631" customFormat="1" hidden="1"/>
    <row r="17632" customFormat="1" hidden="1"/>
    <row r="17633" customFormat="1" hidden="1"/>
    <row r="17634" customFormat="1" hidden="1"/>
    <row r="17635" customFormat="1" hidden="1"/>
    <row r="17636" customFormat="1" hidden="1"/>
    <row r="17637" customFormat="1" hidden="1"/>
    <row r="17638" customFormat="1" hidden="1"/>
    <row r="17639" customFormat="1" hidden="1"/>
    <row r="17640" customFormat="1" hidden="1"/>
    <row r="17641" customFormat="1" hidden="1"/>
    <row r="17642" customFormat="1" hidden="1"/>
    <row r="17643" customFormat="1" hidden="1"/>
    <row r="17644" customFormat="1" hidden="1"/>
    <row r="17645" customFormat="1" hidden="1"/>
    <row r="17646" customFormat="1" hidden="1"/>
    <row r="17647" customFormat="1" hidden="1"/>
    <row r="17648" customFormat="1" hidden="1"/>
    <row r="17649" customFormat="1" hidden="1"/>
    <row r="17650" customFormat="1" hidden="1"/>
    <row r="17651" customFormat="1" hidden="1"/>
    <row r="17652" customFormat="1" hidden="1"/>
    <row r="17653" customFormat="1" hidden="1"/>
    <row r="17654" customFormat="1" hidden="1"/>
    <row r="17655" customFormat="1" hidden="1"/>
    <row r="17656" customFormat="1" hidden="1"/>
    <row r="17657" customFormat="1" hidden="1"/>
    <row r="17658" customFormat="1" hidden="1"/>
    <row r="17659" customFormat="1" hidden="1"/>
    <row r="17660" customFormat="1" hidden="1"/>
    <row r="17661" customFormat="1" hidden="1"/>
    <row r="17662" customFormat="1" hidden="1"/>
    <row r="17663" customFormat="1" hidden="1"/>
    <row r="17664" customFormat="1" hidden="1"/>
    <row r="17665" customFormat="1" hidden="1"/>
    <row r="17666" customFormat="1" hidden="1"/>
    <row r="17667" customFormat="1" hidden="1"/>
    <row r="17668" customFormat="1" hidden="1"/>
    <row r="17669" customFormat="1" hidden="1"/>
    <row r="17670" customFormat="1" hidden="1"/>
    <row r="17671" customFormat="1" hidden="1"/>
    <row r="17672" customFormat="1" hidden="1"/>
    <row r="17673" customFormat="1" hidden="1"/>
    <row r="17674" customFormat="1" hidden="1"/>
    <row r="17675" customFormat="1" hidden="1"/>
    <row r="17676" customFormat="1" hidden="1"/>
    <row r="17677" customFormat="1" hidden="1"/>
    <row r="17678" customFormat="1" hidden="1"/>
    <row r="17679" customFormat="1" hidden="1"/>
    <row r="17680" customFormat="1" hidden="1"/>
    <row r="17681" customFormat="1" hidden="1"/>
    <row r="17682" customFormat="1" hidden="1"/>
    <row r="17683" customFormat="1" hidden="1"/>
    <row r="17684" customFormat="1" hidden="1"/>
    <row r="17685" customFormat="1" hidden="1"/>
    <row r="17686" customFormat="1" hidden="1"/>
    <row r="17687" customFormat="1" hidden="1"/>
    <row r="17688" customFormat="1" hidden="1"/>
    <row r="17689" customFormat="1" hidden="1"/>
    <row r="17690" customFormat="1" hidden="1"/>
    <row r="17691" customFormat="1" hidden="1"/>
    <row r="17692" customFormat="1" hidden="1"/>
    <row r="17693" customFormat="1" hidden="1"/>
    <row r="17694" customFormat="1" hidden="1"/>
    <row r="17695" customFormat="1" hidden="1"/>
    <row r="17696" customFormat="1" hidden="1"/>
    <row r="17697" customFormat="1" hidden="1"/>
    <row r="17698" customFormat="1" hidden="1"/>
    <row r="17699" customFormat="1" hidden="1"/>
    <row r="17700" customFormat="1" hidden="1"/>
    <row r="17701" customFormat="1" hidden="1"/>
    <row r="17702" customFormat="1" hidden="1"/>
    <row r="17703" customFormat="1" hidden="1"/>
    <row r="17704" customFormat="1" hidden="1"/>
    <row r="17705" customFormat="1" hidden="1"/>
    <row r="17706" customFormat="1" hidden="1"/>
    <row r="17707" customFormat="1" hidden="1"/>
    <row r="17708" customFormat="1" hidden="1"/>
    <row r="17709" customFormat="1" hidden="1"/>
    <row r="17710" customFormat="1" hidden="1"/>
    <row r="17711" customFormat="1" hidden="1"/>
    <row r="17712" customFormat="1" hidden="1"/>
    <row r="17713" customFormat="1" hidden="1"/>
    <row r="17714" customFormat="1" hidden="1"/>
    <row r="17715" customFormat="1" hidden="1"/>
    <row r="17716" customFormat="1" hidden="1"/>
    <row r="17717" customFormat="1" hidden="1"/>
    <row r="17718" customFormat="1" hidden="1"/>
    <row r="17719" customFormat="1" hidden="1"/>
    <row r="17720" customFormat="1" hidden="1"/>
    <row r="17721" customFormat="1" hidden="1"/>
    <row r="17722" customFormat="1" hidden="1"/>
    <row r="17723" customFormat="1" hidden="1"/>
    <row r="17724" customFormat="1" hidden="1"/>
    <row r="17725" customFormat="1" hidden="1"/>
    <row r="17726" customFormat="1" hidden="1"/>
    <row r="17727" customFormat="1" hidden="1"/>
    <row r="17728" customFormat="1" hidden="1"/>
    <row r="17729" customFormat="1" hidden="1"/>
    <row r="17730" customFormat="1" hidden="1"/>
    <row r="17731" customFormat="1" hidden="1"/>
    <row r="17732" customFormat="1" hidden="1"/>
    <row r="17733" customFormat="1" hidden="1"/>
    <row r="17734" customFormat="1" hidden="1"/>
    <row r="17735" customFormat="1" hidden="1"/>
    <row r="17736" customFormat="1" hidden="1"/>
    <row r="17737" customFormat="1" hidden="1"/>
    <row r="17738" customFormat="1" hidden="1"/>
    <row r="17739" customFormat="1" hidden="1"/>
    <row r="17740" customFormat="1" hidden="1"/>
    <row r="17741" customFormat="1" hidden="1"/>
    <row r="17742" customFormat="1" hidden="1"/>
    <row r="17743" customFormat="1" hidden="1"/>
    <row r="17744" customFormat="1" hidden="1"/>
    <row r="17745" customFormat="1" hidden="1"/>
    <row r="17746" customFormat="1" hidden="1"/>
    <row r="17747" customFormat="1" hidden="1"/>
    <row r="17748" customFormat="1" hidden="1"/>
    <row r="17749" customFormat="1" hidden="1"/>
    <row r="17750" customFormat="1" hidden="1"/>
    <row r="17751" customFormat="1" hidden="1"/>
    <row r="17752" customFormat="1" hidden="1"/>
    <row r="17753" customFormat="1" hidden="1"/>
    <row r="17754" customFormat="1" hidden="1"/>
    <row r="17755" customFormat="1" hidden="1"/>
    <row r="17756" customFormat="1" hidden="1"/>
    <row r="17757" customFormat="1" hidden="1"/>
    <row r="17758" customFormat="1" hidden="1"/>
    <row r="17759" customFormat="1" hidden="1"/>
    <row r="17760" customFormat="1" hidden="1"/>
    <row r="17761" customFormat="1" hidden="1"/>
    <row r="17762" customFormat="1" hidden="1"/>
    <row r="17763" customFormat="1" hidden="1"/>
    <row r="17764" customFormat="1" hidden="1"/>
    <row r="17765" customFormat="1" hidden="1"/>
    <row r="17766" customFormat="1" hidden="1"/>
    <row r="17767" customFormat="1" hidden="1"/>
    <row r="17768" customFormat="1" hidden="1"/>
    <row r="17769" customFormat="1" hidden="1"/>
    <row r="17770" customFormat="1" hidden="1"/>
    <row r="17771" customFormat="1" hidden="1"/>
    <row r="17772" customFormat="1" hidden="1"/>
    <row r="17773" customFormat="1" hidden="1"/>
    <row r="17774" customFormat="1" hidden="1"/>
    <row r="17775" customFormat="1" hidden="1"/>
    <row r="17776" customFormat="1" hidden="1"/>
    <row r="17777" customFormat="1" hidden="1"/>
    <row r="17778" customFormat="1" hidden="1"/>
    <row r="17779" customFormat="1" hidden="1"/>
    <row r="17780" customFormat="1" hidden="1"/>
    <row r="17781" customFormat="1" hidden="1"/>
    <row r="17782" customFormat="1" hidden="1"/>
    <row r="17783" customFormat="1" hidden="1"/>
    <row r="17784" customFormat="1" hidden="1"/>
    <row r="17785" customFormat="1" hidden="1"/>
    <row r="17786" customFormat="1" hidden="1"/>
    <row r="17787" customFormat="1" hidden="1"/>
    <row r="17788" customFormat="1" hidden="1"/>
    <row r="17789" customFormat="1" hidden="1"/>
    <row r="17790" customFormat="1" hidden="1"/>
    <row r="17791" customFormat="1" hidden="1"/>
    <row r="17792" customFormat="1" hidden="1"/>
    <row r="17793" customFormat="1" hidden="1"/>
    <row r="17794" customFormat="1" hidden="1"/>
    <row r="17795" customFormat="1" hidden="1"/>
    <row r="17796" customFormat="1" hidden="1"/>
    <row r="17797" customFormat="1" hidden="1"/>
    <row r="17798" customFormat="1" hidden="1"/>
    <row r="17799" customFormat="1" hidden="1"/>
    <row r="17800" customFormat="1" hidden="1"/>
    <row r="17801" customFormat="1" hidden="1"/>
    <row r="17802" customFormat="1" hidden="1"/>
    <row r="17803" customFormat="1" hidden="1"/>
    <row r="17804" customFormat="1" hidden="1"/>
    <row r="17805" customFormat="1" hidden="1"/>
    <row r="17806" customFormat="1" hidden="1"/>
    <row r="17807" customFormat="1" hidden="1"/>
    <row r="17808" customFormat="1" hidden="1"/>
    <row r="17809" customFormat="1" hidden="1"/>
    <row r="17810" customFormat="1" hidden="1"/>
    <row r="17811" customFormat="1" hidden="1"/>
    <row r="17812" customFormat="1" hidden="1"/>
    <row r="17813" customFormat="1" hidden="1"/>
    <row r="17814" customFormat="1" hidden="1"/>
    <row r="17815" customFormat="1" hidden="1"/>
    <row r="17816" customFormat="1" hidden="1"/>
    <row r="17817" customFormat="1" hidden="1"/>
    <row r="17818" customFormat="1" hidden="1"/>
    <row r="17819" customFormat="1" hidden="1"/>
    <row r="17820" customFormat="1" hidden="1"/>
    <row r="17821" customFormat="1" hidden="1"/>
    <row r="17822" customFormat="1" hidden="1"/>
    <row r="17823" customFormat="1" hidden="1"/>
    <row r="17824" customFormat="1" hidden="1"/>
    <row r="17825" customFormat="1" hidden="1"/>
    <row r="17826" customFormat="1" hidden="1"/>
    <row r="17827" customFormat="1" hidden="1"/>
    <row r="17828" customFormat="1" hidden="1"/>
    <row r="17829" customFormat="1" hidden="1"/>
    <row r="17830" customFormat="1" hidden="1"/>
    <row r="17831" customFormat="1" hidden="1"/>
    <row r="17832" customFormat="1" hidden="1"/>
    <row r="17833" customFormat="1" hidden="1"/>
    <row r="17834" customFormat="1" hidden="1"/>
    <row r="17835" customFormat="1" hidden="1"/>
    <row r="17836" customFormat="1" hidden="1"/>
    <row r="17837" customFormat="1" hidden="1"/>
    <row r="17838" customFormat="1" hidden="1"/>
    <row r="17839" customFormat="1" hidden="1"/>
    <row r="17840" customFormat="1" hidden="1"/>
    <row r="17841" customFormat="1" hidden="1"/>
    <row r="17842" customFormat="1" hidden="1"/>
    <row r="17843" customFormat="1" hidden="1"/>
    <row r="17844" customFormat="1" hidden="1"/>
    <row r="17845" customFormat="1" hidden="1"/>
    <row r="17846" customFormat="1" hidden="1"/>
    <row r="17847" customFormat="1" hidden="1"/>
    <row r="17848" customFormat="1" hidden="1"/>
    <row r="17849" customFormat="1" hidden="1"/>
    <row r="17850" customFormat="1" hidden="1"/>
    <row r="17851" customFormat="1" hidden="1"/>
    <row r="17852" customFormat="1" hidden="1"/>
    <row r="17853" customFormat="1" hidden="1"/>
    <row r="17854" customFormat="1" hidden="1"/>
    <row r="17855" customFormat="1" hidden="1"/>
    <row r="17856" customFormat="1" hidden="1"/>
    <row r="17857" customFormat="1" hidden="1"/>
    <row r="17858" customFormat="1" hidden="1"/>
    <row r="17859" customFormat="1" hidden="1"/>
    <row r="17860" customFormat="1" hidden="1"/>
    <row r="17861" customFormat="1" hidden="1"/>
    <row r="17862" customFormat="1" hidden="1"/>
    <row r="17863" customFormat="1" hidden="1"/>
    <row r="17864" customFormat="1" hidden="1"/>
    <row r="17865" customFormat="1" hidden="1"/>
    <row r="17866" customFormat="1" hidden="1"/>
    <row r="17867" customFormat="1" hidden="1"/>
    <row r="17868" customFormat="1" hidden="1"/>
    <row r="17869" customFormat="1" hidden="1"/>
    <row r="17870" customFormat="1" hidden="1"/>
    <row r="17871" customFormat="1" hidden="1"/>
    <row r="17872" customFormat="1" hidden="1"/>
    <row r="17873" customFormat="1" hidden="1"/>
    <row r="17874" customFormat="1" hidden="1"/>
    <row r="17875" customFormat="1" hidden="1"/>
    <row r="17876" customFormat="1" hidden="1"/>
    <row r="17877" customFormat="1" hidden="1"/>
    <row r="17878" customFormat="1" hidden="1"/>
    <row r="17879" customFormat="1" hidden="1"/>
    <row r="17880" customFormat="1" hidden="1"/>
    <row r="17881" customFormat="1" hidden="1"/>
    <row r="17882" customFormat="1" hidden="1"/>
    <row r="17883" customFormat="1" hidden="1"/>
    <row r="17884" customFormat="1" hidden="1"/>
    <row r="17885" customFormat="1" hidden="1"/>
    <row r="17886" customFormat="1" hidden="1"/>
    <row r="17887" customFormat="1" hidden="1"/>
    <row r="17888" customFormat="1" hidden="1"/>
    <row r="17889" customFormat="1" hidden="1"/>
    <row r="17890" customFormat="1" hidden="1"/>
    <row r="17891" customFormat="1" hidden="1"/>
    <row r="17892" customFormat="1" hidden="1"/>
    <row r="17893" customFormat="1" hidden="1"/>
    <row r="17894" customFormat="1" hidden="1"/>
    <row r="17895" customFormat="1" hidden="1"/>
    <row r="17896" customFormat="1" hidden="1"/>
    <row r="17897" customFormat="1" hidden="1"/>
    <row r="17898" customFormat="1" hidden="1"/>
    <row r="17899" customFormat="1" hidden="1"/>
    <row r="17900" customFormat="1" hidden="1"/>
    <row r="17901" customFormat="1" hidden="1"/>
    <row r="17902" customFormat="1" hidden="1"/>
    <row r="17903" customFormat="1" hidden="1"/>
    <row r="17904" customFormat="1" hidden="1"/>
    <row r="17905" customFormat="1" hidden="1"/>
    <row r="17906" customFormat="1" hidden="1"/>
    <row r="17907" customFormat="1" hidden="1"/>
    <row r="17908" customFormat="1" hidden="1"/>
    <row r="17909" customFormat="1" hidden="1"/>
    <row r="17910" customFormat="1" hidden="1"/>
    <row r="17911" customFormat="1" hidden="1"/>
    <row r="17912" customFormat="1" hidden="1"/>
    <row r="17913" customFormat="1" hidden="1"/>
    <row r="17914" customFormat="1" hidden="1"/>
    <row r="17915" customFormat="1" hidden="1"/>
    <row r="17916" customFormat="1" hidden="1"/>
    <row r="17917" customFormat="1" hidden="1"/>
    <row r="17918" customFormat="1" hidden="1"/>
    <row r="17919" customFormat="1" hidden="1"/>
    <row r="17920" customFormat="1" hidden="1"/>
    <row r="17921" customFormat="1" hidden="1"/>
    <row r="17922" customFormat="1" hidden="1"/>
    <row r="17923" customFormat="1" hidden="1"/>
    <row r="17924" customFormat="1" hidden="1"/>
    <row r="17925" customFormat="1" hidden="1"/>
    <row r="17926" customFormat="1" hidden="1"/>
    <row r="17927" customFormat="1" hidden="1"/>
    <row r="17928" customFormat="1" hidden="1"/>
    <row r="17929" customFormat="1" hidden="1"/>
    <row r="17930" customFormat="1" hidden="1"/>
    <row r="17931" customFormat="1" hidden="1"/>
    <row r="17932" customFormat="1" hidden="1"/>
    <row r="17933" customFormat="1" hidden="1"/>
    <row r="17934" customFormat="1" hidden="1"/>
    <row r="17935" customFormat="1" hidden="1"/>
    <row r="17936" customFormat="1" hidden="1"/>
    <row r="17937" customFormat="1" hidden="1"/>
    <row r="17938" customFormat="1" hidden="1"/>
    <row r="17939" customFormat="1" hidden="1"/>
    <row r="17940" customFormat="1" hidden="1"/>
    <row r="17941" customFormat="1" hidden="1"/>
    <row r="17942" customFormat="1" hidden="1"/>
    <row r="17943" customFormat="1" hidden="1"/>
    <row r="17944" customFormat="1" hidden="1"/>
    <row r="17945" customFormat="1" hidden="1"/>
    <row r="17946" customFormat="1" hidden="1"/>
    <row r="17947" customFormat="1" hidden="1"/>
    <row r="17948" customFormat="1" hidden="1"/>
    <row r="17949" customFormat="1" hidden="1"/>
    <row r="17950" customFormat="1" hidden="1"/>
    <row r="17951" customFormat="1" hidden="1"/>
    <row r="17952" customFormat="1" hidden="1"/>
    <row r="17953" customFormat="1" hidden="1"/>
    <row r="17954" customFormat="1" hidden="1"/>
    <row r="17955" customFormat="1" hidden="1"/>
    <row r="17956" customFormat="1" hidden="1"/>
    <row r="17957" customFormat="1" hidden="1"/>
    <row r="17958" customFormat="1" hidden="1"/>
    <row r="17959" customFormat="1" hidden="1"/>
    <row r="17960" customFormat="1" hidden="1"/>
    <row r="17961" customFormat="1" hidden="1"/>
    <row r="17962" customFormat="1" hidden="1"/>
    <row r="17963" customFormat="1" hidden="1"/>
    <row r="17964" customFormat="1" hidden="1"/>
    <row r="17965" customFormat="1" hidden="1"/>
    <row r="17966" customFormat="1" hidden="1"/>
    <row r="17967" customFormat="1" hidden="1"/>
    <row r="17968" customFormat="1" hidden="1"/>
    <row r="17969" customFormat="1" hidden="1"/>
    <row r="17970" customFormat="1" hidden="1"/>
    <row r="17971" customFormat="1" hidden="1"/>
    <row r="17972" customFormat="1" hidden="1"/>
    <row r="17973" customFormat="1" hidden="1"/>
    <row r="17974" customFormat="1" hidden="1"/>
    <row r="17975" customFormat="1" hidden="1"/>
    <row r="17976" customFormat="1" hidden="1"/>
    <row r="17977" customFormat="1" hidden="1"/>
    <row r="17978" customFormat="1" hidden="1"/>
    <row r="17979" customFormat="1" hidden="1"/>
    <row r="17980" customFormat="1" hidden="1"/>
    <row r="17981" customFormat="1" hidden="1"/>
    <row r="17982" customFormat="1" hidden="1"/>
    <row r="17983" customFormat="1" hidden="1"/>
    <row r="17984" customFormat="1" hidden="1"/>
    <row r="17985" customFormat="1" hidden="1"/>
    <row r="17986" customFormat="1" hidden="1"/>
    <row r="17987" customFormat="1" hidden="1"/>
    <row r="17988" customFormat="1" hidden="1"/>
    <row r="17989" customFormat="1" hidden="1"/>
    <row r="17990" customFormat="1" hidden="1"/>
    <row r="17991" customFormat="1" hidden="1"/>
    <row r="17992" customFormat="1" hidden="1"/>
    <row r="17993" customFormat="1" hidden="1"/>
    <row r="17994" customFormat="1" hidden="1"/>
    <row r="17995" customFormat="1" hidden="1"/>
    <row r="17996" customFormat="1" hidden="1"/>
    <row r="17997" customFormat="1" hidden="1"/>
    <row r="17998" customFormat="1" hidden="1"/>
    <row r="17999" customFormat="1" hidden="1"/>
    <row r="18000" customFormat="1" hidden="1"/>
    <row r="18001" customFormat="1" hidden="1"/>
    <row r="18002" customFormat="1" hidden="1"/>
    <row r="18003" customFormat="1" hidden="1"/>
    <row r="18004" customFormat="1" hidden="1"/>
    <row r="18005" customFormat="1" hidden="1"/>
    <row r="18006" customFormat="1" hidden="1"/>
    <row r="18007" customFormat="1" hidden="1"/>
    <row r="18008" customFormat="1" hidden="1"/>
    <row r="18009" customFormat="1" hidden="1"/>
    <row r="18010" customFormat="1" hidden="1"/>
    <row r="18011" customFormat="1" hidden="1"/>
    <row r="18012" customFormat="1" hidden="1"/>
    <row r="18013" customFormat="1" hidden="1"/>
    <row r="18014" customFormat="1" hidden="1"/>
    <row r="18015" customFormat="1" hidden="1"/>
    <row r="18016" customFormat="1" hidden="1"/>
    <row r="18017" customFormat="1" hidden="1"/>
    <row r="18018" customFormat="1" hidden="1"/>
    <row r="18019" customFormat="1" hidden="1"/>
    <row r="18020" customFormat="1" hidden="1"/>
    <row r="18021" customFormat="1" hidden="1"/>
    <row r="18022" customFormat="1" hidden="1"/>
    <row r="18023" customFormat="1" hidden="1"/>
    <row r="18024" customFormat="1" hidden="1"/>
    <row r="18025" customFormat="1" hidden="1"/>
    <row r="18026" customFormat="1" hidden="1"/>
    <row r="18027" customFormat="1" hidden="1"/>
    <row r="18028" customFormat="1" hidden="1"/>
    <row r="18029" customFormat="1" hidden="1"/>
    <row r="18030" customFormat="1" hidden="1"/>
    <row r="18031" customFormat="1" hidden="1"/>
    <row r="18032" customFormat="1" hidden="1"/>
    <row r="18033" customFormat="1" hidden="1"/>
    <row r="18034" customFormat="1" hidden="1"/>
    <row r="18035" customFormat="1" hidden="1"/>
    <row r="18036" customFormat="1" hidden="1"/>
    <row r="18037" customFormat="1" hidden="1"/>
    <row r="18038" customFormat="1" hidden="1"/>
    <row r="18039" customFormat="1" hidden="1"/>
    <row r="18040" customFormat="1" hidden="1"/>
    <row r="18041" customFormat="1" hidden="1"/>
    <row r="18042" customFormat="1" hidden="1"/>
    <row r="18043" customFormat="1" hidden="1"/>
    <row r="18044" customFormat="1" hidden="1"/>
    <row r="18045" customFormat="1" hidden="1"/>
    <row r="18046" customFormat="1" hidden="1"/>
    <row r="18047" customFormat="1" hidden="1"/>
    <row r="18048" customFormat="1" hidden="1"/>
    <row r="18049" customFormat="1" hidden="1"/>
    <row r="18050" customFormat="1" hidden="1"/>
    <row r="18051" customFormat="1" hidden="1"/>
    <row r="18052" customFormat="1" hidden="1"/>
    <row r="18053" customFormat="1" hidden="1"/>
    <row r="18054" customFormat="1" hidden="1"/>
    <row r="18055" customFormat="1" hidden="1"/>
    <row r="18056" customFormat="1" hidden="1"/>
    <row r="18057" customFormat="1" hidden="1"/>
    <row r="18058" customFormat="1" hidden="1"/>
    <row r="18059" customFormat="1" hidden="1"/>
    <row r="18060" customFormat="1" hidden="1"/>
    <row r="18061" customFormat="1" hidden="1"/>
    <row r="18062" customFormat="1" hidden="1"/>
    <row r="18063" customFormat="1" hidden="1"/>
    <row r="18064" customFormat="1" hidden="1"/>
    <row r="18065" customFormat="1" hidden="1"/>
    <row r="18066" customFormat="1" hidden="1"/>
    <row r="18067" customFormat="1" hidden="1"/>
    <row r="18068" customFormat="1" hidden="1"/>
    <row r="18069" customFormat="1" hidden="1"/>
    <row r="18070" customFormat="1" hidden="1"/>
    <row r="18071" customFormat="1" hidden="1"/>
    <row r="18072" customFormat="1" hidden="1"/>
    <row r="18073" customFormat="1" hidden="1"/>
    <row r="18074" customFormat="1" hidden="1"/>
    <row r="18075" customFormat="1" hidden="1"/>
    <row r="18076" customFormat="1" hidden="1"/>
    <row r="18077" customFormat="1" hidden="1"/>
    <row r="18078" customFormat="1" hidden="1"/>
    <row r="18079" customFormat="1" hidden="1"/>
    <row r="18080" customFormat="1" hidden="1"/>
    <row r="18081" customFormat="1" hidden="1"/>
    <row r="18082" customFormat="1" hidden="1"/>
    <row r="18083" customFormat="1" hidden="1"/>
    <row r="18084" customFormat="1" hidden="1"/>
    <row r="18085" customFormat="1" hidden="1"/>
    <row r="18086" customFormat="1" hidden="1"/>
    <row r="18087" customFormat="1" hidden="1"/>
    <row r="18088" customFormat="1" hidden="1"/>
    <row r="18089" customFormat="1" hidden="1"/>
    <row r="18090" customFormat="1" hidden="1"/>
    <row r="18091" customFormat="1" hidden="1"/>
    <row r="18092" customFormat="1" hidden="1"/>
    <row r="18093" customFormat="1" hidden="1"/>
    <row r="18094" customFormat="1" hidden="1"/>
    <row r="18095" customFormat="1" hidden="1"/>
    <row r="18096" customFormat="1" hidden="1"/>
    <row r="18097" customFormat="1" hidden="1"/>
    <row r="18098" customFormat="1" hidden="1"/>
    <row r="18099" customFormat="1" hidden="1"/>
    <row r="18100" customFormat="1" hidden="1"/>
    <row r="18101" customFormat="1" hidden="1"/>
    <row r="18102" customFormat="1" hidden="1"/>
    <row r="18103" customFormat="1" hidden="1"/>
    <row r="18104" customFormat="1" hidden="1"/>
    <row r="18105" customFormat="1" hidden="1"/>
    <row r="18106" customFormat="1" hidden="1"/>
    <row r="18107" customFormat="1" hidden="1"/>
    <row r="18108" customFormat="1" hidden="1"/>
    <row r="18109" customFormat="1" hidden="1"/>
    <row r="18110" customFormat="1" hidden="1"/>
    <row r="18111" customFormat="1" hidden="1"/>
    <row r="18112" customFormat="1" hidden="1"/>
    <row r="18113" customFormat="1" hidden="1"/>
    <row r="18114" customFormat="1" hidden="1"/>
    <row r="18115" customFormat="1" hidden="1"/>
    <row r="18116" customFormat="1" hidden="1"/>
    <row r="18117" customFormat="1" hidden="1"/>
    <row r="18118" customFormat="1" hidden="1"/>
    <row r="18119" customFormat="1" hidden="1"/>
    <row r="18120" customFormat="1" hidden="1"/>
    <row r="18121" customFormat="1" hidden="1"/>
    <row r="18122" customFormat="1" hidden="1"/>
    <row r="18123" customFormat="1" hidden="1"/>
    <row r="18124" customFormat="1" hidden="1"/>
    <row r="18125" customFormat="1" hidden="1"/>
    <row r="18126" customFormat="1" hidden="1"/>
    <row r="18127" customFormat="1" hidden="1"/>
    <row r="18128" customFormat="1" hidden="1"/>
    <row r="18129" customFormat="1" hidden="1"/>
    <row r="18130" customFormat="1" hidden="1"/>
    <row r="18131" customFormat="1" hidden="1"/>
    <row r="18132" customFormat="1" hidden="1"/>
    <row r="18133" customFormat="1" hidden="1"/>
    <row r="18134" customFormat="1" hidden="1"/>
    <row r="18135" customFormat="1" hidden="1"/>
    <row r="18136" customFormat="1" hidden="1"/>
    <row r="18137" customFormat="1" hidden="1"/>
    <row r="18138" customFormat="1" hidden="1"/>
    <row r="18139" customFormat="1" hidden="1"/>
    <row r="18140" customFormat="1" hidden="1"/>
    <row r="18141" customFormat="1" hidden="1"/>
    <row r="18142" customFormat="1" hidden="1"/>
    <row r="18143" customFormat="1" hidden="1"/>
    <row r="18144" customFormat="1" hidden="1"/>
    <row r="18145" customFormat="1" hidden="1"/>
    <row r="18146" customFormat="1" hidden="1"/>
    <row r="18147" customFormat="1" hidden="1"/>
    <row r="18148" customFormat="1" hidden="1"/>
    <row r="18149" customFormat="1" hidden="1"/>
    <row r="18150" customFormat="1" hidden="1"/>
    <row r="18151" customFormat="1" hidden="1"/>
    <row r="18152" customFormat="1" hidden="1"/>
    <row r="18153" customFormat="1" hidden="1"/>
    <row r="18154" customFormat="1" hidden="1"/>
    <row r="18155" customFormat="1" hidden="1"/>
    <row r="18156" customFormat="1" hidden="1"/>
    <row r="18157" customFormat="1" hidden="1"/>
    <row r="18158" customFormat="1" hidden="1"/>
    <row r="18159" customFormat="1" hidden="1"/>
    <row r="18160" customFormat="1" hidden="1"/>
    <row r="18161" customFormat="1" hidden="1"/>
    <row r="18162" customFormat="1" hidden="1"/>
    <row r="18163" customFormat="1" hidden="1"/>
    <row r="18164" customFormat="1" hidden="1"/>
    <row r="18165" customFormat="1" hidden="1"/>
    <row r="18166" customFormat="1" hidden="1"/>
    <row r="18167" customFormat="1" hidden="1"/>
    <row r="18168" customFormat="1" hidden="1"/>
    <row r="18169" customFormat="1" hidden="1"/>
    <row r="18170" customFormat="1" hidden="1"/>
    <row r="18171" customFormat="1" hidden="1"/>
    <row r="18172" customFormat="1" hidden="1"/>
    <row r="18173" customFormat="1" hidden="1"/>
    <row r="18174" customFormat="1" hidden="1"/>
    <row r="18175" customFormat="1" hidden="1"/>
    <row r="18176" customFormat="1" hidden="1"/>
    <row r="18177" customFormat="1" hidden="1"/>
    <row r="18178" customFormat="1" hidden="1"/>
    <row r="18179" customFormat="1" hidden="1"/>
    <row r="18180" customFormat="1" hidden="1"/>
    <row r="18181" customFormat="1" hidden="1"/>
    <row r="18182" customFormat="1" hidden="1"/>
    <row r="18183" customFormat="1" hidden="1"/>
    <row r="18184" customFormat="1" hidden="1"/>
    <row r="18185" customFormat="1" hidden="1"/>
    <row r="18186" customFormat="1" hidden="1"/>
    <row r="18187" customFormat="1" hidden="1"/>
    <row r="18188" customFormat="1" hidden="1"/>
    <row r="18189" customFormat="1" hidden="1"/>
    <row r="18190" customFormat="1" hidden="1"/>
    <row r="18191" customFormat="1" hidden="1"/>
    <row r="18192" customFormat="1" hidden="1"/>
    <row r="18193" customFormat="1" hidden="1"/>
    <row r="18194" customFormat="1" hidden="1"/>
    <row r="18195" customFormat="1" hidden="1"/>
    <row r="18196" customFormat="1" hidden="1"/>
    <row r="18197" customFormat="1" hidden="1"/>
    <row r="18198" customFormat="1" hidden="1"/>
    <row r="18199" customFormat="1" hidden="1"/>
    <row r="18200" customFormat="1" hidden="1"/>
    <row r="18201" customFormat="1" hidden="1"/>
    <row r="18202" customFormat="1" hidden="1"/>
    <row r="18203" customFormat="1" hidden="1"/>
    <row r="18204" customFormat="1" hidden="1"/>
    <row r="18205" customFormat="1" hidden="1"/>
    <row r="18206" customFormat="1" hidden="1"/>
    <row r="18207" customFormat="1" hidden="1"/>
    <row r="18208" customFormat="1" hidden="1"/>
    <row r="18209" customFormat="1" hidden="1"/>
    <row r="18210" customFormat="1" hidden="1"/>
    <row r="18211" customFormat="1" hidden="1"/>
    <row r="18212" customFormat="1" hidden="1"/>
    <row r="18213" customFormat="1" hidden="1"/>
    <row r="18214" customFormat="1" hidden="1"/>
    <row r="18215" customFormat="1" hidden="1"/>
    <row r="18216" customFormat="1" hidden="1"/>
    <row r="18217" customFormat="1" hidden="1"/>
    <row r="18218" customFormat="1" hidden="1"/>
    <row r="18219" customFormat="1" hidden="1"/>
    <row r="18220" customFormat="1" hidden="1"/>
    <row r="18221" customFormat="1" hidden="1"/>
    <row r="18222" customFormat="1" hidden="1"/>
    <row r="18223" customFormat="1" hidden="1"/>
    <row r="18224" customFormat="1" hidden="1"/>
    <row r="18225" customFormat="1" hidden="1"/>
    <row r="18226" customFormat="1" hidden="1"/>
    <row r="18227" customFormat="1" hidden="1"/>
    <row r="18228" customFormat="1" hidden="1"/>
    <row r="18229" customFormat="1" hidden="1"/>
    <row r="18230" customFormat="1" hidden="1"/>
    <row r="18231" customFormat="1" hidden="1"/>
    <row r="18232" customFormat="1" hidden="1"/>
    <row r="18233" customFormat="1" hidden="1"/>
    <row r="18234" customFormat="1" hidden="1"/>
    <row r="18235" customFormat="1" hidden="1"/>
    <row r="18236" customFormat="1" hidden="1"/>
    <row r="18237" customFormat="1" hidden="1"/>
    <row r="18238" customFormat="1" hidden="1"/>
    <row r="18239" customFormat="1" hidden="1"/>
    <row r="18240" customFormat="1" hidden="1"/>
    <row r="18241" customFormat="1" hidden="1"/>
    <row r="18242" customFormat="1" hidden="1"/>
    <row r="18243" customFormat="1" hidden="1"/>
    <row r="18244" customFormat="1" hidden="1"/>
    <row r="18245" customFormat="1" hidden="1"/>
    <row r="18246" customFormat="1" hidden="1"/>
    <row r="18247" customFormat="1" hidden="1"/>
    <row r="18248" customFormat="1" hidden="1"/>
    <row r="18249" customFormat="1" hidden="1"/>
    <row r="18250" customFormat="1" hidden="1"/>
    <row r="18251" customFormat="1" hidden="1"/>
    <row r="18252" customFormat="1" hidden="1"/>
    <row r="18253" customFormat="1" hidden="1"/>
    <row r="18254" customFormat="1" hidden="1"/>
    <row r="18255" customFormat="1" hidden="1"/>
    <row r="18256" customFormat="1" hidden="1"/>
    <row r="18257" customFormat="1" hidden="1"/>
    <row r="18258" customFormat="1" hidden="1"/>
    <row r="18259" customFormat="1" hidden="1"/>
    <row r="18260" customFormat="1" hidden="1"/>
    <row r="18261" customFormat="1" hidden="1"/>
    <row r="18262" customFormat="1" hidden="1"/>
    <row r="18263" customFormat="1" hidden="1"/>
    <row r="18264" customFormat="1" hidden="1"/>
    <row r="18265" customFormat="1" hidden="1"/>
    <row r="18266" customFormat="1" hidden="1"/>
    <row r="18267" customFormat="1" hidden="1"/>
    <row r="18268" customFormat="1" hidden="1"/>
    <row r="18269" customFormat="1" hidden="1"/>
    <row r="18270" customFormat="1" hidden="1"/>
    <row r="18271" customFormat="1" hidden="1"/>
    <row r="18272" customFormat="1" hidden="1"/>
    <row r="18273" customFormat="1" hidden="1"/>
    <row r="18274" customFormat="1" hidden="1"/>
    <row r="18275" customFormat="1" hidden="1"/>
    <row r="18276" customFormat="1" hidden="1"/>
    <row r="18277" customFormat="1" hidden="1"/>
    <row r="18278" customFormat="1" hidden="1"/>
    <row r="18279" customFormat="1" hidden="1"/>
    <row r="18280" customFormat="1" hidden="1"/>
    <row r="18281" customFormat="1" hidden="1"/>
    <row r="18282" customFormat="1" hidden="1"/>
    <row r="18283" customFormat="1" hidden="1"/>
    <row r="18284" customFormat="1" hidden="1"/>
    <row r="18285" customFormat="1" hidden="1"/>
    <row r="18286" customFormat="1" hidden="1"/>
    <row r="18287" customFormat="1" hidden="1"/>
    <row r="18288" customFormat="1" hidden="1"/>
    <row r="18289" customFormat="1" hidden="1"/>
    <row r="18290" customFormat="1" hidden="1"/>
    <row r="18291" customFormat="1" hidden="1"/>
    <row r="18292" customFormat="1" hidden="1"/>
    <row r="18293" customFormat="1" hidden="1"/>
    <row r="18294" customFormat="1" hidden="1"/>
    <row r="18295" customFormat="1" hidden="1"/>
    <row r="18296" customFormat="1" hidden="1"/>
    <row r="18297" customFormat="1" hidden="1"/>
    <row r="18298" customFormat="1" hidden="1"/>
    <row r="18299" customFormat="1" hidden="1"/>
    <row r="18300" customFormat="1" hidden="1"/>
    <row r="18301" customFormat="1" hidden="1"/>
    <row r="18302" customFormat="1" hidden="1"/>
    <row r="18303" customFormat="1" hidden="1"/>
    <row r="18304" customFormat="1" hidden="1"/>
    <row r="18305" customFormat="1" hidden="1"/>
    <row r="18306" customFormat="1" hidden="1"/>
    <row r="18307" customFormat="1" hidden="1"/>
    <row r="18308" customFormat="1" hidden="1"/>
    <row r="18309" customFormat="1" hidden="1"/>
    <row r="18310" customFormat="1" hidden="1"/>
    <row r="18311" customFormat="1" hidden="1"/>
    <row r="18312" customFormat="1" hidden="1"/>
    <row r="18313" customFormat="1" hidden="1"/>
    <row r="18314" customFormat="1" hidden="1"/>
    <row r="18315" customFormat="1" hidden="1"/>
    <row r="18316" customFormat="1" hidden="1"/>
    <row r="18317" customFormat="1" hidden="1"/>
    <row r="18318" customFormat="1" hidden="1"/>
    <row r="18319" customFormat="1" hidden="1"/>
    <row r="18320" customFormat="1" hidden="1"/>
    <row r="18321" customFormat="1" hidden="1"/>
    <row r="18322" customFormat="1" hidden="1"/>
    <row r="18323" customFormat="1" hidden="1"/>
    <row r="18324" customFormat="1" hidden="1"/>
    <row r="18325" customFormat="1" hidden="1"/>
    <row r="18326" customFormat="1" hidden="1"/>
    <row r="18327" customFormat="1" hidden="1"/>
    <row r="18328" customFormat="1" hidden="1"/>
    <row r="18329" customFormat="1" hidden="1"/>
    <row r="18330" customFormat="1" hidden="1"/>
    <row r="18331" customFormat="1" hidden="1"/>
    <row r="18332" customFormat="1" hidden="1"/>
    <row r="18333" customFormat="1" hidden="1"/>
    <row r="18334" customFormat="1" hidden="1"/>
    <row r="18335" customFormat="1" hidden="1"/>
    <row r="18336" customFormat="1" hidden="1"/>
    <row r="18337" customFormat="1" hidden="1"/>
    <row r="18338" customFormat="1" hidden="1"/>
    <row r="18339" customFormat="1" hidden="1"/>
    <row r="18340" customFormat="1" hidden="1"/>
    <row r="18341" customFormat="1" hidden="1"/>
    <row r="18342" customFormat="1" hidden="1"/>
    <row r="18343" customFormat="1" hidden="1"/>
    <row r="18344" customFormat="1" hidden="1"/>
    <row r="18345" customFormat="1" hidden="1"/>
    <row r="18346" customFormat="1" hidden="1"/>
    <row r="18347" customFormat="1" hidden="1"/>
    <row r="18348" customFormat="1" hidden="1"/>
    <row r="18349" customFormat="1" hidden="1"/>
    <row r="18350" customFormat="1" hidden="1"/>
    <row r="18351" customFormat="1" hidden="1"/>
    <row r="18352" customFormat="1" hidden="1"/>
    <row r="18353" customFormat="1" hidden="1"/>
    <row r="18354" customFormat="1" hidden="1"/>
    <row r="18355" customFormat="1" hidden="1"/>
    <row r="18356" customFormat="1" hidden="1"/>
    <row r="18357" customFormat="1" hidden="1"/>
    <row r="18358" customFormat="1" hidden="1"/>
    <row r="18359" customFormat="1" hidden="1"/>
    <row r="18360" customFormat="1" hidden="1"/>
    <row r="18361" customFormat="1" hidden="1"/>
    <row r="18362" customFormat="1" hidden="1"/>
    <row r="18363" customFormat="1" hidden="1"/>
    <row r="18364" customFormat="1" hidden="1"/>
    <row r="18365" customFormat="1" hidden="1"/>
    <row r="18366" customFormat="1" hidden="1"/>
    <row r="18367" customFormat="1" hidden="1"/>
    <row r="18368" customFormat="1" hidden="1"/>
    <row r="18369" customFormat="1" hidden="1"/>
    <row r="18370" customFormat="1" hidden="1"/>
    <row r="18371" customFormat="1" hidden="1"/>
    <row r="18372" customFormat="1" hidden="1"/>
    <row r="18373" customFormat="1" hidden="1"/>
    <row r="18374" customFormat="1" hidden="1"/>
    <row r="18375" customFormat="1" hidden="1"/>
    <row r="18376" customFormat="1" hidden="1"/>
    <row r="18377" customFormat="1" hidden="1"/>
    <row r="18378" customFormat="1" hidden="1"/>
    <row r="18379" customFormat="1" hidden="1"/>
    <row r="18380" customFormat="1" hidden="1"/>
    <row r="18381" customFormat="1" hidden="1"/>
    <row r="18382" customFormat="1" hidden="1"/>
    <row r="18383" customFormat="1" hidden="1"/>
    <row r="18384" customFormat="1" hidden="1"/>
    <row r="18385" customFormat="1" hidden="1"/>
    <row r="18386" customFormat="1" hidden="1"/>
    <row r="18387" customFormat="1" hidden="1"/>
    <row r="18388" customFormat="1" hidden="1"/>
    <row r="18389" customFormat="1" hidden="1"/>
    <row r="18390" customFormat="1" hidden="1"/>
    <row r="18391" customFormat="1" hidden="1"/>
    <row r="18392" customFormat="1" hidden="1"/>
    <row r="18393" customFormat="1" hidden="1"/>
    <row r="18394" customFormat="1" hidden="1"/>
    <row r="18395" customFormat="1" hidden="1"/>
    <row r="18396" customFormat="1" hidden="1"/>
    <row r="18397" customFormat="1" hidden="1"/>
    <row r="18398" customFormat="1" hidden="1"/>
    <row r="18399" customFormat="1" hidden="1"/>
    <row r="18400" customFormat="1" hidden="1"/>
    <row r="18401" customFormat="1" hidden="1"/>
    <row r="18402" customFormat="1" hidden="1"/>
    <row r="18403" customFormat="1" hidden="1"/>
    <row r="18404" customFormat="1" hidden="1"/>
    <row r="18405" customFormat="1" hidden="1"/>
    <row r="18406" customFormat="1" hidden="1"/>
    <row r="18407" customFormat="1" hidden="1"/>
    <row r="18408" customFormat="1" hidden="1"/>
    <row r="18409" customFormat="1" hidden="1"/>
    <row r="18410" customFormat="1" hidden="1"/>
    <row r="18411" customFormat="1" hidden="1"/>
    <row r="18412" customFormat="1" hidden="1"/>
    <row r="18413" customFormat="1" hidden="1"/>
    <row r="18414" customFormat="1" hidden="1"/>
    <row r="18415" customFormat="1" hidden="1"/>
    <row r="18416" customFormat="1" hidden="1"/>
    <row r="18417" customFormat="1" hidden="1"/>
    <row r="18418" customFormat="1" hidden="1"/>
    <row r="18419" customFormat="1" hidden="1"/>
    <row r="18420" customFormat="1" hidden="1"/>
    <row r="18421" customFormat="1" hidden="1"/>
    <row r="18422" customFormat="1" hidden="1"/>
    <row r="18423" customFormat="1" hidden="1"/>
    <row r="18424" customFormat="1" hidden="1"/>
    <row r="18425" customFormat="1" hidden="1"/>
    <row r="18426" customFormat="1" hidden="1"/>
    <row r="18427" customFormat="1" hidden="1"/>
    <row r="18428" customFormat="1" hidden="1"/>
    <row r="18429" customFormat="1" hidden="1"/>
    <row r="18430" customFormat="1" hidden="1"/>
    <row r="18431" customFormat="1" hidden="1"/>
    <row r="18432" customFormat="1" hidden="1"/>
    <row r="18433" customFormat="1" hidden="1"/>
    <row r="18434" customFormat="1" hidden="1"/>
    <row r="18435" customFormat="1" hidden="1"/>
    <row r="18436" customFormat="1" hidden="1"/>
    <row r="18437" customFormat="1" hidden="1"/>
    <row r="18438" customFormat="1" hidden="1"/>
    <row r="18439" customFormat="1" hidden="1"/>
    <row r="18440" customFormat="1" hidden="1"/>
    <row r="18441" customFormat="1" hidden="1"/>
    <row r="18442" customFormat="1" hidden="1"/>
    <row r="18443" customFormat="1" hidden="1"/>
    <row r="18444" customFormat="1" hidden="1"/>
    <row r="18445" customFormat="1" hidden="1"/>
    <row r="18446" customFormat="1" hidden="1"/>
    <row r="18447" customFormat="1" hidden="1"/>
    <row r="18448" customFormat="1" hidden="1"/>
    <row r="18449" customFormat="1" hidden="1"/>
    <row r="18450" customFormat="1" hidden="1"/>
    <row r="18451" customFormat="1" hidden="1"/>
    <row r="18452" customFormat="1" hidden="1"/>
    <row r="18453" customFormat="1" hidden="1"/>
    <row r="18454" customFormat="1" hidden="1"/>
    <row r="18455" customFormat="1" hidden="1"/>
    <row r="18456" customFormat="1" hidden="1"/>
    <row r="18457" customFormat="1" hidden="1"/>
    <row r="18458" customFormat="1" hidden="1"/>
    <row r="18459" customFormat="1" hidden="1"/>
    <row r="18460" customFormat="1" hidden="1"/>
    <row r="18461" customFormat="1" hidden="1"/>
    <row r="18462" customFormat="1" hidden="1"/>
    <row r="18463" customFormat="1" hidden="1"/>
    <row r="18464" customFormat="1" hidden="1"/>
    <row r="18465" customFormat="1" hidden="1"/>
    <row r="18466" customFormat="1" hidden="1"/>
    <row r="18467" customFormat="1" hidden="1"/>
    <row r="18468" customFormat="1" hidden="1"/>
    <row r="18469" customFormat="1" hidden="1"/>
    <row r="18470" customFormat="1" hidden="1"/>
    <row r="18471" customFormat="1" hidden="1"/>
    <row r="18472" customFormat="1" hidden="1"/>
    <row r="18473" customFormat="1" hidden="1"/>
    <row r="18474" customFormat="1" hidden="1"/>
    <row r="18475" customFormat="1" hidden="1"/>
    <row r="18476" customFormat="1" hidden="1"/>
    <row r="18477" customFormat="1" hidden="1"/>
    <row r="18478" customFormat="1" hidden="1"/>
    <row r="18479" customFormat="1" hidden="1"/>
    <row r="18480" customFormat="1" hidden="1"/>
    <row r="18481" customFormat="1" hidden="1"/>
    <row r="18482" customFormat="1" hidden="1"/>
    <row r="18483" customFormat="1" hidden="1"/>
    <row r="18484" customFormat="1" hidden="1"/>
    <row r="18485" customFormat="1" hidden="1"/>
    <row r="18486" customFormat="1" hidden="1"/>
    <row r="18487" customFormat="1" hidden="1"/>
    <row r="18488" customFormat="1" hidden="1"/>
    <row r="18489" customFormat="1" hidden="1"/>
    <row r="18490" customFormat="1" hidden="1"/>
    <row r="18491" customFormat="1" hidden="1"/>
    <row r="18492" customFormat="1" hidden="1"/>
    <row r="18493" customFormat="1" hidden="1"/>
    <row r="18494" customFormat="1" hidden="1"/>
    <row r="18495" customFormat="1" hidden="1"/>
    <row r="18496" customFormat="1" hidden="1"/>
    <row r="18497" customFormat="1" hidden="1"/>
    <row r="18498" customFormat="1" hidden="1"/>
    <row r="18499" customFormat="1" hidden="1"/>
    <row r="18500" customFormat="1" hidden="1"/>
    <row r="18501" customFormat="1" hidden="1"/>
    <row r="18502" customFormat="1" hidden="1"/>
    <row r="18503" customFormat="1" hidden="1"/>
    <row r="18504" customFormat="1" hidden="1"/>
    <row r="18505" customFormat="1" hidden="1"/>
    <row r="18506" customFormat="1" hidden="1"/>
    <row r="18507" customFormat="1" hidden="1"/>
    <row r="18508" customFormat="1" hidden="1"/>
    <row r="18509" customFormat="1" hidden="1"/>
    <row r="18510" customFormat="1" hidden="1"/>
    <row r="18511" customFormat="1" hidden="1"/>
    <row r="18512" customFormat="1" hidden="1"/>
    <row r="18513" customFormat="1" hidden="1"/>
    <row r="18514" customFormat="1" hidden="1"/>
    <row r="18515" customFormat="1" hidden="1"/>
    <row r="18516" customFormat="1" hidden="1"/>
    <row r="18517" customFormat="1" hidden="1"/>
    <row r="18518" customFormat="1" hidden="1"/>
    <row r="18519" customFormat="1" hidden="1"/>
    <row r="18520" customFormat="1" hidden="1"/>
    <row r="18521" customFormat="1" hidden="1"/>
    <row r="18522" customFormat="1" hidden="1"/>
    <row r="18523" customFormat="1" hidden="1"/>
    <row r="18524" customFormat="1" hidden="1"/>
    <row r="18525" customFormat="1" hidden="1"/>
    <row r="18526" customFormat="1" hidden="1"/>
    <row r="18527" customFormat="1" hidden="1"/>
    <row r="18528" customFormat="1" hidden="1"/>
    <row r="18529" customFormat="1" hidden="1"/>
    <row r="18530" customFormat="1" hidden="1"/>
    <row r="18531" customFormat="1" hidden="1"/>
    <row r="18532" customFormat="1" hidden="1"/>
    <row r="18533" customFormat="1" hidden="1"/>
    <row r="18534" customFormat="1" hidden="1"/>
    <row r="18535" customFormat="1" hidden="1"/>
    <row r="18536" customFormat="1" hidden="1"/>
    <row r="18537" customFormat="1" hidden="1"/>
    <row r="18538" customFormat="1" hidden="1"/>
    <row r="18539" customFormat="1" hidden="1"/>
    <row r="18540" customFormat="1" hidden="1"/>
    <row r="18541" customFormat="1" hidden="1"/>
    <row r="18542" customFormat="1" hidden="1"/>
    <row r="18543" customFormat="1" hidden="1"/>
    <row r="18544" customFormat="1" hidden="1"/>
    <row r="18545" customFormat="1" hidden="1"/>
    <row r="18546" customFormat="1" hidden="1"/>
    <row r="18547" customFormat="1" hidden="1"/>
    <row r="18548" customFormat="1" hidden="1"/>
    <row r="18549" customFormat="1" hidden="1"/>
    <row r="18550" customFormat="1" hidden="1"/>
    <row r="18551" customFormat="1" hidden="1"/>
    <row r="18552" customFormat="1" hidden="1"/>
    <row r="18553" customFormat="1" hidden="1"/>
    <row r="18554" customFormat="1" hidden="1"/>
    <row r="18555" customFormat="1" hidden="1"/>
    <row r="18556" customFormat="1" hidden="1"/>
    <row r="18557" customFormat="1" hidden="1"/>
    <row r="18558" customFormat="1" hidden="1"/>
    <row r="18559" customFormat="1" hidden="1"/>
    <row r="18560" customFormat="1" hidden="1"/>
    <row r="18561" customFormat="1" hidden="1"/>
    <row r="18562" customFormat="1" hidden="1"/>
    <row r="18563" customFormat="1" hidden="1"/>
    <row r="18564" customFormat="1" hidden="1"/>
    <row r="18565" customFormat="1" hidden="1"/>
    <row r="18566" customFormat="1" hidden="1"/>
    <row r="18567" customFormat="1" hidden="1"/>
    <row r="18568" customFormat="1" hidden="1"/>
    <row r="18569" customFormat="1" hidden="1"/>
    <row r="18570" customFormat="1" hidden="1"/>
    <row r="18571" customFormat="1" hidden="1"/>
    <row r="18572" customFormat="1" hidden="1"/>
    <row r="18573" customFormat="1" hidden="1"/>
    <row r="18574" customFormat="1" hidden="1"/>
    <row r="18575" customFormat="1" hidden="1"/>
    <row r="18576" customFormat="1" hidden="1"/>
    <row r="18577" customFormat="1" hidden="1"/>
    <row r="18578" customFormat="1" hidden="1"/>
    <row r="18579" customFormat="1" hidden="1"/>
    <row r="18580" customFormat="1" hidden="1"/>
    <row r="18581" customFormat="1" hidden="1"/>
    <row r="18582" customFormat="1" hidden="1"/>
    <row r="18583" customFormat="1" hidden="1"/>
    <row r="18584" customFormat="1" hidden="1"/>
    <row r="18585" customFormat="1" hidden="1"/>
    <row r="18586" customFormat="1" hidden="1"/>
    <row r="18587" customFormat="1" hidden="1"/>
    <row r="18588" customFormat="1" hidden="1"/>
    <row r="18589" customFormat="1" hidden="1"/>
    <row r="18590" customFormat="1" hidden="1"/>
    <row r="18591" customFormat="1" hidden="1"/>
    <row r="18592" customFormat="1" hidden="1"/>
    <row r="18593" customFormat="1" hidden="1"/>
    <row r="18594" customFormat="1" hidden="1"/>
    <row r="18595" customFormat="1" hidden="1"/>
    <row r="18596" customFormat="1" hidden="1"/>
    <row r="18597" customFormat="1" hidden="1"/>
    <row r="18598" customFormat="1" hidden="1"/>
    <row r="18599" customFormat="1" hidden="1"/>
    <row r="18600" customFormat="1" hidden="1"/>
    <row r="18601" customFormat="1" hidden="1"/>
    <row r="18602" customFormat="1" hidden="1"/>
    <row r="18603" customFormat="1" hidden="1"/>
    <row r="18604" customFormat="1" hidden="1"/>
    <row r="18605" customFormat="1" hidden="1"/>
    <row r="18606" customFormat="1" hidden="1"/>
    <row r="18607" customFormat="1" hidden="1"/>
    <row r="18608" customFormat="1" hidden="1"/>
    <row r="18609" customFormat="1" hidden="1"/>
    <row r="18610" customFormat="1" hidden="1"/>
    <row r="18611" customFormat="1" hidden="1"/>
    <row r="18612" customFormat="1" hidden="1"/>
    <row r="18613" customFormat="1" hidden="1"/>
    <row r="18614" customFormat="1" hidden="1"/>
    <row r="18615" customFormat="1" hidden="1"/>
    <row r="18616" customFormat="1" hidden="1"/>
    <row r="18617" customFormat="1" hidden="1"/>
    <row r="18618" customFormat="1" hidden="1"/>
    <row r="18619" customFormat="1" hidden="1"/>
    <row r="18620" customFormat="1" hidden="1"/>
    <row r="18621" customFormat="1" hidden="1"/>
    <row r="18622" customFormat="1" hidden="1"/>
    <row r="18623" customFormat="1" hidden="1"/>
    <row r="18624" customFormat="1" hidden="1"/>
    <row r="18625" customFormat="1" hidden="1"/>
    <row r="18626" customFormat="1" hidden="1"/>
    <row r="18627" customFormat="1" hidden="1"/>
    <row r="18628" customFormat="1" hidden="1"/>
    <row r="18629" customFormat="1" hidden="1"/>
    <row r="18630" customFormat="1" hidden="1"/>
    <row r="18631" customFormat="1" hidden="1"/>
    <row r="18632" customFormat="1" hidden="1"/>
    <row r="18633" customFormat="1" hidden="1"/>
    <row r="18634" customFormat="1" hidden="1"/>
    <row r="18635" customFormat="1" hidden="1"/>
    <row r="18636" customFormat="1" hidden="1"/>
    <row r="18637" customFormat="1" hidden="1"/>
    <row r="18638" customFormat="1" hidden="1"/>
    <row r="18639" customFormat="1" hidden="1"/>
    <row r="18640" customFormat="1" hidden="1"/>
    <row r="18641" customFormat="1" hidden="1"/>
    <row r="18642" customFormat="1" hidden="1"/>
    <row r="18643" customFormat="1" hidden="1"/>
    <row r="18644" customFormat="1" hidden="1"/>
    <row r="18645" customFormat="1" hidden="1"/>
    <row r="18646" customFormat="1" hidden="1"/>
    <row r="18647" customFormat="1" hidden="1"/>
    <row r="18648" customFormat="1" hidden="1"/>
    <row r="18649" customFormat="1" hidden="1"/>
    <row r="18650" customFormat="1" hidden="1"/>
    <row r="18651" customFormat="1" hidden="1"/>
    <row r="18652" customFormat="1" hidden="1"/>
    <row r="18653" customFormat="1" hidden="1"/>
    <row r="18654" customFormat="1" hidden="1"/>
    <row r="18655" customFormat="1" hidden="1"/>
    <row r="18656" customFormat="1" hidden="1"/>
    <row r="18657" customFormat="1" hidden="1"/>
    <row r="18658" customFormat="1" hidden="1"/>
    <row r="18659" customFormat="1" hidden="1"/>
    <row r="18660" customFormat="1" hidden="1"/>
    <row r="18661" customFormat="1" hidden="1"/>
    <row r="18662" customFormat="1" hidden="1"/>
    <row r="18663" customFormat="1" hidden="1"/>
    <row r="18664" customFormat="1" hidden="1"/>
    <row r="18665" customFormat="1" hidden="1"/>
    <row r="18666" customFormat="1" hidden="1"/>
    <row r="18667" customFormat="1" hidden="1"/>
    <row r="18668" customFormat="1" hidden="1"/>
    <row r="18669" customFormat="1" hidden="1"/>
    <row r="18670" customFormat="1" hidden="1"/>
    <row r="18671" customFormat="1" hidden="1"/>
    <row r="18672" customFormat="1" hidden="1"/>
    <row r="18673" customFormat="1" hidden="1"/>
    <row r="18674" customFormat="1" hidden="1"/>
    <row r="18675" customFormat="1" hidden="1"/>
    <row r="18676" customFormat="1" hidden="1"/>
    <row r="18677" customFormat="1" hidden="1"/>
    <row r="18678" customFormat="1" hidden="1"/>
    <row r="18679" customFormat="1" hidden="1"/>
    <row r="18680" customFormat="1" hidden="1"/>
    <row r="18681" customFormat="1" hidden="1"/>
    <row r="18682" customFormat="1" hidden="1"/>
    <row r="18683" customFormat="1" hidden="1"/>
    <row r="18684" customFormat="1" hidden="1"/>
    <row r="18685" customFormat="1" hidden="1"/>
    <row r="18686" customFormat="1" hidden="1"/>
    <row r="18687" customFormat="1" hidden="1"/>
    <row r="18688" customFormat="1" hidden="1"/>
    <row r="18689" customFormat="1" hidden="1"/>
    <row r="18690" customFormat="1" hidden="1"/>
    <row r="18691" customFormat="1" hidden="1"/>
    <row r="18692" customFormat="1" hidden="1"/>
    <row r="18693" customFormat="1" hidden="1"/>
    <row r="18694" customFormat="1" hidden="1"/>
    <row r="18695" customFormat="1" hidden="1"/>
    <row r="18696" customFormat="1" hidden="1"/>
    <row r="18697" customFormat="1" hidden="1"/>
    <row r="18698" customFormat="1" hidden="1"/>
    <row r="18699" customFormat="1" hidden="1"/>
    <row r="18700" customFormat="1" hidden="1"/>
    <row r="18701" customFormat="1" hidden="1"/>
    <row r="18702" customFormat="1" hidden="1"/>
    <row r="18703" customFormat="1" hidden="1"/>
    <row r="18704" customFormat="1" hidden="1"/>
    <row r="18705" customFormat="1" hidden="1"/>
    <row r="18706" customFormat="1" hidden="1"/>
    <row r="18707" customFormat="1" hidden="1"/>
    <row r="18708" customFormat="1" hidden="1"/>
    <row r="18709" customFormat="1" hidden="1"/>
    <row r="18710" customFormat="1" hidden="1"/>
    <row r="18711" customFormat="1" hidden="1"/>
    <row r="18712" customFormat="1" hidden="1"/>
    <row r="18713" customFormat="1" hidden="1"/>
    <row r="18714" customFormat="1" hidden="1"/>
    <row r="18715" customFormat="1" hidden="1"/>
    <row r="18716" customFormat="1" hidden="1"/>
    <row r="18717" customFormat="1" hidden="1"/>
    <row r="18718" customFormat="1" hidden="1"/>
    <row r="18719" customFormat="1" hidden="1"/>
    <row r="18720" customFormat="1" hidden="1"/>
    <row r="18721" customFormat="1" hidden="1"/>
    <row r="18722" customFormat="1" hidden="1"/>
    <row r="18723" customFormat="1" hidden="1"/>
    <row r="18724" customFormat="1" hidden="1"/>
    <row r="18725" customFormat="1" hidden="1"/>
    <row r="18726" customFormat="1" hidden="1"/>
    <row r="18727" customFormat="1" hidden="1"/>
    <row r="18728" customFormat="1" hidden="1"/>
    <row r="18729" customFormat="1" hidden="1"/>
    <row r="18730" customFormat="1" hidden="1"/>
    <row r="18731" customFormat="1" hidden="1"/>
    <row r="18732" customFormat="1" hidden="1"/>
    <row r="18733" customFormat="1" hidden="1"/>
    <row r="18734" customFormat="1" hidden="1"/>
    <row r="18735" customFormat="1" hidden="1"/>
    <row r="18736" customFormat="1" hidden="1"/>
    <row r="18737" customFormat="1" hidden="1"/>
    <row r="18738" customFormat="1" hidden="1"/>
    <row r="18739" customFormat="1" hidden="1"/>
    <row r="18740" customFormat="1" hidden="1"/>
    <row r="18741" customFormat="1" hidden="1"/>
    <row r="18742" customFormat="1" hidden="1"/>
    <row r="18743" customFormat="1" hidden="1"/>
    <row r="18744" customFormat="1" hidden="1"/>
    <row r="18745" customFormat="1" hidden="1"/>
    <row r="18746" customFormat="1" hidden="1"/>
    <row r="18747" customFormat="1" hidden="1"/>
    <row r="18748" customFormat="1" hidden="1"/>
    <row r="18749" customFormat="1" hidden="1"/>
    <row r="18750" customFormat="1" hidden="1"/>
    <row r="18751" customFormat="1" hidden="1"/>
    <row r="18752" customFormat="1" hidden="1"/>
    <row r="18753" customFormat="1" hidden="1"/>
    <row r="18754" customFormat="1" hidden="1"/>
    <row r="18755" customFormat="1" hidden="1"/>
    <row r="18756" customFormat="1" hidden="1"/>
    <row r="18757" customFormat="1" hidden="1"/>
    <row r="18758" customFormat="1" hidden="1"/>
    <row r="18759" customFormat="1" hidden="1"/>
    <row r="18760" customFormat="1" hidden="1"/>
    <row r="18761" customFormat="1" hidden="1"/>
    <row r="18762" customFormat="1" hidden="1"/>
    <row r="18763" customFormat="1" hidden="1"/>
    <row r="18764" customFormat="1" hidden="1"/>
    <row r="18765" customFormat="1" hidden="1"/>
    <row r="18766" customFormat="1" hidden="1"/>
    <row r="18767" customFormat="1" hidden="1"/>
    <row r="18768" customFormat="1" hidden="1"/>
    <row r="18769" customFormat="1" hidden="1"/>
    <row r="18770" customFormat="1" hidden="1"/>
    <row r="18771" customFormat="1" hidden="1"/>
    <row r="18772" customFormat="1" hidden="1"/>
    <row r="18773" customFormat="1" hidden="1"/>
    <row r="18774" customFormat="1" hidden="1"/>
    <row r="18775" customFormat="1" hidden="1"/>
    <row r="18776" customFormat="1" hidden="1"/>
    <row r="18777" customFormat="1" hidden="1"/>
    <row r="18778" customFormat="1" hidden="1"/>
    <row r="18779" customFormat="1" hidden="1"/>
    <row r="18780" customFormat="1" hidden="1"/>
    <row r="18781" customFormat="1" hidden="1"/>
    <row r="18782" customFormat="1" hidden="1"/>
    <row r="18783" customFormat="1" hidden="1"/>
    <row r="18784" customFormat="1" hidden="1"/>
    <row r="18785" customFormat="1" hidden="1"/>
    <row r="18786" customFormat="1" hidden="1"/>
    <row r="18787" customFormat="1" hidden="1"/>
    <row r="18788" customFormat="1" hidden="1"/>
    <row r="18789" customFormat="1" hidden="1"/>
    <row r="18790" customFormat="1" hidden="1"/>
    <row r="18791" customFormat="1" hidden="1"/>
    <row r="18792" customFormat="1" hidden="1"/>
    <row r="18793" customFormat="1" hidden="1"/>
    <row r="18794" customFormat="1" hidden="1"/>
    <row r="18795" customFormat="1" hidden="1"/>
    <row r="18796" customFormat="1" hidden="1"/>
    <row r="18797" customFormat="1" hidden="1"/>
    <row r="18798" customFormat="1" hidden="1"/>
    <row r="18799" customFormat="1" hidden="1"/>
    <row r="18800" customFormat="1" hidden="1"/>
    <row r="18801" customFormat="1" hidden="1"/>
    <row r="18802" customFormat="1" hidden="1"/>
    <row r="18803" customFormat="1" hidden="1"/>
    <row r="18804" customFormat="1" hidden="1"/>
    <row r="18805" customFormat="1" hidden="1"/>
    <row r="18806" customFormat="1" hidden="1"/>
    <row r="18807" customFormat="1" hidden="1"/>
    <row r="18808" customFormat="1" hidden="1"/>
    <row r="18809" customFormat="1" hidden="1"/>
    <row r="18810" customFormat="1" hidden="1"/>
    <row r="18811" customFormat="1" hidden="1"/>
    <row r="18812" customFormat="1" hidden="1"/>
    <row r="18813" customFormat="1" hidden="1"/>
    <row r="18814" customFormat="1" hidden="1"/>
    <row r="18815" customFormat="1" hidden="1"/>
    <row r="18816" customFormat="1" hidden="1"/>
    <row r="18817" customFormat="1" hidden="1"/>
    <row r="18818" customFormat="1" hidden="1"/>
    <row r="18819" customFormat="1" hidden="1"/>
    <row r="18820" customFormat="1" hidden="1"/>
    <row r="18821" customFormat="1" hidden="1"/>
    <row r="18822" customFormat="1" hidden="1"/>
    <row r="18823" customFormat="1" hidden="1"/>
    <row r="18824" customFormat="1" hidden="1"/>
    <row r="18825" customFormat="1" hidden="1"/>
    <row r="18826" customFormat="1" hidden="1"/>
    <row r="18827" customFormat="1" hidden="1"/>
    <row r="18828" customFormat="1" hidden="1"/>
    <row r="18829" customFormat="1" hidden="1"/>
    <row r="18830" customFormat="1" hidden="1"/>
    <row r="18831" customFormat="1" hidden="1"/>
    <row r="18832" customFormat="1" hidden="1"/>
    <row r="18833" customFormat="1" hidden="1"/>
    <row r="18834" customFormat="1" hidden="1"/>
    <row r="18835" customFormat="1" hidden="1"/>
    <row r="18836" customFormat="1" hidden="1"/>
    <row r="18837" customFormat="1" hidden="1"/>
    <row r="18838" customFormat="1" hidden="1"/>
    <row r="18839" customFormat="1" hidden="1"/>
    <row r="18840" customFormat="1" hidden="1"/>
    <row r="18841" customFormat="1" hidden="1"/>
    <row r="18842" customFormat="1" hidden="1"/>
    <row r="18843" customFormat="1" hidden="1"/>
    <row r="18844" customFormat="1" hidden="1"/>
    <row r="18845" customFormat="1" hidden="1"/>
    <row r="18846" customFormat="1" hidden="1"/>
    <row r="18847" customFormat="1" hidden="1"/>
    <row r="18848" customFormat="1" hidden="1"/>
    <row r="18849" customFormat="1" hidden="1"/>
    <row r="18850" customFormat="1" hidden="1"/>
    <row r="18851" customFormat="1" hidden="1"/>
    <row r="18852" customFormat="1" hidden="1"/>
    <row r="18853" customFormat="1" hidden="1"/>
    <row r="18854" customFormat="1" hidden="1"/>
    <row r="18855" customFormat="1" hidden="1"/>
    <row r="18856" customFormat="1" hidden="1"/>
    <row r="18857" customFormat="1" hidden="1"/>
    <row r="18858" customFormat="1" hidden="1"/>
    <row r="18859" customFormat="1" hidden="1"/>
    <row r="18860" customFormat="1" hidden="1"/>
    <row r="18861" customFormat="1" hidden="1"/>
    <row r="18862" customFormat="1" hidden="1"/>
    <row r="18863" customFormat="1" hidden="1"/>
    <row r="18864" customFormat="1" hidden="1"/>
    <row r="18865" customFormat="1" hidden="1"/>
    <row r="18866" customFormat="1" hidden="1"/>
    <row r="18867" customFormat="1" hidden="1"/>
    <row r="18868" customFormat="1" hidden="1"/>
    <row r="18869" customFormat="1" hidden="1"/>
    <row r="18870" customFormat="1" hidden="1"/>
    <row r="18871" customFormat="1" hidden="1"/>
    <row r="18872" customFormat="1" hidden="1"/>
    <row r="18873" customFormat="1" hidden="1"/>
    <row r="18874" customFormat="1" hidden="1"/>
    <row r="18875" customFormat="1" hidden="1"/>
    <row r="18876" customFormat="1" hidden="1"/>
    <row r="18877" customFormat="1" hidden="1"/>
    <row r="18878" customFormat="1" hidden="1"/>
    <row r="18879" customFormat="1" hidden="1"/>
    <row r="18880" customFormat="1" hidden="1"/>
    <row r="18881" customFormat="1" hidden="1"/>
    <row r="18882" customFormat="1" hidden="1"/>
    <row r="18883" customFormat="1" hidden="1"/>
    <row r="18884" customFormat="1" hidden="1"/>
    <row r="18885" customFormat="1" hidden="1"/>
    <row r="18886" customFormat="1" hidden="1"/>
    <row r="18887" customFormat="1" hidden="1"/>
    <row r="18888" customFormat="1" hidden="1"/>
    <row r="18889" customFormat="1" hidden="1"/>
    <row r="18890" customFormat="1" hidden="1"/>
    <row r="18891" customFormat="1" hidden="1"/>
    <row r="18892" customFormat="1" hidden="1"/>
    <row r="18893" customFormat="1" hidden="1"/>
    <row r="18894" customFormat="1" hidden="1"/>
    <row r="18895" customFormat="1" hidden="1"/>
    <row r="18896" customFormat="1" hidden="1"/>
    <row r="18897" customFormat="1" hidden="1"/>
    <row r="18898" customFormat="1" hidden="1"/>
    <row r="18899" customFormat="1" hidden="1"/>
    <row r="18900" customFormat="1" hidden="1"/>
    <row r="18901" customFormat="1" hidden="1"/>
    <row r="18902" customFormat="1" hidden="1"/>
    <row r="18903" customFormat="1" hidden="1"/>
    <row r="18904" customFormat="1" hidden="1"/>
    <row r="18905" customFormat="1" hidden="1"/>
    <row r="18906" customFormat="1" hidden="1"/>
    <row r="18907" customFormat="1" hidden="1"/>
    <row r="18908" customFormat="1" hidden="1"/>
    <row r="18909" customFormat="1" hidden="1"/>
    <row r="18910" customFormat="1" hidden="1"/>
    <row r="18911" customFormat="1" hidden="1"/>
    <row r="18912" customFormat="1" hidden="1"/>
    <row r="18913" customFormat="1" hidden="1"/>
    <row r="18914" customFormat="1" hidden="1"/>
    <row r="18915" customFormat="1" hidden="1"/>
    <row r="18916" customFormat="1" hidden="1"/>
    <row r="18917" customFormat="1" hidden="1"/>
    <row r="18918" customFormat="1" hidden="1"/>
    <row r="18919" customFormat="1" hidden="1"/>
    <row r="18920" customFormat="1" hidden="1"/>
    <row r="18921" customFormat="1" hidden="1"/>
    <row r="18922" customFormat="1" hidden="1"/>
    <row r="18923" customFormat="1" hidden="1"/>
    <row r="18924" customFormat="1" hidden="1"/>
    <row r="18925" customFormat="1" hidden="1"/>
    <row r="18926" customFormat="1" hidden="1"/>
    <row r="18927" customFormat="1" hidden="1"/>
    <row r="18928" customFormat="1" hidden="1"/>
    <row r="18929" customFormat="1" hidden="1"/>
    <row r="18930" customFormat="1" hidden="1"/>
    <row r="18931" customFormat="1" hidden="1"/>
    <row r="18932" customFormat="1" hidden="1"/>
    <row r="18933" customFormat="1" hidden="1"/>
    <row r="18934" customFormat="1" hidden="1"/>
    <row r="18935" customFormat="1" hidden="1"/>
    <row r="18936" customFormat="1" hidden="1"/>
    <row r="18937" customFormat="1" hidden="1"/>
    <row r="18938" customFormat="1" hidden="1"/>
    <row r="18939" customFormat="1" hidden="1"/>
    <row r="18940" customFormat="1" hidden="1"/>
    <row r="18941" customFormat="1" hidden="1"/>
    <row r="18942" customFormat="1" hidden="1"/>
    <row r="18943" customFormat="1" hidden="1"/>
    <row r="18944" customFormat="1" hidden="1"/>
    <row r="18945" customFormat="1" hidden="1"/>
    <row r="18946" customFormat="1" hidden="1"/>
    <row r="18947" customFormat="1" hidden="1"/>
    <row r="18948" customFormat="1" hidden="1"/>
    <row r="18949" customFormat="1" hidden="1"/>
    <row r="18950" customFormat="1" hidden="1"/>
    <row r="18951" customFormat="1" hidden="1"/>
    <row r="18952" customFormat="1" hidden="1"/>
    <row r="18953" customFormat="1" hidden="1"/>
    <row r="18954" customFormat="1" hidden="1"/>
    <row r="18955" customFormat="1" hidden="1"/>
    <row r="18956" customFormat="1" hidden="1"/>
    <row r="18957" customFormat="1" hidden="1"/>
    <row r="18958" customFormat="1" hidden="1"/>
    <row r="18959" customFormat="1" hidden="1"/>
    <row r="18960" customFormat="1" hidden="1"/>
    <row r="18961" customFormat="1" hidden="1"/>
    <row r="18962" customFormat="1" hidden="1"/>
    <row r="18963" customFormat="1" hidden="1"/>
    <row r="18964" customFormat="1" hidden="1"/>
    <row r="18965" customFormat="1" hidden="1"/>
    <row r="18966" customFormat="1" hidden="1"/>
    <row r="18967" customFormat="1" hidden="1"/>
    <row r="18968" customFormat="1" hidden="1"/>
    <row r="18969" customFormat="1" hidden="1"/>
    <row r="18970" customFormat="1" hidden="1"/>
    <row r="18971" customFormat="1" hidden="1"/>
    <row r="18972" customFormat="1" hidden="1"/>
    <row r="18973" customFormat="1" hidden="1"/>
    <row r="18974" customFormat="1" hidden="1"/>
    <row r="18975" customFormat="1" hidden="1"/>
    <row r="18976" customFormat="1" hidden="1"/>
    <row r="18977" customFormat="1" hidden="1"/>
    <row r="18978" customFormat="1" hidden="1"/>
    <row r="18979" customFormat="1" hidden="1"/>
    <row r="18980" customFormat="1" hidden="1"/>
    <row r="18981" customFormat="1" hidden="1"/>
    <row r="18982" customFormat="1" hidden="1"/>
    <row r="18983" customFormat="1" hidden="1"/>
    <row r="18984" customFormat="1" hidden="1"/>
    <row r="18985" customFormat="1" hidden="1"/>
    <row r="18986" customFormat="1" hidden="1"/>
    <row r="18987" customFormat="1" hidden="1"/>
    <row r="18988" customFormat="1" hidden="1"/>
    <row r="18989" customFormat="1" hidden="1"/>
    <row r="18990" customFormat="1" hidden="1"/>
    <row r="18991" customFormat="1" hidden="1"/>
    <row r="18992" customFormat="1" hidden="1"/>
    <row r="18993" customFormat="1" hidden="1"/>
    <row r="18994" customFormat="1" hidden="1"/>
    <row r="18995" customFormat="1" hidden="1"/>
    <row r="18996" customFormat="1" hidden="1"/>
    <row r="18997" customFormat="1" hidden="1"/>
    <row r="18998" customFormat="1" hidden="1"/>
    <row r="18999" customFormat="1" hidden="1"/>
    <row r="19000" customFormat="1" hidden="1"/>
    <row r="19001" customFormat="1" hidden="1"/>
    <row r="19002" customFormat="1" hidden="1"/>
    <row r="19003" customFormat="1" hidden="1"/>
    <row r="19004" customFormat="1" hidden="1"/>
    <row r="19005" customFormat="1" hidden="1"/>
    <row r="19006" customFormat="1" hidden="1"/>
    <row r="19007" customFormat="1" hidden="1"/>
    <row r="19008" customFormat="1" hidden="1"/>
    <row r="19009" customFormat="1" hidden="1"/>
    <row r="19010" customFormat="1" hidden="1"/>
    <row r="19011" customFormat="1" hidden="1"/>
    <row r="19012" customFormat="1" hidden="1"/>
    <row r="19013" customFormat="1" hidden="1"/>
    <row r="19014" customFormat="1" hidden="1"/>
    <row r="19015" customFormat="1" hidden="1"/>
    <row r="19016" customFormat="1" hidden="1"/>
    <row r="19017" customFormat="1" hidden="1"/>
    <row r="19018" customFormat="1" hidden="1"/>
    <row r="19019" customFormat="1" hidden="1"/>
    <row r="19020" customFormat="1" hidden="1"/>
    <row r="19021" customFormat="1" hidden="1"/>
    <row r="19022" customFormat="1" hidden="1"/>
    <row r="19023" customFormat="1" hidden="1"/>
    <row r="19024" customFormat="1" hidden="1"/>
    <row r="19025" customFormat="1" hidden="1"/>
    <row r="19026" customFormat="1" hidden="1"/>
    <row r="19027" customFormat="1" hidden="1"/>
    <row r="19028" customFormat="1" hidden="1"/>
    <row r="19029" customFormat="1" hidden="1"/>
    <row r="19030" customFormat="1" hidden="1"/>
    <row r="19031" customFormat="1" hidden="1"/>
    <row r="19032" customFormat="1" hidden="1"/>
    <row r="19033" customFormat="1" hidden="1"/>
    <row r="19034" customFormat="1" hidden="1"/>
    <row r="19035" customFormat="1" hidden="1"/>
    <row r="19036" customFormat="1" hidden="1"/>
    <row r="19037" customFormat="1" hidden="1"/>
    <row r="19038" customFormat="1" hidden="1"/>
    <row r="19039" customFormat="1" hidden="1"/>
    <row r="19040" customFormat="1" hidden="1"/>
    <row r="19041" customFormat="1" hidden="1"/>
    <row r="19042" customFormat="1" hidden="1"/>
    <row r="19043" customFormat="1" hidden="1"/>
    <row r="19044" customFormat="1" hidden="1"/>
    <row r="19045" customFormat="1" hidden="1"/>
    <row r="19046" customFormat="1" hidden="1"/>
    <row r="19047" customFormat="1" hidden="1"/>
    <row r="19048" customFormat="1" hidden="1"/>
    <row r="19049" customFormat="1" hidden="1"/>
    <row r="19050" customFormat="1" hidden="1"/>
    <row r="19051" customFormat="1" hidden="1"/>
    <row r="19052" customFormat="1" hidden="1"/>
    <row r="19053" customFormat="1" hidden="1"/>
    <row r="19054" customFormat="1" hidden="1"/>
    <row r="19055" customFormat="1" hidden="1"/>
    <row r="19056" customFormat="1" hidden="1"/>
    <row r="19057" customFormat="1" hidden="1"/>
    <row r="19058" customFormat="1" hidden="1"/>
    <row r="19059" customFormat="1" hidden="1"/>
    <row r="19060" customFormat="1" hidden="1"/>
    <row r="19061" customFormat="1" hidden="1"/>
    <row r="19062" customFormat="1" hidden="1"/>
    <row r="19063" customFormat="1" hidden="1"/>
    <row r="19064" customFormat="1" hidden="1"/>
    <row r="19065" customFormat="1" hidden="1"/>
    <row r="19066" customFormat="1" hidden="1"/>
    <row r="19067" customFormat="1" hidden="1"/>
    <row r="19068" customFormat="1" hidden="1"/>
    <row r="19069" customFormat="1" hidden="1"/>
    <row r="19070" customFormat="1" hidden="1"/>
    <row r="19071" customFormat="1" hidden="1"/>
    <row r="19072" customFormat="1" hidden="1"/>
    <row r="19073" customFormat="1" hidden="1"/>
    <row r="19074" customFormat="1" hidden="1"/>
    <row r="19075" customFormat="1" hidden="1"/>
    <row r="19076" customFormat="1" hidden="1"/>
    <row r="19077" customFormat="1" hidden="1"/>
    <row r="19078" customFormat="1" hidden="1"/>
    <row r="19079" customFormat="1" hidden="1"/>
    <row r="19080" customFormat="1" hidden="1"/>
    <row r="19081" customFormat="1" hidden="1"/>
    <row r="19082" customFormat="1" hidden="1"/>
    <row r="19083" customFormat="1" hidden="1"/>
    <row r="19084" customFormat="1" hidden="1"/>
    <row r="19085" customFormat="1" hidden="1"/>
    <row r="19086" customFormat="1" hidden="1"/>
    <row r="19087" customFormat="1" hidden="1"/>
    <row r="19088" customFormat="1" hidden="1"/>
    <row r="19089" customFormat="1" hidden="1"/>
    <row r="19090" customFormat="1" hidden="1"/>
    <row r="19091" customFormat="1" hidden="1"/>
    <row r="19092" customFormat="1" hidden="1"/>
    <row r="19093" customFormat="1" hidden="1"/>
    <row r="19094" customFormat="1" hidden="1"/>
    <row r="19095" customFormat="1" hidden="1"/>
    <row r="19096" customFormat="1" hidden="1"/>
    <row r="19097" customFormat="1" hidden="1"/>
    <row r="19098" customFormat="1" hidden="1"/>
    <row r="19099" customFormat="1" hidden="1"/>
    <row r="19100" customFormat="1" hidden="1"/>
    <row r="19101" customFormat="1" hidden="1"/>
    <row r="19102" customFormat="1" hidden="1"/>
    <row r="19103" customFormat="1" hidden="1"/>
    <row r="19104" customFormat="1" hidden="1"/>
    <row r="19105" customFormat="1" hidden="1"/>
    <row r="19106" customFormat="1" hidden="1"/>
    <row r="19107" customFormat="1" hidden="1"/>
    <row r="19108" customFormat="1" hidden="1"/>
    <row r="19109" customFormat="1" hidden="1"/>
    <row r="19110" customFormat="1" hidden="1"/>
    <row r="19111" customFormat="1" hidden="1"/>
    <row r="19112" customFormat="1" hidden="1"/>
    <row r="19113" customFormat="1" hidden="1"/>
    <row r="19114" customFormat="1" hidden="1"/>
    <row r="19115" customFormat="1" hidden="1"/>
    <row r="19116" customFormat="1" hidden="1"/>
    <row r="19117" customFormat="1" hidden="1"/>
    <row r="19118" customFormat="1" hidden="1"/>
    <row r="19119" customFormat="1" hidden="1"/>
    <row r="19120" customFormat="1" hidden="1"/>
    <row r="19121" customFormat="1" hidden="1"/>
    <row r="19122" customFormat="1" hidden="1"/>
    <row r="19123" customFormat="1" hidden="1"/>
    <row r="19124" customFormat="1" hidden="1"/>
    <row r="19125" customFormat="1" hidden="1"/>
    <row r="19126" customFormat="1" hidden="1"/>
    <row r="19127" customFormat="1" hidden="1"/>
    <row r="19128" customFormat="1" hidden="1"/>
    <row r="19129" customFormat="1" hidden="1"/>
    <row r="19130" customFormat="1" hidden="1"/>
    <row r="19131" customFormat="1" hidden="1"/>
    <row r="19132" customFormat="1" hidden="1"/>
    <row r="19133" customFormat="1" hidden="1"/>
    <row r="19134" customFormat="1" hidden="1"/>
    <row r="19135" customFormat="1" hidden="1"/>
    <row r="19136" customFormat="1" hidden="1"/>
    <row r="19137" customFormat="1" hidden="1"/>
    <row r="19138" customFormat="1" hidden="1"/>
    <row r="19139" customFormat="1" hidden="1"/>
    <row r="19140" customFormat="1" hidden="1"/>
    <row r="19141" customFormat="1" hidden="1"/>
    <row r="19142" customFormat="1" hidden="1"/>
    <row r="19143" customFormat="1" hidden="1"/>
    <row r="19144" customFormat="1" hidden="1"/>
    <row r="19145" customFormat="1" hidden="1"/>
    <row r="19146" customFormat="1" hidden="1"/>
    <row r="19147" customFormat="1" hidden="1"/>
    <row r="19148" customFormat="1" hidden="1"/>
    <row r="19149" customFormat="1" hidden="1"/>
    <row r="19150" customFormat="1" hidden="1"/>
    <row r="19151" customFormat="1" hidden="1"/>
    <row r="19152" customFormat="1" hidden="1"/>
    <row r="19153" customFormat="1" hidden="1"/>
    <row r="19154" customFormat="1" hidden="1"/>
    <row r="19155" customFormat="1" hidden="1"/>
    <row r="19156" customFormat="1" hidden="1"/>
    <row r="19157" customFormat="1" hidden="1"/>
    <row r="19158" customFormat="1" hidden="1"/>
    <row r="19159" customFormat="1" hidden="1"/>
    <row r="19160" customFormat="1" hidden="1"/>
    <row r="19161" customFormat="1" hidden="1"/>
    <row r="19162" customFormat="1" hidden="1"/>
    <row r="19163" customFormat="1" hidden="1"/>
    <row r="19164" customFormat="1" hidden="1"/>
    <row r="19165" customFormat="1" hidden="1"/>
    <row r="19166" customFormat="1" hidden="1"/>
    <row r="19167" customFormat="1" hidden="1"/>
    <row r="19168" customFormat="1" hidden="1"/>
    <row r="19169" customFormat="1" hidden="1"/>
    <row r="19170" customFormat="1" hidden="1"/>
    <row r="19171" customFormat="1" hidden="1"/>
    <row r="19172" customFormat="1" hidden="1"/>
    <row r="19173" customFormat="1" hidden="1"/>
    <row r="19174" customFormat="1" hidden="1"/>
    <row r="19175" customFormat="1" hidden="1"/>
    <row r="19176" customFormat="1" hidden="1"/>
    <row r="19177" customFormat="1" hidden="1"/>
    <row r="19178" customFormat="1" hidden="1"/>
    <row r="19179" customFormat="1" hidden="1"/>
    <row r="19180" customFormat="1" hidden="1"/>
    <row r="19181" customFormat="1" hidden="1"/>
    <row r="19182" customFormat="1" hidden="1"/>
    <row r="19183" customFormat="1" hidden="1"/>
    <row r="19184" customFormat="1" hidden="1"/>
    <row r="19185" customFormat="1" hidden="1"/>
    <row r="19186" customFormat="1" hidden="1"/>
    <row r="19187" customFormat="1" hidden="1"/>
    <row r="19188" customFormat="1" hidden="1"/>
    <row r="19189" customFormat="1" hidden="1"/>
    <row r="19190" customFormat="1" hidden="1"/>
    <row r="19191" customFormat="1" hidden="1"/>
    <row r="19192" customFormat="1" hidden="1"/>
    <row r="19193" customFormat="1" hidden="1"/>
    <row r="19194" customFormat="1" hidden="1"/>
    <row r="19195" customFormat="1" hidden="1"/>
    <row r="19196" customFormat="1" hidden="1"/>
    <row r="19197" customFormat="1" hidden="1"/>
    <row r="19198" customFormat="1" hidden="1"/>
    <row r="19199" customFormat="1" hidden="1"/>
    <row r="19200" customFormat="1" hidden="1"/>
    <row r="19201" customFormat="1" hidden="1"/>
    <row r="19202" customFormat="1" hidden="1"/>
    <row r="19203" customFormat="1" hidden="1"/>
    <row r="19204" customFormat="1" hidden="1"/>
    <row r="19205" customFormat="1" hidden="1"/>
    <row r="19206" customFormat="1" hidden="1"/>
    <row r="19207" customFormat="1" hidden="1"/>
    <row r="19208" customFormat="1" hidden="1"/>
    <row r="19209" customFormat="1" hidden="1"/>
    <row r="19210" customFormat="1" hidden="1"/>
    <row r="19211" customFormat="1" hidden="1"/>
    <row r="19212" customFormat="1" hidden="1"/>
    <row r="19213" customFormat="1" hidden="1"/>
    <row r="19214" customFormat="1" hidden="1"/>
    <row r="19215" customFormat="1" hidden="1"/>
    <row r="19216" customFormat="1" hidden="1"/>
    <row r="19217" customFormat="1" hidden="1"/>
    <row r="19218" customFormat="1" hidden="1"/>
    <row r="19219" customFormat="1" hidden="1"/>
    <row r="19220" customFormat="1" hidden="1"/>
    <row r="19221" customFormat="1" hidden="1"/>
    <row r="19222" customFormat="1" hidden="1"/>
    <row r="19223" customFormat="1" hidden="1"/>
    <row r="19224" customFormat="1" hidden="1"/>
    <row r="19225" customFormat="1" hidden="1"/>
    <row r="19226" customFormat="1" hidden="1"/>
    <row r="19227" customFormat="1" hidden="1"/>
    <row r="19228" customFormat="1" hidden="1"/>
    <row r="19229" customFormat="1" hidden="1"/>
    <row r="19230" customFormat="1" hidden="1"/>
    <row r="19231" customFormat="1" hidden="1"/>
    <row r="19232" customFormat="1" hidden="1"/>
    <row r="19233" customFormat="1" hidden="1"/>
    <row r="19234" customFormat="1" hidden="1"/>
    <row r="19235" customFormat="1" hidden="1"/>
    <row r="19236" customFormat="1" hidden="1"/>
    <row r="19237" customFormat="1" hidden="1"/>
    <row r="19238" customFormat="1" hidden="1"/>
    <row r="19239" customFormat="1" hidden="1"/>
    <row r="19240" customFormat="1" hidden="1"/>
    <row r="19241" customFormat="1" hidden="1"/>
    <row r="19242" customFormat="1" hidden="1"/>
    <row r="19243" customFormat="1" hidden="1"/>
    <row r="19244" customFormat="1" hidden="1"/>
    <row r="19245" customFormat="1" hidden="1"/>
    <row r="19246" customFormat="1" hidden="1"/>
    <row r="19247" customFormat="1" hidden="1"/>
    <row r="19248" customFormat="1" hidden="1"/>
    <row r="19249" customFormat="1" hidden="1"/>
    <row r="19250" customFormat="1" hidden="1"/>
    <row r="19251" customFormat="1" hidden="1"/>
    <row r="19252" customFormat="1" hidden="1"/>
    <row r="19253" customFormat="1" hidden="1"/>
    <row r="19254" customFormat="1" hidden="1"/>
    <row r="19255" customFormat="1" hidden="1"/>
    <row r="19256" customFormat="1" hidden="1"/>
    <row r="19257" customFormat="1" hidden="1"/>
    <row r="19258" customFormat="1" hidden="1"/>
    <row r="19259" customFormat="1" hidden="1"/>
    <row r="19260" customFormat="1" hidden="1"/>
    <row r="19261" customFormat="1" hidden="1"/>
    <row r="19262" customFormat="1" hidden="1"/>
    <row r="19263" customFormat="1" hidden="1"/>
    <row r="19264" customFormat="1" hidden="1"/>
    <row r="19265" customFormat="1" hidden="1"/>
    <row r="19266" customFormat="1" hidden="1"/>
    <row r="19267" customFormat="1" hidden="1"/>
    <row r="19268" customFormat="1" hidden="1"/>
    <row r="19269" customFormat="1" hidden="1"/>
    <row r="19270" customFormat="1" hidden="1"/>
    <row r="19271" customFormat="1" hidden="1"/>
    <row r="19272" customFormat="1" hidden="1"/>
    <row r="19273" customFormat="1" hidden="1"/>
    <row r="19274" customFormat="1" hidden="1"/>
    <row r="19275" customFormat="1" hidden="1"/>
    <row r="19276" customFormat="1" hidden="1"/>
    <row r="19277" customFormat="1" hidden="1"/>
    <row r="19278" customFormat="1" hidden="1"/>
    <row r="19279" customFormat="1" hidden="1"/>
    <row r="19280" customFormat="1" hidden="1"/>
    <row r="19281" customFormat="1" hidden="1"/>
    <row r="19282" customFormat="1" hidden="1"/>
    <row r="19283" customFormat="1" hidden="1"/>
    <row r="19284" customFormat="1" hidden="1"/>
    <row r="19285" customFormat="1" hidden="1"/>
    <row r="19286" customFormat="1" hidden="1"/>
    <row r="19287" customFormat="1" hidden="1"/>
    <row r="19288" customFormat="1" hidden="1"/>
    <row r="19289" customFormat="1" hidden="1"/>
    <row r="19290" customFormat="1" hidden="1"/>
    <row r="19291" customFormat="1" hidden="1"/>
    <row r="19292" customFormat="1" hidden="1"/>
    <row r="19293" customFormat="1" hidden="1"/>
    <row r="19294" customFormat="1" hidden="1"/>
    <row r="19295" customFormat="1" hidden="1"/>
    <row r="19296" customFormat="1" hidden="1"/>
    <row r="19297" customFormat="1" hidden="1"/>
    <row r="19298" customFormat="1" hidden="1"/>
    <row r="19299" customFormat="1" hidden="1"/>
    <row r="19300" customFormat="1" hidden="1"/>
    <row r="19301" customFormat="1" hidden="1"/>
    <row r="19302" customFormat="1" hidden="1"/>
    <row r="19303" customFormat="1" hidden="1"/>
    <row r="19304" customFormat="1" hidden="1"/>
    <row r="19305" customFormat="1" hidden="1"/>
    <row r="19306" customFormat="1" hidden="1"/>
    <row r="19307" customFormat="1" hidden="1"/>
    <row r="19308" customFormat="1" hidden="1"/>
    <row r="19309" customFormat="1" hidden="1"/>
    <row r="19310" customFormat="1" hidden="1"/>
    <row r="19311" customFormat="1" hidden="1"/>
    <row r="19312" customFormat="1" hidden="1"/>
    <row r="19313" customFormat="1" hidden="1"/>
    <row r="19314" customFormat="1" hidden="1"/>
    <row r="19315" customFormat="1" hidden="1"/>
    <row r="19316" customFormat="1" hidden="1"/>
    <row r="19317" customFormat="1" hidden="1"/>
    <row r="19318" customFormat="1" hidden="1"/>
    <row r="19319" customFormat="1" hidden="1"/>
    <row r="19320" customFormat="1" hidden="1"/>
    <row r="19321" customFormat="1" hidden="1"/>
    <row r="19322" customFormat="1" hidden="1"/>
    <row r="19323" customFormat="1" hidden="1"/>
    <row r="19324" customFormat="1" hidden="1"/>
    <row r="19325" customFormat="1" hidden="1"/>
    <row r="19326" customFormat="1" hidden="1"/>
    <row r="19327" customFormat="1" hidden="1"/>
    <row r="19328" customFormat="1" hidden="1"/>
    <row r="19329" customFormat="1" hidden="1"/>
    <row r="19330" customFormat="1" hidden="1"/>
    <row r="19331" customFormat="1" hidden="1"/>
    <row r="19332" customFormat="1" hidden="1"/>
    <row r="19333" customFormat="1" hidden="1"/>
    <row r="19334" customFormat="1" hidden="1"/>
    <row r="19335" customFormat="1" hidden="1"/>
    <row r="19336" customFormat="1" hidden="1"/>
    <row r="19337" customFormat="1" hidden="1"/>
    <row r="19338" customFormat="1" hidden="1"/>
    <row r="19339" customFormat="1" hidden="1"/>
    <row r="19340" customFormat="1" hidden="1"/>
    <row r="19341" customFormat="1" hidden="1"/>
    <row r="19342" customFormat="1" hidden="1"/>
    <row r="19343" customFormat="1" hidden="1"/>
    <row r="19344" customFormat="1" hidden="1"/>
    <row r="19345" customFormat="1" hidden="1"/>
    <row r="19346" customFormat="1" hidden="1"/>
    <row r="19347" customFormat="1" hidden="1"/>
    <row r="19348" customFormat="1" hidden="1"/>
    <row r="19349" customFormat="1" hidden="1"/>
    <row r="19350" customFormat="1" hidden="1"/>
    <row r="19351" customFormat="1" hidden="1"/>
    <row r="19352" customFormat="1" hidden="1"/>
    <row r="19353" customFormat="1" hidden="1"/>
    <row r="19354" customFormat="1" hidden="1"/>
    <row r="19355" customFormat="1" hidden="1"/>
    <row r="19356" customFormat="1" hidden="1"/>
    <row r="19357" customFormat="1" hidden="1"/>
    <row r="19358" customFormat="1" hidden="1"/>
    <row r="19359" customFormat="1" hidden="1"/>
    <row r="19360" customFormat="1" hidden="1"/>
    <row r="19361" customFormat="1" hidden="1"/>
    <row r="19362" customFormat="1" hidden="1"/>
    <row r="19363" customFormat="1" hidden="1"/>
    <row r="19364" customFormat="1" hidden="1"/>
    <row r="19365" customFormat="1" hidden="1"/>
    <row r="19366" customFormat="1" hidden="1"/>
    <row r="19367" customFormat="1" hidden="1"/>
    <row r="19368" customFormat="1" hidden="1"/>
    <row r="19369" customFormat="1" hidden="1"/>
    <row r="19370" customFormat="1" hidden="1"/>
    <row r="19371" customFormat="1" hidden="1"/>
    <row r="19372" customFormat="1" hidden="1"/>
    <row r="19373" customFormat="1" hidden="1"/>
    <row r="19374" customFormat="1" hidden="1"/>
    <row r="19375" customFormat="1" hidden="1"/>
    <row r="19376" customFormat="1" hidden="1"/>
    <row r="19377" customFormat="1" hidden="1"/>
    <row r="19378" customFormat="1" hidden="1"/>
    <row r="19379" customFormat="1" hidden="1"/>
    <row r="19380" customFormat="1" hidden="1"/>
    <row r="19381" customFormat="1" hidden="1"/>
    <row r="19382" customFormat="1" hidden="1"/>
    <row r="19383" customFormat="1" hidden="1"/>
    <row r="19384" customFormat="1" hidden="1"/>
    <row r="19385" customFormat="1" hidden="1"/>
    <row r="19386" customFormat="1" hidden="1"/>
    <row r="19387" customFormat="1" hidden="1"/>
    <row r="19388" customFormat="1" hidden="1"/>
    <row r="19389" customFormat="1" hidden="1"/>
    <row r="19390" customFormat="1" hidden="1"/>
    <row r="19391" customFormat="1" hidden="1"/>
    <row r="19392" customFormat="1" hidden="1"/>
    <row r="19393" customFormat="1" hidden="1"/>
    <row r="19394" customFormat="1" hidden="1"/>
    <row r="19395" customFormat="1" hidden="1"/>
    <row r="19396" customFormat="1" hidden="1"/>
    <row r="19397" customFormat="1" hidden="1"/>
    <row r="19398" customFormat="1" hidden="1"/>
    <row r="19399" customFormat="1" hidden="1"/>
    <row r="19400" customFormat="1" hidden="1"/>
    <row r="19401" customFormat="1" hidden="1"/>
    <row r="19402" customFormat="1" hidden="1"/>
    <row r="19403" customFormat="1" hidden="1"/>
    <row r="19404" customFormat="1" hidden="1"/>
    <row r="19405" customFormat="1" hidden="1"/>
    <row r="19406" customFormat="1" hidden="1"/>
    <row r="19407" customFormat="1" hidden="1"/>
    <row r="19408" customFormat="1" hidden="1"/>
    <row r="19409" customFormat="1" hidden="1"/>
    <row r="19410" customFormat="1" hidden="1"/>
    <row r="19411" customFormat="1" hidden="1"/>
    <row r="19412" customFormat="1" hidden="1"/>
    <row r="19413" customFormat="1" hidden="1"/>
    <row r="19414" customFormat="1" hidden="1"/>
    <row r="19415" customFormat="1" hidden="1"/>
    <row r="19416" customFormat="1" hidden="1"/>
    <row r="19417" customFormat="1" hidden="1"/>
    <row r="19418" customFormat="1" hidden="1"/>
    <row r="19419" customFormat="1" hidden="1"/>
    <row r="19420" customFormat="1" hidden="1"/>
    <row r="19421" customFormat="1" hidden="1"/>
    <row r="19422" customFormat="1" hidden="1"/>
    <row r="19423" customFormat="1" hidden="1"/>
    <row r="19424" customFormat="1" hidden="1"/>
    <row r="19425" customFormat="1" hidden="1"/>
    <row r="19426" customFormat="1" hidden="1"/>
    <row r="19427" customFormat="1" hidden="1"/>
    <row r="19428" customFormat="1" hidden="1"/>
    <row r="19429" customFormat="1" hidden="1"/>
    <row r="19430" customFormat="1" hidden="1"/>
    <row r="19431" customFormat="1" hidden="1"/>
    <row r="19432" customFormat="1" hidden="1"/>
    <row r="19433" customFormat="1" hidden="1"/>
    <row r="19434" customFormat="1" hidden="1"/>
    <row r="19435" customFormat="1" hidden="1"/>
    <row r="19436" customFormat="1" hidden="1"/>
    <row r="19437" customFormat="1" hidden="1"/>
    <row r="19438" customFormat="1" hidden="1"/>
    <row r="19439" customFormat="1" hidden="1"/>
    <row r="19440" customFormat="1" hidden="1"/>
    <row r="19441" customFormat="1" hidden="1"/>
    <row r="19442" customFormat="1" hidden="1"/>
    <row r="19443" customFormat="1" hidden="1"/>
    <row r="19444" customFormat="1" hidden="1"/>
    <row r="19445" customFormat="1" hidden="1"/>
    <row r="19446" customFormat="1" hidden="1"/>
    <row r="19447" customFormat="1" hidden="1"/>
    <row r="19448" customFormat="1" hidden="1"/>
    <row r="19449" customFormat="1" hidden="1"/>
    <row r="19450" customFormat="1" hidden="1"/>
    <row r="19451" customFormat="1" hidden="1"/>
    <row r="19452" customFormat="1" hidden="1"/>
    <row r="19453" customFormat="1" hidden="1"/>
    <row r="19454" customFormat="1" hidden="1"/>
    <row r="19455" customFormat="1" hidden="1"/>
    <row r="19456" customFormat="1" hidden="1"/>
    <row r="19457" customFormat="1" hidden="1"/>
    <row r="19458" customFormat="1" hidden="1"/>
    <row r="19459" customFormat="1" hidden="1"/>
    <row r="19460" customFormat="1" hidden="1"/>
    <row r="19461" customFormat="1" hidden="1"/>
    <row r="19462" customFormat="1" hidden="1"/>
    <row r="19463" customFormat="1" hidden="1"/>
    <row r="19464" customFormat="1" hidden="1"/>
    <row r="19465" customFormat="1" hidden="1"/>
    <row r="19466" customFormat="1" hidden="1"/>
    <row r="19467" customFormat="1" hidden="1"/>
    <row r="19468" customFormat="1" hidden="1"/>
    <row r="19469" customFormat="1" hidden="1"/>
    <row r="19470" customFormat="1" hidden="1"/>
    <row r="19471" customFormat="1" hidden="1"/>
    <row r="19472" customFormat="1" hidden="1"/>
    <row r="19473" customFormat="1" hidden="1"/>
    <row r="19474" customFormat="1" hidden="1"/>
    <row r="19475" customFormat="1" hidden="1"/>
    <row r="19476" customFormat="1" hidden="1"/>
    <row r="19477" customFormat="1" hidden="1"/>
    <row r="19478" customFormat="1" hidden="1"/>
    <row r="19479" customFormat="1" hidden="1"/>
    <row r="19480" customFormat="1" hidden="1"/>
    <row r="19481" customFormat="1" hidden="1"/>
    <row r="19482" customFormat="1" hidden="1"/>
    <row r="19483" customFormat="1" hidden="1"/>
    <row r="19484" customFormat="1" hidden="1"/>
    <row r="19485" customFormat="1" hidden="1"/>
    <row r="19486" customFormat="1" hidden="1"/>
    <row r="19487" customFormat="1" hidden="1"/>
    <row r="19488" customFormat="1" hidden="1"/>
    <row r="19489" customFormat="1" hidden="1"/>
    <row r="19490" customFormat="1" hidden="1"/>
    <row r="19491" customFormat="1" hidden="1"/>
    <row r="19492" customFormat="1" hidden="1"/>
    <row r="19493" customFormat="1" hidden="1"/>
    <row r="19494" customFormat="1" hidden="1"/>
    <row r="19495" customFormat="1" hidden="1"/>
    <row r="19496" customFormat="1" hidden="1"/>
    <row r="19497" customFormat="1" hidden="1"/>
    <row r="19498" customFormat="1" hidden="1"/>
    <row r="19499" customFormat="1" hidden="1"/>
    <row r="19500" customFormat="1" hidden="1"/>
    <row r="19501" customFormat="1" hidden="1"/>
    <row r="19502" customFormat="1" hidden="1"/>
    <row r="19503" customFormat="1" hidden="1"/>
    <row r="19504" customFormat="1" hidden="1"/>
    <row r="19505" customFormat="1" hidden="1"/>
    <row r="19506" customFormat="1" hidden="1"/>
    <row r="19507" customFormat="1" hidden="1"/>
    <row r="19508" customFormat="1" hidden="1"/>
    <row r="19509" customFormat="1" hidden="1"/>
    <row r="19510" customFormat="1" hidden="1"/>
    <row r="19511" customFormat="1" hidden="1"/>
    <row r="19512" customFormat="1" hidden="1"/>
    <row r="19513" customFormat="1" hidden="1"/>
    <row r="19514" customFormat="1" hidden="1"/>
    <row r="19515" customFormat="1" hidden="1"/>
    <row r="19516" customFormat="1" hidden="1"/>
    <row r="19517" customFormat="1" hidden="1"/>
    <row r="19518" customFormat="1" hidden="1"/>
    <row r="19519" customFormat="1" hidden="1"/>
    <row r="19520" customFormat="1" hidden="1"/>
    <row r="19521" customFormat="1" hidden="1"/>
    <row r="19522" customFormat="1" hidden="1"/>
    <row r="19523" customFormat="1" hidden="1"/>
    <row r="19524" customFormat="1" hidden="1"/>
    <row r="19525" customFormat="1" hidden="1"/>
    <row r="19526" customFormat="1" hidden="1"/>
    <row r="19527" customFormat="1" hidden="1"/>
    <row r="19528" customFormat="1" hidden="1"/>
    <row r="19529" customFormat="1" hidden="1"/>
    <row r="19530" customFormat="1" hidden="1"/>
    <row r="19531" customFormat="1" hidden="1"/>
    <row r="19532" customFormat="1" hidden="1"/>
    <row r="19533" customFormat="1" hidden="1"/>
    <row r="19534" customFormat="1" hidden="1"/>
    <row r="19535" customFormat="1" hidden="1"/>
    <row r="19536" customFormat="1" hidden="1"/>
    <row r="19537" customFormat="1" hidden="1"/>
    <row r="19538" customFormat="1" hidden="1"/>
    <row r="19539" customFormat="1" hidden="1"/>
    <row r="19540" customFormat="1" hidden="1"/>
    <row r="19541" customFormat="1" hidden="1"/>
    <row r="19542" customFormat="1" hidden="1"/>
    <row r="19543" customFormat="1" hidden="1"/>
    <row r="19544" customFormat="1" hidden="1"/>
    <row r="19545" customFormat="1" hidden="1"/>
    <row r="19546" customFormat="1" hidden="1"/>
    <row r="19547" customFormat="1" hidden="1"/>
    <row r="19548" customFormat="1" hidden="1"/>
    <row r="19549" customFormat="1" hidden="1"/>
    <row r="19550" customFormat="1" hidden="1"/>
    <row r="19551" customFormat="1" hidden="1"/>
    <row r="19552" customFormat="1" hidden="1"/>
    <row r="19553" customFormat="1" hidden="1"/>
    <row r="19554" customFormat="1" hidden="1"/>
    <row r="19555" customFormat="1" hidden="1"/>
    <row r="19556" customFormat="1" hidden="1"/>
    <row r="19557" customFormat="1" hidden="1"/>
    <row r="19558" customFormat="1" hidden="1"/>
    <row r="19559" customFormat="1" hidden="1"/>
    <row r="19560" customFormat="1" hidden="1"/>
    <row r="19561" customFormat="1" hidden="1"/>
    <row r="19562" customFormat="1" hidden="1"/>
    <row r="19563" customFormat="1" hidden="1"/>
    <row r="19564" customFormat="1" hidden="1"/>
    <row r="19565" customFormat="1" hidden="1"/>
    <row r="19566" customFormat="1" hidden="1"/>
    <row r="19567" customFormat="1" hidden="1"/>
    <row r="19568" customFormat="1" hidden="1"/>
    <row r="19569" customFormat="1" hidden="1"/>
    <row r="19570" customFormat="1" hidden="1"/>
    <row r="19571" customFormat="1" hidden="1"/>
    <row r="19572" customFormat="1" hidden="1"/>
    <row r="19573" customFormat="1" hidden="1"/>
    <row r="19574" customFormat="1" hidden="1"/>
    <row r="19575" customFormat="1" hidden="1"/>
    <row r="19576" customFormat="1" hidden="1"/>
    <row r="19577" customFormat="1" hidden="1"/>
    <row r="19578" customFormat="1" hidden="1"/>
    <row r="19579" customFormat="1" hidden="1"/>
    <row r="19580" customFormat="1" hidden="1"/>
    <row r="19581" customFormat="1" hidden="1"/>
    <row r="19582" customFormat="1" hidden="1"/>
    <row r="19583" customFormat="1" hidden="1"/>
    <row r="19584" customFormat="1" hidden="1"/>
    <row r="19585" customFormat="1" hidden="1"/>
    <row r="19586" customFormat="1" hidden="1"/>
    <row r="19587" customFormat="1" hidden="1"/>
    <row r="19588" customFormat="1" hidden="1"/>
    <row r="19589" customFormat="1" hidden="1"/>
    <row r="19590" customFormat="1" hidden="1"/>
    <row r="19591" customFormat="1" hidden="1"/>
    <row r="19592" customFormat="1" hidden="1"/>
    <row r="19593" customFormat="1" hidden="1"/>
    <row r="19594" customFormat="1" hidden="1"/>
    <row r="19595" customFormat="1" hidden="1"/>
    <row r="19596" customFormat="1" hidden="1"/>
    <row r="19597" customFormat="1" hidden="1"/>
    <row r="19598" customFormat="1" hidden="1"/>
    <row r="19599" customFormat="1" hidden="1"/>
    <row r="19600" customFormat="1" hidden="1"/>
    <row r="19601" customFormat="1" hidden="1"/>
    <row r="19602" customFormat="1" hidden="1"/>
    <row r="19603" customFormat="1" hidden="1"/>
    <row r="19604" customFormat="1" hidden="1"/>
    <row r="19605" customFormat="1" hidden="1"/>
    <row r="19606" customFormat="1" hidden="1"/>
    <row r="19607" customFormat="1" hidden="1"/>
    <row r="19608" customFormat="1" hidden="1"/>
    <row r="19609" customFormat="1" hidden="1"/>
    <row r="19610" customFormat="1" hidden="1"/>
    <row r="19611" customFormat="1" hidden="1"/>
    <row r="19612" customFormat="1" hidden="1"/>
    <row r="19613" customFormat="1" hidden="1"/>
    <row r="19614" customFormat="1" hidden="1"/>
    <row r="19615" customFormat="1" hidden="1"/>
    <row r="19616" customFormat="1" hidden="1"/>
    <row r="19617" customFormat="1" hidden="1"/>
    <row r="19618" customFormat="1" hidden="1"/>
    <row r="19619" customFormat="1" hidden="1"/>
    <row r="19620" customFormat="1" hidden="1"/>
    <row r="19621" customFormat="1" hidden="1"/>
    <row r="19622" customFormat="1" hidden="1"/>
    <row r="19623" customFormat="1" hidden="1"/>
    <row r="19624" customFormat="1" hidden="1"/>
    <row r="19625" customFormat="1" hidden="1"/>
    <row r="19626" customFormat="1" hidden="1"/>
    <row r="19627" customFormat="1" hidden="1"/>
    <row r="19628" customFormat="1" hidden="1"/>
    <row r="19629" customFormat="1" hidden="1"/>
    <row r="19630" customFormat="1" hidden="1"/>
    <row r="19631" customFormat="1" hidden="1"/>
    <row r="19632" customFormat="1" hidden="1"/>
    <row r="19633" customFormat="1" hidden="1"/>
    <row r="19634" customFormat="1" hidden="1"/>
    <row r="19635" customFormat="1" hidden="1"/>
    <row r="19636" customFormat="1" hidden="1"/>
    <row r="19637" customFormat="1" hidden="1"/>
    <row r="19638" customFormat="1" hidden="1"/>
    <row r="19639" customFormat="1" hidden="1"/>
    <row r="19640" customFormat="1" hidden="1"/>
    <row r="19641" customFormat="1" hidden="1"/>
    <row r="19642" customFormat="1" hidden="1"/>
    <row r="19643" customFormat="1" hidden="1"/>
    <row r="19644" customFormat="1" hidden="1"/>
    <row r="19645" customFormat="1" hidden="1"/>
    <row r="19646" customFormat="1" hidden="1"/>
    <row r="19647" customFormat="1" hidden="1"/>
    <row r="19648" customFormat="1" hidden="1"/>
    <row r="19649" customFormat="1" hidden="1"/>
    <row r="19650" customFormat="1" hidden="1"/>
    <row r="19651" customFormat="1" hidden="1"/>
    <row r="19652" customFormat="1" hidden="1"/>
    <row r="19653" customFormat="1" hidden="1"/>
    <row r="19654" customFormat="1" hidden="1"/>
    <row r="19655" customFormat="1" hidden="1"/>
    <row r="19656" customFormat="1" hidden="1"/>
    <row r="19657" customFormat="1" hidden="1"/>
    <row r="19658" customFormat="1" hidden="1"/>
    <row r="19659" customFormat="1" hidden="1"/>
    <row r="19660" customFormat="1" hidden="1"/>
    <row r="19661" customFormat="1" hidden="1"/>
    <row r="19662" customFormat="1" hidden="1"/>
    <row r="19663" customFormat="1" hidden="1"/>
    <row r="19664" customFormat="1" hidden="1"/>
    <row r="19665" customFormat="1" hidden="1"/>
    <row r="19666" customFormat="1" hidden="1"/>
    <row r="19667" customFormat="1" hidden="1"/>
    <row r="19668" customFormat="1" hidden="1"/>
    <row r="19669" customFormat="1" hidden="1"/>
    <row r="19670" customFormat="1" hidden="1"/>
    <row r="19671" customFormat="1" hidden="1"/>
    <row r="19672" customFormat="1" hidden="1"/>
    <row r="19673" customFormat="1" hidden="1"/>
    <row r="19674" customFormat="1" hidden="1"/>
    <row r="19675" customFormat="1" hidden="1"/>
    <row r="19676" customFormat="1" hidden="1"/>
    <row r="19677" customFormat="1" hidden="1"/>
    <row r="19678" customFormat="1" hidden="1"/>
    <row r="19679" customFormat="1" hidden="1"/>
    <row r="19680" customFormat="1" hidden="1"/>
    <row r="19681" customFormat="1" hidden="1"/>
    <row r="19682" customFormat="1" hidden="1"/>
    <row r="19683" customFormat="1" hidden="1"/>
    <row r="19684" customFormat="1" hidden="1"/>
    <row r="19685" customFormat="1" hidden="1"/>
    <row r="19686" customFormat="1" hidden="1"/>
    <row r="19687" customFormat="1" hidden="1"/>
    <row r="19688" customFormat="1" hidden="1"/>
    <row r="19689" customFormat="1" hidden="1"/>
    <row r="19690" customFormat="1" hidden="1"/>
    <row r="19691" customFormat="1" hidden="1"/>
    <row r="19692" customFormat="1" hidden="1"/>
    <row r="19693" customFormat="1" hidden="1"/>
    <row r="19694" customFormat="1" hidden="1"/>
    <row r="19695" customFormat="1" hidden="1"/>
    <row r="19696" customFormat="1" hidden="1"/>
    <row r="19697" customFormat="1" hidden="1"/>
    <row r="19698" customFormat="1" hidden="1"/>
    <row r="19699" customFormat="1" hidden="1"/>
    <row r="19700" customFormat="1" hidden="1"/>
    <row r="19701" customFormat="1" hidden="1"/>
    <row r="19702" customFormat="1" hidden="1"/>
    <row r="19703" customFormat="1" hidden="1"/>
    <row r="19704" customFormat="1" hidden="1"/>
    <row r="19705" customFormat="1" hidden="1"/>
    <row r="19706" customFormat="1" hidden="1"/>
    <row r="19707" customFormat="1" hidden="1"/>
    <row r="19708" customFormat="1" hidden="1"/>
    <row r="19709" customFormat="1" hidden="1"/>
    <row r="19710" customFormat="1" hidden="1"/>
    <row r="19711" customFormat="1" hidden="1"/>
    <row r="19712" customFormat="1" hidden="1"/>
    <row r="19713" customFormat="1" hidden="1"/>
    <row r="19714" customFormat="1" hidden="1"/>
    <row r="19715" customFormat="1" hidden="1"/>
    <row r="19716" customFormat="1" hidden="1"/>
    <row r="19717" customFormat="1" hidden="1"/>
    <row r="19718" customFormat="1" hidden="1"/>
    <row r="19719" customFormat="1" hidden="1"/>
    <row r="19720" customFormat="1" hidden="1"/>
    <row r="19721" customFormat="1" hidden="1"/>
    <row r="19722" customFormat="1" hidden="1"/>
    <row r="19723" customFormat="1" hidden="1"/>
    <row r="19724" customFormat="1" hidden="1"/>
    <row r="19725" customFormat="1" hidden="1"/>
    <row r="19726" customFormat="1" hidden="1"/>
    <row r="19727" customFormat="1" hidden="1"/>
    <row r="19728" customFormat="1" hidden="1"/>
    <row r="19729" customFormat="1" hidden="1"/>
    <row r="19730" customFormat="1" hidden="1"/>
    <row r="19731" customFormat="1" hidden="1"/>
    <row r="19732" customFormat="1" hidden="1"/>
    <row r="19733" customFormat="1" hidden="1"/>
    <row r="19734" customFormat="1" hidden="1"/>
    <row r="19735" customFormat="1" hidden="1"/>
    <row r="19736" customFormat="1" hidden="1"/>
    <row r="19737" customFormat="1" hidden="1"/>
    <row r="19738" customFormat="1" hidden="1"/>
    <row r="19739" customFormat="1" hidden="1"/>
    <row r="19740" customFormat="1" hidden="1"/>
    <row r="19741" customFormat="1" hidden="1"/>
    <row r="19742" customFormat="1" hidden="1"/>
    <row r="19743" customFormat="1" hidden="1"/>
    <row r="19744" customFormat="1" hidden="1"/>
    <row r="19745" customFormat="1" hidden="1"/>
    <row r="19746" customFormat="1" hidden="1"/>
    <row r="19747" customFormat="1" hidden="1"/>
    <row r="19748" customFormat="1" hidden="1"/>
    <row r="19749" customFormat="1" hidden="1"/>
    <row r="19750" customFormat="1" hidden="1"/>
    <row r="19751" customFormat="1" hidden="1"/>
    <row r="19752" customFormat="1" hidden="1"/>
    <row r="19753" customFormat="1" hidden="1"/>
    <row r="19754" customFormat="1" hidden="1"/>
    <row r="19755" customFormat="1" hidden="1"/>
    <row r="19756" customFormat="1" hidden="1"/>
    <row r="19757" customFormat="1" hidden="1"/>
    <row r="19758" customFormat="1" hidden="1"/>
    <row r="19759" customFormat="1" hidden="1"/>
    <row r="19760" customFormat="1" hidden="1"/>
    <row r="19761" customFormat="1" hidden="1"/>
    <row r="19762" customFormat="1" hidden="1"/>
    <row r="19763" customFormat="1" hidden="1"/>
    <row r="19764" customFormat="1" hidden="1"/>
    <row r="19765" customFormat="1" hidden="1"/>
    <row r="19766" customFormat="1" hidden="1"/>
    <row r="19767" customFormat="1" hidden="1"/>
    <row r="19768" customFormat="1" hidden="1"/>
    <row r="19769" customFormat="1" hidden="1"/>
    <row r="19770" customFormat="1" hidden="1"/>
    <row r="19771" customFormat="1" hidden="1"/>
    <row r="19772" customFormat="1" hidden="1"/>
    <row r="19773" customFormat="1" hidden="1"/>
    <row r="19774" customFormat="1" hidden="1"/>
    <row r="19775" customFormat="1" hidden="1"/>
    <row r="19776" customFormat="1" hidden="1"/>
    <row r="19777" customFormat="1" hidden="1"/>
    <row r="19778" customFormat="1" hidden="1"/>
    <row r="19779" customFormat="1" hidden="1"/>
    <row r="19780" customFormat="1" hidden="1"/>
    <row r="19781" customFormat="1" hidden="1"/>
    <row r="19782" customFormat="1" hidden="1"/>
    <row r="19783" customFormat="1" hidden="1"/>
    <row r="19784" customFormat="1" hidden="1"/>
    <row r="19785" customFormat="1" hidden="1"/>
    <row r="19786" customFormat="1" hidden="1"/>
    <row r="19787" customFormat="1" hidden="1"/>
    <row r="19788" customFormat="1" hidden="1"/>
    <row r="19789" customFormat="1" hidden="1"/>
    <row r="19790" customFormat="1" hidden="1"/>
    <row r="19791" customFormat="1" hidden="1"/>
    <row r="19792" customFormat="1" hidden="1"/>
    <row r="19793" customFormat="1" hidden="1"/>
    <row r="19794" customFormat="1" hidden="1"/>
    <row r="19795" customFormat="1" hidden="1"/>
    <row r="19796" customFormat="1" hidden="1"/>
    <row r="19797" customFormat="1" hidden="1"/>
    <row r="19798" customFormat="1" hidden="1"/>
    <row r="19799" customFormat="1" hidden="1"/>
    <row r="19800" customFormat="1" hidden="1"/>
    <row r="19801" customFormat="1" hidden="1"/>
    <row r="19802" customFormat="1" hidden="1"/>
    <row r="19803" customFormat="1" hidden="1"/>
    <row r="19804" customFormat="1" hidden="1"/>
    <row r="19805" customFormat="1" hidden="1"/>
    <row r="19806" customFormat="1" hidden="1"/>
    <row r="19807" customFormat="1" hidden="1"/>
    <row r="19808" customFormat="1" hidden="1"/>
    <row r="19809" customFormat="1" hidden="1"/>
    <row r="19810" customFormat="1" hidden="1"/>
    <row r="19811" customFormat="1" hidden="1"/>
    <row r="19812" customFormat="1" hidden="1"/>
    <row r="19813" customFormat="1" hidden="1"/>
    <row r="19814" customFormat="1" hidden="1"/>
    <row r="19815" customFormat="1" hidden="1"/>
    <row r="19816" customFormat="1" hidden="1"/>
    <row r="19817" customFormat="1" hidden="1"/>
    <row r="19818" customFormat="1" hidden="1"/>
    <row r="19819" customFormat="1" hidden="1"/>
    <row r="19820" customFormat="1" hidden="1"/>
    <row r="19821" customFormat="1" hidden="1"/>
    <row r="19822" customFormat="1" hidden="1"/>
    <row r="19823" customFormat="1" hidden="1"/>
    <row r="19824" customFormat="1" hidden="1"/>
    <row r="19825" customFormat="1" hidden="1"/>
    <row r="19826" customFormat="1" hidden="1"/>
    <row r="19827" customFormat="1" hidden="1"/>
    <row r="19828" customFormat="1" hidden="1"/>
    <row r="19829" customFormat="1" hidden="1"/>
    <row r="19830" customFormat="1" hidden="1"/>
    <row r="19831" customFormat="1" hidden="1"/>
    <row r="19832" customFormat="1" hidden="1"/>
    <row r="19833" customFormat="1" hidden="1"/>
    <row r="19834" customFormat="1" hidden="1"/>
    <row r="19835" customFormat="1" hidden="1"/>
    <row r="19836" customFormat="1" hidden="1"/>
    <row r="19837" customFormat="1" hidden="1"/>
    <row r="19838" customFormat="1" hidden="1"/>
    <row r="19839" customFormat="1" hidden="1"/>
    <row r="19840" customFormat="1" hidden="1"/>
    <row r="19841" customFormat="1" hidden="1"/>
    <row r="19842" customFormat="1" hidden="1"/>
    <row r="19843" customFormat="1" hidden="1"/>
    <row r="19844" customFormat="1" hidden="1"/>
    <row r="19845" customFormat="1" hidden="1"/>
    <row r="19846" customFormat="1" hidden="1"/>
    <row r="19847" customFormat="1" hidden="1"/>
    <row r="19848" customFormat="1" hidden="1"/>
    <row r="19849" customFormat="1" hidden="1"/>
    <row r="19850" customFormat="1" hidden="1"/>
    <row r="19851" customFormat="1" hidden="1"/>
    <row r="19852" customFormat="1" hidden="1"/>
    <row r="19853" customFormat="1" hidden="1"/>
    <row r="19854" customFormat="1" hidden="1"/>
    <row r="19855" customFormat="1" hidden="1"/>
    <row r="19856" customFormat="1" hidden="1"/>
    <row r="19857" customFormat="1" hidden="1"/>
    <row r="19858" customFormat="1" hidden="1"/>
    <row r="19859" customFormat="1" hidden="1"/>
    <row r="19860" customFormat="1" hidden="1"/>
    <row r="19861" customFormat="1" hidden="1"/>
    <row r="19862" customFormat="1" hidden="1"/>
    <row r="19863" customFormat="1" hidden="1"/>
    <row r="19864" customFormat="1" hidden="1"/>
    <row r="19865" customFormat="1" hidden="1"/>
    <row r="19866" customFormat="1" hidden="1"/>
    <row r="19867" customFormat="1" hidden="1"/>
    <row r="19868" customFormat="1" hidden="1"/>
    <row r="19869" customFormat="1" hidden="1"/>
    <row r="19870" customFormat="1" hidden="1"/>
    <row r="19871" customFormat="1" hidden="1"/>
    <row r="19872" customFormat="1" hidden="1"/>
    <row r="19873" customFormat="1" hidden="1"/>
    <row r="19874" customFormat="1" hidden="1"/>
    <row r="19875" customFormat="1" hidden="1"/>
    <row r="19876" customFormat="1" hidden="1"/>
    <row r="19877" customFormat="1" hidden="1"/>
    <row r="19878" customFormat="1" hidden="1"/>
    <row r="19879" customFormat="1" hidden="1"/>
    <row r="19880" customFormat="1" hidden="1"/>
    <row r="19881" customFormat="1" hidden="1"/>
    <row r="19882" customFormat="1" hidden="1"/>
    <row r="19883" customFormat="1" hidden="1"/>
    <row r="19884" customFormat="1" hidden="1"/>
    <row r="19885" customFormat="1" hidden="1"/>
    <row r="19886" customFormat="1" hidden="1"/>
    <row r="19887" customFormat="1" hidden="1"/>
    <row r="19888" customFormat="1" hidden="1"/>
    <row r="19889" customFormat="1" hidden="1"/>
    <row r="19890" customFormat="1" hidden="1"/>
    <row r="19891" customFormat="1" hidden="1"/>
    <row r="19892" customFormat="1" hidden="1"/>
    <row r="19893" customFormat="1" hidden="1"/>
    <row r="19894" customFormat="1" hidden="1"/>
    <row r="19895" customFormat="1" hidden="1"/>
    <row r="19896" customFormat="1" hidden="1"/>
    <row r="19897" customFormat="1" hidden="1"/>
    <row r="19898" customFormat="1" hidden="1"/>
    <row r="19899" customFormat="1" hidden="1"/>
    <row r="19900" customFormat="1" hidden="1"/>
    <row r="19901" customFormat="1" hidden="1"/>
    <row r="19902" customFormat="1" hidden="1"/>
    <row r="19903" customFormat="1" hidden="1"/>
    <row r="19904" customFormat="1" hidden="1"/>
    <row r="19905" customFormat="1" hidden="1"/>
    <row r="19906" customFormat="1" hidden="1"/>
    <row r="19907" customFormat="1" hidden="1"/>
    <row r="19908" customFormat="1" hidden="1"/>
    <row r="19909" customFormat="1" hidden="1"/>
    <row r="19910" customFormat="1" hidden="1"/>
    <row r="19911" customFormat="1" hidden="1"/>
    <row r="19912" customFormat="1" hidden="1"/>
    <row r="19913" customFormat="1" hidden="1"/>
    <row r="19914" customFormat="1" hidden="1"/>
    <row r="19915" customFormat="1" hidden="1"/>
    <row r="19916" customFormat="1" hidden="1"/>
    <row r="19917" customFormat="1" hidden="1"/>
    <row r="19918" customFormat="1" hidden="1"/>
    <row r="19919" customFormat="1" hidden="1"/>
    <row r="19920" customFormat="1" hidden="1"/>
    <row r="19921" customFormat="1" hidden="1"/>
    <row r="19922" customFormat="1" hidden="1"/>
    <row r="19923" customFormat="1" hidden="1"/>
    <row r="19924" customFormat="1" hidden="1"/>
    <row r="19925" customFormat="1" hidden="1"/>
    <row r="19926" customFormat="1" hidden="1"/>
    <row r="19927" customFormat="1" hidden="1"/>
    <row r="19928" customFormat="1" hidden="1"/>
    <row r="19929" customFormat="1" hidden="1"/>
    <row r="19930" customFormat="1" hidden="1"/>
    <row r="19931" customFormat="1" hidden="1"/>
    <row r="19932" customFormat="1" hidden="1"/>
    <row r="19933" customFormat="1" hidden="1"/>
    <row r="19934" customFormat="1" hidden="1"/>
    <row r="19935" customFormat="1" hidden="1"/>
    <row r="19936" customFormat="1" hidden="1"/>
    <row r="19937" customFormat="1" hidden="1"/>
    <row r="19938" customFormat="1" hidden="1"/>
    <row r="19939" customFormat="1" hidden="1"/>
    <row r="19940" customFormat="1" hidden="1"/>
    <row r="19941" customFormat="1" hidden="1"/>
    <row r="19942" customFormat="1" hidden="1"/>
    <row r="19943" customFormat="1" hidden="1"/>
    <row r="19944" customFormat="1" hidden="1"/>
    <row r="19945" customFormat="1" hidden="1"/>
    <row r="19946" customFormat="1" hidden="1"/>
    <row r="19947" customFormat="1" hidden="1"/>
    <row r="19948" customFormat="1" hidden="1"/>
    <row r="19949" customFormat="1" hidden="1"/>
    <row r="19950" customFormat="1" hidden="1"/>
    <row r="19951" customFormat="1" hidden="1"/>
    <row r="19952" customFormat="1" hidden="1"/>
    <row r="19953" customFormat="1" hidden="1"/>
    <row r="19954" customFormat="1" hidden="1"/>
    <row r="19955" customFormat="1" hidden="1"/>
    <row r="19956" customFormat="1" hidden="1"/>
    <row r="19957" customFormat="1" hidden="1"/>
    <row r="19958" customFormat="1" hidden="1"/>
    <row r="19959" customFormat="1" hidden="1"/>
    <row r="19960" customFormat="1" hidden="1"/>
    <row r="19961" customFormat="1" hidden="1"/>
    <row r="19962" customFormat="1" hidden="1"/>
    <row r="19963" customFormat="1" hidden="1"/>
    <row r="19964" customFormat="1" hidden="1"/>
    <row r="19965" customFormat="1" hidden="1"/>
    <row r="19966" customFormat="1" hidden="1"/>
    <row r="19967" customFormat="1" hidden="1"/>
    <row r="19968" customFormat="1" hidden="1"/>
    <row r="19969" customFormat="1" hidden="1"/>
    <row r="19970" customFormat="1" hidden="1"/>
    <row r="19971" customFormat="1" hidden="1"/>
    <row r="19972" customFormat="1" hidden="1"/>
    <row r="19973" customFormat="1" hidden="1"/>
    <row r="19974" customFormat="1" hidden="1"/>
    <row r="19975" customFormat="1" hidden="1"/>
    <row r="19976" customFormat="1" hidden="1"/>
    <row r="19977" customFormat="1" hidden="1"/>
    <row r="19978" customFormat="1" hidden="1"/>
    <row r="19979" customFormat="1" hidden="1"/>
    <row r="19980" customFormat="1" hidden="1"/>
    <row r="19981" customFormat="1" hidden="1"/>
    <row r="19982" customFormat="1" hidden="1"/>
    <row r="19983" customFormat="1" hidden="1"/>
    <row r="19984" customFormat="1" hidden="1"/>
    <row r="19985" customFormat="1" hidden="1"/>
    <row r="19986" customFormat="1" hidden="1"/>
    <row r="19987" customFormat="1" hidden="1"/>
    <row r="19988" customFormat="1" hidden="1"/>
    <row r="19989" customFormat="1" hidden="1"/>
    <row r="19990" customFormat="1" hidden="1"/>
    <row r="19991" customFormat="1" hidden="1"/>
    <row r="19992" customFormat="1" hidden="1"/>
    <row r="19993" customFormat="1" hidden="1"/>
    <row r="19994" customFormat="1" hidden="1"/>
    <row r="19995" customFormat="1" hidden="1"/>
    <row r="19996" customFormat="1" hidden="1"/>
    <row r="19997" customFormat="1" hidden="1"/>
    <row r="19998" customFormat="1" hidden="1"/>
    <row r="19999" customFormat="1" hidden="1"/>
    <row r="20000" customFormat="1" hidden="1"/>
    <row r="20001" customFormat="1" hidden="1"/>
    <row r="20002" customFormat="1" hidden="1"/>
    <row r="20003" customFormat="1" hidden="1"/>
    <row r="20004" customFormat="1" hidden="1"/>
    <row r="20005" customFormat="1" hidden="1"/>
    <row r="20006" customFormat="1" hidden="1"/>
    <row r="20007" customFormat="1" hidden="1"/>
    <row r="20008" customFormat="1" hidden="1"/>
    <row r="20009" customFormat="1" hidden="1"/>
    <row r="20010" customFormat="1" hidden="1"/>
    <row r="20011" customFormat="1" hidden="1"/>
    <row r="20012" customFormat="1" hidden="1"/>
    <row r="20013" customFormat="1" hidden="1"/>
    <row r="20014" customFormat="1" hidden="1"/>
    <row r="20015" customFormat="1" hidden="1"/>
    <row r="20016" customFormat="1" hidden="1"/>
    <row r="20017" customFormat="1" hidden="1"/>
    <row r="20018" customFormat="1" hidden="1"/>
    <row r="20019" customFormat="1" hidden="1"/>
    <row r="20020" customFormat="1" hidden="1"/>
    <row r="20021" customFormat="1" hidden="1"/>
    <row r="20022" customFormat="1" hidden="1"/>
    <row r="20023" customFormat="1" hidden="1"/>
    <row r="20024" customFormat="1" hidden="1"/>
    <row r="20025" customFormat="1" hidden="1"/>
    <row r="20026" customFormat="1" hidden="1"/>
    <row r="20027" customFormat="1" hidden="1"/>
    <row r="20028" customFormat="1" hidden="1"/>
    <row r="20029" customFormat="1" hidden="1"/>
    <row r="20030" customFormat="1" hidden="1"/>
    <row r="20031" customFormat="1" hidden="1"/>
    <row r="20032" customFormat="1" hidden="1"/>
    <row r="20033" customFormat="1" hidden="1"/>
    <row r="20034" customFormat="1" hidden="1"/>
    <row r="20035" customFormat="1" hidden="1"/>
    <row r="20036" customFormat="1" hidden="1"/>
    <row r="20037" customFormat="1" hidden="1"/>
    <row r="20038" customFormat="1" hidden="1"/>
    <row r="20039" customFormat="1" hidden="1"/>
    <row r="20040" customFormat="1" hidden="1"/>
    <row r="20041" customFormat="1" hidden="1"/>
    <row r="20042" customFormat="1" hidden="1"/>
    <row r="20043" customFormat="1" hidden="1"/>
    <row r="20044" customFormat="1" hidden="1"/>
    <row r="20045" customFormat="1" hidden="1"/>
    <row r="20046" customFormat="1" hidden="1"/>
    <row r="20047" customFormat="1" hidden="1"/>
    <row r="20048" customFormat="1" hidden="1"/>
    <row r="20049" customFormat="1" hidden="1"/>
    <row r="20050" customFormat="1" hidden="1"/>
    <row r="20051" customFormat="1" hidden="1"/>
    <row r="20052" customFormat="1" hidden="1"/>
    <row r="20053" customFormat="1" hidden="1"/>
    <row r="20054" customFormat="1" hidden="1"/>
    <row r="20055" customFormat="1" hidden="1"/>
    <row r="20056" customFormat="1" hidden="1"/>
    <row r="20057" customFormat="1" hidden="1"/>
    <row r="20058" customFormat="1" hidden="1"/>
    <row r="20059" customFormat="1" hidden="1"/>
    <row r="20060" customFormat="1" hidden="1"/>
    <row r="20061" customFormat="1" hidden="1"/>
    <row r="20062" customFormat="1" hidden="1"/>
    <row r="20063" customFormat="1" hidden="1"/>
    <row r="20064" customFormat="1" hidden="1"/>
    <row r="20065" customFormat="1" hidden="1"/>
    <row r="20066" customFormat="1" hidden="1"/>
    <row r="20067" customFormat="1" hidden="1"/>
    <row r="20068" customFormat="1" hidden="1"/>
    <row r="20069" customFormat="1" hidden="1"/>
    <row r="20070" customFormat="1" hidden="1"/>
    <row r="20071" customFormat="1" hidden="1"/>
    <row r="20072" customFormat="1" hidden="1"/>
    <row r="20073" customFormat="1" hidden="1"/>
    <row r="20074" customFormat="1" hidden="1"/>
    <row r="20075" customFormat="1" hidden="1"/>
    <row r="20076" customFormat="1" hidden="1"/>
    <row r="20077" customFormat="1" hidden="1"/>
    <row r="20078" customFormat="1" hidden="1"/>
    <row r="20079" customFormat="1" hidden="1"/>
    <row r="20080" customFormat="1" hidden="1"/>
    <row r="20081" customFormat="1" hidden="1"/>
    <row r="20082" customFormat="1" hidden="1"/>
    <row r="20083" customFormat="1" hidden="1"/>
    <row r="20084" customFormat="1" hidden="1"/>
    <row r="20085" customFormat="1" hidden="1"/>
    <row r="20086" customFormat="1" hidden="1"/>
    <row r="20087" customFormat="1" hidden="1"/>
    <row r="20088" customFormat="1" hidden="1"/>
    <row r="20089" customFormat="1" hidden="1"/>
    <row r="20090" customFormat="1" hidden="1"/>
    <row r="20091" customFormat="1" hidden="1"/>
    <row r="20092" customFormat="1" hidden="1"/>
    <row r="20093" customFormat="1" hidden="1"/>
    <row r="20094" customFormat="1" hidden="1"/>
    <row r="20095" customFormat="1" hidden="1"/>
    <row r="20096" customFormat="1" hidden="1"/>
    <row r="20097" customFormat="1" hidden="1"/>
    <row r="20098" customFormat="1" hidden="1"/>
    <row r="20099" customFormat="1" hidden="1"/>
    <row r="20100" customFormat="1" hidden="1"/>
    <row r="20101" customFormat="1" hidden="1"/>
    <row r="20102" customFormat="1" hidden="1"/>
    <row r="20103" customFormat="1" hidden="1"/>
    <row r="20104" customFormat="1" hidden="1"/>
    <row r="20105" customFormat="1" hidden="1"/>
    <row r="20106" customFormat="1" hidden="1"/>
    <row r="20107" customFormat="1" hidden="1"/>
    <row r="20108" customFormat="1" hidden="1"/>
    <row r="20109" customFormat="1" hidden="1"/>
    <row r="20110" customFormat="1" hidden="1"/>
    <row r="20111" customFormat="1" hidden="1"/>
    <row r="20112" customFormat="1" hidden="1"/>
    <row r="20113" customFormat="1" hidden="1"/>
    <row r="20114" customFormat="1" hidden="1"/>
    <row r="20115" customFormat="1" hidden="1"/>
    <row r="20116" customFormat="1" hidden="1"/>
    <row r="20117" customFormat="1" hidden="1"/>
    <row r="20118" customFormat="1" hidden="1"/>
    <row r="20119" customFormat="1" hidden="1"/>
    <row r="20120" customFormat="1" hidden="1"/>
    <row r="20121" customFormat="1" hidden="1"/>
    <row r="20122" customFormat="1" hidden="1"/>
    <row r="20123" customFormat="1" hidden="1"/>
    <row r="20124" customFormat="1" hidden="1"/>
    <row r="20125" customFormat="1" hidden="1"/>
    <row r="20126" customFormat="1" hidden="1"/>
    <row r="20127" customFormat="1" hidden="1"/>
    <row r="20128" customFormat="1" hidden="1"/>
    <row r="20129" customFormat="1" hidden="1"/>
    <row r="20130" customFormat="1" hidden="1"/>
    <row r="20131" customFormat="1" hidden="1"/>
    <row r="20132" customFormat="1" hidden="1"/>
    <row r="20133" customFormat="1" hidden="1"/>
    <row r="20134" customFormat="1" hidden="1"/>
    <row r="20135" customFormat="1" hidden="1"/>
    <row r="20136" customFormat="1" hidden="1"/>
    <row r="20137" customFormat="1" hidden="1"/>
    <row r="20138" customFormat="1" hidden="1"/>
    <row r="20139" customFormat="1" hidden="1"/>
    <row r="20140" customFormat="1" hidden="1"/>
    <row r="20141" customFormat="1" hidden="1"/>
    <row r="20142" customFormat="1" hidden="1"/>
    <row r="20143" customFormat="1" hidden="1"/>
    <row r="20144" customFormat="1" hidden="1"/>
    <row r="20145" customFormat="1" hidden="1"/>
    <row r="20146" customFormat="1" hidden="1"/>
    <row r="20147" customFormat="1" hidden="1"/>
    <row r="20148" customFormat="1" hidden="1"/>
    <row r="20149" customFormat="1" hidden="1"/>
    <row r="20150" customFormat="1" hidden="1"/>
    <row r="20151" customFormat="1" hidden="1"/>
    <row r="20152" customFormat="1" hidden="1"/>
    <row r="20153" customFormat="1" hidden="1"/>
    <row r="20154" customFormat="1" hidden="1"/>
    <row r="20155" customFormat="1" hidden="1"/>
    <row r="20156" customFormat="1" hidden="1"/>
    <row r="20157" customFormat="1" hidden="1"/>
    <row r="20158" customFormat="1" hidden="1"/>
    <row r="20159" customFormat="1" hidden="1"/>
    <row r="20160" customFormat="1" hidden="1"/>
    <row r="20161" customFormat="1" hidden="1"/>
    <row r="20162" customFormat="1" hidden="1"/>
    <row r="20163" customFormat="1" hidden="1"/>
    <row r="20164" customFormat="1" hidden="1"/>
    <row r="20165" customFormat="1" hidden="1"/>
    <row r="20166" customFormat="1" hidden="1"/>
    <row r="20167" customFormat="1" hidden="1"/>
    <row r="20168" customFormat="1" hidden="1"/>
    <row r="20169" customFormat="1" hidden="1"/>
    <row r="20170" customFormat="1" hidden="1"/>
    <row r="20171" customFormat="1" hidden="1"/>
    <row r="20172" customFormat="1" hidden="1"/>
    <row r="20173" customFormat="1" hidden="1"/>
    <row r="20174" customFormat="1" hidden="1"/>
    <row r="20175" customFormat="1" hidden="1"/>
    <row r="20176" customFormat="1" hidden="1"/>
    <row r="20177" customFormat="1" hidden="1"/>
    <row r="20178" customFormat="1" hidden="1"/>
    <row r="20179" customFormat="1" hidden="1"/>
    <row r="20180" customFormat="1" hidden="1"/>
    <row r="20181" customFormat="1" hidden="1"/>
    <row r="20182" customFormat="1" hidden="1"/>
    <row r="20183" customFormat="1" hidden="1"/>
    <row r="20184" customFormat="1" hidden="1"/>
    <row r="20185" customFormat="1" hidden="1"/>
    <row r="20186" customFormat="1" hidden="1"/>
    <row r="20187" customFormat="1" hidden="1"/>
    <row r="20188" customFormat="1" hidden="1"/>
    <row r="20189" customFormat="1" hidden="1"/>
    <row r="20190" customFormat="1" hidden="1"/>
    <row r="20191" customFormat="1" hidden="1"/>
    <row r="20192" customFormat="1" hidden="1"/>
    <row r="20193" customFormat="1" hidden="1"/>
    <row r="20194" customFormat="1" hidden="1"/>
    <row r="20195" customFormat="1" hidden="1"/>
    <row r="20196" customFormat="1" hidden="1"/>
    <row r="20197" customFormat="1" hidden="1"/>
    <row r="20198" customFormat="1" hidden="1"/>
    <row r="20199" customFormat="1" hidden="1"/>
    <row r="20200" customFormat="1" hidden="1"/>
    <row r="20201" customFormat="1" hidden="1"/>
    <row r="20202" customFormat="1" hidden="1"/>
    <row r="20203" customFormat="1" hidden="1"/>
    <row r="20204" customFormat="1" hidden="1"/>
    <row r="20205" customFormat="1" hidden="1"/>
    <row r="20206" customFormat="1" hidden="1"/>
    <row r="20207" customFormat="1" hidden="1"/>
    <row r="20208" customFormat="1" hidden="1"/>
    <row r="20209" customFormat="1" hidden="1"/>
    <row r="20210" customFormat="1" hidden="1"/>
    <row r="20211" customFormat="1" hidden="1"/>
    <row r="20212" customFormat="1" hidden="1"/>
    <row r="20213" customFormat="1" hidden="1"/>
    <row r="20214" customFormat="1" hidden="1"/>
    <row r="20215" customFormat="1" hidden="1"/>
    <row r="20216" customFormat="1" hidden="1"/>
    <row r="20217" customFormat="1" hidden="1"/>
    <row r="20218" customFormat="1" hidden="1"/>
    <row r="20219" customFormat="1" hidden="1"/>
    <row r="20220" customFormat="1" hidden="1"/>
    <row r="20221" customFormat="1" hidden="1"/>
    <row r="20222" customFormat="1" hidden="1"/>
    <row r="20223" customFormat="1" hidden="1"/>
    <row r="20224" customFormat="1" hidden="1"/>
    <row r="20225" customFormat="1" hidden="1"/>
    <row r="20226" customFormat="1" hidden="1"/>
    <row r="20227" customFormat="1" hidden="1"/>
    <row r="20228" customFormat="1" hidden="1"/>
    <row r="20229" customFormat="1" hidden="1"/>
    <row r="20230" customFormat="1" hidden="1"/>
    <row r="20231" customFormat="1" hidden="1"/>
    <row r="20232" customFormat="1" hidden="1"/>
    <row r="20233" customFormat="1" hidden="1"/>
    <row r="20234" customFormat="1" hidden="1"/>
    <row r="20235" customFormat="1" hidden="1"/>
    <row r="20236" customFormat="1" hidden="1"/>
    <row r="20237" customFormat="1" hidden="1"/>
    <row r="20238" customFormat="1" hidden="1"/>
    <row r="20239" customFormat="1" hidden="1"/>
    <row r="20240" customFormat="1" hidden="1"/>
    <row r="20241" customFormat="1" hidden="1"/>
    <row r="20242" customFormat="1" hidden="1"/>
    <row r="20243" customFormat="1" hidden="1"/>
    <row r="20244" customFormat="1" hidden="1"/>
    <row r="20245" customFormat="1" hidden="1"/>
    <row r="20246" customFormat="1" hidden="1"/>
    <row r="20247" customFormat="1" hidden="1"/>
    <row r="20248" customFormat="1" hidden="1"/>
    <row r="20249" customFormat="1" hidden="1"/>
    <row r="20250" customFormat="1" hidden="1"/>
    <row r="20251" customFormat="1" hidden="1"/>
    <row r="20252" customFormat="1" hidden="1"/>
    <row r="20253" customFormat="1" hidden="1"/>
    <row r="20254" customFormat="1" hidden="1"/>
    <row r="20255" customFormat="1" hidden="1"/>
    <row r="20256" customFormat="1" hidden="1"/>
    <row r="20257" customFormat="1" hidden="1"/>
    <row r="20258" customFormat="1" hidden="1"/>
    <row r="20259" customFormat="1" hidden="1"/>
    <row r="20260" customFormat="1" hidden="1"/>
    <row r="20261" customFormat="1" hidden="1"/>
    <row r="20262" customFormat="1" hidden="1"/>
    <row r="20263" customFormat="1" hidden="1"/>
    <row r="20264" customFormat="1" hidden="1"/>
    <row r="20265" customFormat="1" hidden="1"/>
    <row r="20266" customFormat="1" hidden="1"/>
    <row r="20267" customFormat="1" hidden="1"/>
    <row r="20268" customFormat="1" hidden="1"/>
    <row r="20269" customFormat="1" hidden="1"/>
    <row r="20270" customFormat="1" hidden="1"/>
    <row r="20271" customFormat="1" hidden="1"/>
    <row r="20272" customFormat="1" hidden="1"/>
    <row r="20273" customFormat="1" hidden="1"/>
    <row r="20274" customFormat="1" hidden="1"/>
    <row r="20275" customFormat="1" hidden="1"/>
    <row r="20276" customFormat="1" hidden="1"/>
    <row r="20277" customFormat="1" hidden="1"/>
    <row r="20278" customFormat="1" hidden="1"/>
    <row r="20279" customFormat="1" hidden="1"/>
    <row r="20280" customFormat="1" hidden="1"/>
    <row r="20281" customFormat="1" hidden="1"/>
    <row r="20282" customFormat="1" hidden="1"/>
    <row r="20283" customFormat="1" hidden="1"/>
    <row r="20284" customFormat="1" hidden="1"/>
    <row r="20285" customFormat="1" hidden="1"/>
    <row r="20286" customFormat="1" hidden="1"/>
    <row r="20287" customFormat="1" hidden="1"/>
    <row r="20288" customFormat="1" hidden="1"/>
    <row r="20289" customFormat="1" hidden="1"/>
    <row r="20290" customFormat="1" hidden="1"/>
    <row r="20291" customFormat="1" hidden="1"/>
    <row r="20292" customFormat="1" hidden="1"/>
    <row r="20293" customFormat="1" hidden="1"/>
    <row r="20294" customFormat="1" hidden="1"/>
    <row r="20295" customFormat="1" hidden="1"/>
    <row r="20296" customFormat="1" hidden="1"/>
    <row r="20297" customFormat="1" hidden="1"/>
    <row r="20298" customFormat="1" hidden="1"/>
    <row r="20299" customFormat="1" hidden="1"/>
    <row r="20300" customFormat="1" hidden="1"/>
    <row r="20301" customFormat="1" hidden="1"/>
    <row r="20302" customFormat="1" hidden="1"/>
    <row r="20303" customFormat="1" hidden="1"/>
    <row r="20304" customFormat="1" hidden="1"/>
    <row r="20305" customFormat="1" hidden="1"/>
    <row r="20306" customFormat="1" hidden="1"/>
    <row r="20307" customFormat="1" hidden="1"/>
    <row r="20308" customFormat="1" hidden="1"/>
    <row r="20309" customFormat="1" hidden="1"/>
    <row r="20310" customFormat="1" hidden="1"/>
    <row r="20311" customFormat="1" hidden="1"/>
    <row r="20312" customFormat="1" hidden="1"/>
    <row r="20313" customFormat="1" hidden="1"/>
    <row r="20314" customFormat="1" hidden="1"/>
    <row r="20315" customFormat="1" hidden="1"/>
    <row r="20316" customFormat="1" hidden="1"/>
    <row r="20317" customFormat="1" hidden="1"/>
    <row r="20318" customFormat="1" hidden="1"/>
    <row r="20319" customFormat="1" hidden="1"/>
    <row r="20320" customFormat="1" hidden="1"/>
    <row r="20321" customFormat="1" hidden="1"/>
    <row r="20322" customFormat="1" hidden="1"/>
    <row r="20323" customFormat="1" hidden="1"/>
    <row r="20324" customFormat="1" hidden="1"/>
    <row r="20325" customFormat="1" hidden="1"/>
    <row r="20326" customFormat="1" hidden="1"/>
    <row r="20327" customFormat="1" hidden="1"/>
    <row r="20328" customFormat="1" hidden="1"/>
    <row r="20329" customFormat="1" hidden="1"/>
    <row r="20330" customFormat="1" hidden="1"/>
    <row r="20331" customFormat="1" hidden="1"/>
    <row r="20332" customFormat="1" hidden="1"/>
    <row r="20333" customFormat="1" hidden="1"/>
    <row r="20334" customFormat="1" hidden="1"/>
    <row r="20335" customFormat="1" hidden="1"/>
    <row r="20336" customFormat="1" hidden="1"/>
    <row r="20337" customFormat="1" hidden="1"/>
    <row r="20338" customFormat="1" hidden="1"/>
    <row r="20339" customFormat="1" hidden="1"/>
    <row r="20340" customFormat="1" hidden="1"/>
    <row r="20341" customFormat="1" hidden="1"/>
    <row r="20342" customFormat="1" hidden="1"/>
    <row r="20343" customFormat="1" hidden="1"/>
    <row r="20344" customFormat="1" hidden="1"/>
    <row r="20345" customFormat="1" hidden="1"/>
    <row r="20346" customFormat="1" hidden="1"/>
    <row r="20347" customFormat="1" hidden="1"/>
    <row r="20348" customFormat="1" hidden="1"/>
    <row r="20349" customFormat="1" hidden="1"/>
    <row r="20350" customFormat="1" hidden="1"/>
    <row r="20351" customFormat="1" hidden="1"/>
    <row r="20352" customFormat="1" hidden="1"/>
    <row r="20353" customFormat="1" hidden="1"/>
    <row r="20354" customFormat="1" hidden="1"/>
    <row r="20355" customFormat="1" hidden="1"/>
    <row r="20356" customFormat="1" hidden="1"/>
    <row r="20357" customFormat="1" hidden="1"/>
    <row r="20358" customFormat="1" hidden="1"/>
    <row r="20359" customFormat="1" hidden="1"/>
    <row r="20360" customFormat="1" hidden="1"/>
    <row r="20361" customFormat="1" hidden="1"/>
    <row r="20362" customFormat="1" hidden="1"/>
    <row r="20363" customFormat="1" hidden="1"/>
    <row r="20364" customFormat="1" hidden="1"/>
    <row r="20365" customFormat="1" hidden="1"/>
    <row r="20366" customFormat="1" hidden="1"/>
    <row r="20367" customFormat="1" hidden="1"/>
    <row r="20368" customFormat="1" hidden="1"/>
    <row r="20369" customFormat="1" hidden="1"/>
    <row r="20370" customFormat="1" hidden="1"/>
    <row r="20371" customFormat="1" hidden="1"/>
    <row r="20372" customFormat="1" hidden="1"/>
    <row r="20373" customFormat="1" hidden="1"/>
    <row r="20374" customFormat="1" hidden="1"/>
    <row r="20375" customFormat="1" hidden="1"/>
    <row r="20376" customFormat="1" hidden="1"/>
    <row r="20377" customFormat="1" hidden="1"/>
    <row r="20378" customFormat="1" hidden="1"/>
    <row r="20379" customFormat="1" hidden="1"/>
    <row r="20380" customFormat="1" hidden="1"/>
    <row r="20381" customFormat="1" hidden="1"/>
    <row r="20382" customFormat="1" hidden="1"/>
    <row r="20383" customFormat="1" hidden="1"/>
    <row r="20384" customFormat="1" hidden="1"/>
    <row r="20385" customFormat="1" hidden="1"/>
    <row r="20386" customFormat="1" hidden="1"/>
    <row r="20387" customFormat="1" hidden="1"/>
    <row r="20388" customFormat="1" hidden="1"/>
    <row r="20389" customFormat="1" hidden="1"/>
    <row r="20390" customFormat="1" hidden="1"/>
    <row r="20391" customFormat="1" hidden="1"/>
    <row r="20392" customFormat="1" hidden="1"/>
    <row r="20393" customFormat="1" hidden="1"/>
    <row r="20394" customFormat="1" hidden="1"/>
    <row r="20395" customFormat="1" hidden="1"/>
    <row r="20396" customFormat="1" hidden="1"/>
    <row r="20397" customFormat="1" hidden="1"/>
    <row r="20398" customFormat="1" hidden="1"/>
    <row r="20399" customFormat="1" hidden="1"/>
    <row r="20400" customFormat="1" hidden="1"/>
    <row r="20401" customFormat="1" hidden="1"/>
    <row r="20402" customFormat="1" hidden="1"/>
    <row r="20403" customFormat="1" hidden="1"/>
    <row r="20404" customFormat="1" hidden="1"/>
    <row r="20405" customFormat="1" hidden="1"/>
    <row r="20406" customFormat="1" hidden="1"/>
    <row r="20407" customFormat="1" hidden="1"/>
    <row r="20408" customFormat="1" hidden="1"/>
    <row r="20409" customFormat="1" hidden="1"/>
    <row r="20410" customFormat="1" hidden="1"/>
    <row r="20411" customFormat="1" hidden="1"/>
    <row r="20412" customFormat="1" hidden="1"/>
    <row r="20413" customFormat="1" hidden="1"/>
    <row r="20414" customFormat="1" hidden="1"/>
    <row r="20415" customFormat="1" hidden="1"/>
    <row r="20416" customFormat="1" hidden="1"/>
    <row r="20417" customFormat="1" hidden="1"/>
    <row r="20418" customFormat="1" hidden="1"/>
    <row r="20419" customFormat="1" hidden="1"/>
    <row r="20420" customFormat="1" hidden="1"/>
    <row r="20421" customFormat="1" hidden="1"/>
    <row r="20422" customFormat="1" hidden="1"/>
    <row r="20423" customFormat="1" hidden="1"/>
    <row r="20424" customFormat="1" hidden="1"/>
    <row r="20425" customFormat="1" hidden="1"/>
    <row r="20426" customFormat="1" hidden="1"/>
    <row r="20427" customFormat="1" hidden="1"/>
    <row r="20428" customFormat="1" hidden="1"/>
    <row r="20429" customFormat="1" hidden="1"/>
    <row r="20430" customFormat="1" hidden="1"/>
    <row r="20431" customFormat="1" hidden="1"/>
    <row r="20432" customFormat="1" hidden="1"/>
    <row r="20433" customFormat="1" hidden="1"/>
    <row r="20434" customFormat="1" hidden="1"/>
    <row r="20435" customFormat="1" hidden="1"/>
    <row r="20436" customFormat="1" hidden="1"/>
    <row r="20437" customFormat="1" hidden="1"/>
    <row r="20438" customFormat="1" hidden="1"/>
    <row r="20439" customFormat="1" hidden="1"/>
    <row r="20440" customFormat="1" hidden="1"/>
    <row r="20441" customFormat="1" hidden="1"/>
    <row r="20442" customFormat="1" hidden="1"/>
    <row r="20443" customFormat="1" hidden="1"/>
    <row r="20444" customFormat="1" hidden="1"/>
    <row r="20445" customFormat="1" hidden="1"/>
    <row r="20446" customFormat="1" hidden="1"/>
    <row r="20447" customFormat="1" hidden="1"/>
    <row r="20448" customFormat="1" hidden="1"/>
    <row r="20449" customFormat="1" hidden="1"/>
    <row r="20450" customFormat="1" hidden="1"/>
    <row r="20451" customFormat="1" hidden="1"/>
    <row r="20452" customFormat="1" hidden="1"/>
    <row r="20453" customFormat="1" hidden="1"/>
    <row r="20454" customFormat="1" hidden="1"/>
    <row r="20455" customFormat="1" hidden="1"/>
    <row r="20456" customFormat="1" hidden="1"/>
    <row r="20457" customFormat="1" hidden="1"/>
    <row r="20458" customFormat="1" hidden="1"/>
    <row r="20459" customFormat="1" hidden="1"/>
    <row r="20460" customFormat="1" hidden="1"/>
    <row r="20461" customFormat="1" hidden="1"/>
    <row r="20462" customFormat="1" hidden="1"/>
    <row r="20463" customFormat="1" hidden="1"/>
    <row r="20464" customFormat="1" hidden="1"/>
    <row r="20465" customFormat="1" hidden="1"/>
    <row r="20466" customFormat="1" hidden="1"/>
    <row r="20467" customFormat="1" hidden="1"/>
    <row r="20468" customFormat="1" hidden="1"/>
    <row r="20469" customFormat="1" hidden="1"/>
    <row r="20470" customFormat="1" hidden="1"/>
    <row r="20471" customFormat="1" hidden="1"/>
    <row r="20472" customFormat="1" hidden="1"/>
    <row r="20473" customFormat="1" hidden="1"/>
    <row r="20474" customFormat="1" hidden="1"/>
    <row r="20475" customFormat="1" hidden="1"/>
    <row r="20476" customFormat="1" hidden="1"/>
    <row r="20477" customFormat="1" hidden="1"/>
    <row r="20478" customFormat="1" hidden="1"/>
    <row r="20479" customFormat="1" hidden="1"/>
    <row r="20480" customFormat="1" hidden="1"/>
    <row r="20481" customFormat="1" hidden="1"/>
    <row r="20482" customFormat="1" hidden="1"/>
    <row r="20483" customFormat="1" hidden="1"/>
    <row r="20484" customFormat="1" hidden="1"/>
    <row r="20485" customFormat="1" hidden="1"/>
    <row r="20486" customFormat="1" hidden="1"/>
    <row r="20487" customFormat="1" hidden="1"/>
    <row r="20488" customFormat="1" hidden="1"/>
    <row r="20489" customFormat="1" hidden="1"/>
    <row r="20490" customFormat="1" hidden="1"/>
    <row r="20491" customFormat="1" hidden="1"/>
    <row r="20492" customFormat="1" hidden="1"/>
    <row r="20493" customFormat="1" hidden="1"/>
    <row r="20494" customFormat="1" hidden="1"/>
    <row r="20495" customFormat="1" hidden="1"/>
    <row r="20496" customFormat="1" hidden="1"/>
    <row r="20497" customFormat="1" hidden="1"/>
    <row r="20498" customFormat="1" hidden="1"/>
    <row r="20499" customFormat="1" hidden="1"/>
    <row r="20500" customFormat="1" hidden="1"/>
    <row r="20501" customFormat="1" hidden="1"/>
    <row r="20502" customFormat="1" hidden="1"/>
    <row r="20503" customFormat="1" hidden="1"/>
    <row r="20504" customFormat="1" hidden="1"/>
    <row r="20505" customFormat="1" hidden="1"/>
    <row r="20506" customFormat="1" hidden="1"/>
    <row r="20507" customFormat="1" hidden="1"/>
    <row r="20508" customFormat="1" hidden="1"/>
    <row r="20509" customFormat="1" hidden="1"/>
    <row r="20510" customFormat="1" hidden="1"/>
    <row r="20511" customFormat="1" hidden="1"/>
    <row r="20512" customFormat="1" hidden="1"/>
    <row r="20513" customFormat="1" hidden="1"/>
    <row r="20514" customFormat="1" hidden="1"/>
    <row r="20515" customFormat="1" hidden="1"/>
    <row r="20516" customFormat="1" hidden="1"/>
    <row r="20517" customFormat="1" hidden="1"/>
    <row r="20518" customFormat="1" hidden="1"/>
    <row r="20519" customFormat="1" hidden="1"/>
    <row r="20520" customFormat="1" hidden="1"/>
    <row r="20521" customFormat="1" hidden="1"/>
    <row r="20522" customFormat="1" hidden="1"/>
    <row r="20523" customFormat="1" hidden="1"/>
    <row r="20524" customFormat="1" hidden="1"/>
    <row r="20525" customFormat="1" hidden="1"/>
    <row r="20526" customFormat="1" hidden="1"/>
    <row r="20527" customFormat="1" hidden="1"/>
    <row r="20528" customFormat="1" hidden="1"/>
    <row r="20529" customFormat="1" hidden="1"/>
    <row r="20530" customFormat="1" hidden="1"/>
    <row r="20531" customFormat="1" hidden="1"/>
    <row r="20532" customFormat="1" hidden="1"/>
    <row r="20533" customFormat="1" hidden="1"/>
    <row r="20534" customFormat="1" hidden="1"/>
    <row r="20535" customFormat="1" hidden="1"/>
    <row r="20536" customFormat="1" hidden="1"/>
    <row r="20537" customFormat="1" hidden="1"/>
    <row r="20538" customFormat="1" hidden="1"/>
    <row r="20539" customFormat="1" hidden="1"/>
    <row r="20540" customFormat="1" hidden="1"/>
    <row r="20541" customFormat="1" hidden="1"/>
    <row r="20542" customFormat="1" hidden="1"/>
    <row r="20543" customFormat="1" hidden="1"/>
    <row r="20544" customFormat="1" hidden="1"/>
    <row r="20545" customFormat="1" hidden="1"/>
    <row r="20546" customFormat="1" hidden="1"/>
    <row r="20547" customFormat="1" hidden="1"/>
    <row r="20548" customFormat="1" hidden="1"/>
    <row r="20549" customFormat="1" hidden="1"/>
    <row r="20550" customFormat="1" hidden="1"/>
    <row r="20551" customFormat="1" hidden="1"/>
    <row r="20552" customFormat="1" hidden="1"/>
    <row r="20553" customFormat="1" hidden="1"/>
    <row r="20554" customFormat="1" hidden="1"/>
    <row r="20555" customFormat="1" hidden="1"/>
    <row r="20556" customFormat="1" hidden="1"/>
    <row r="20557" customFormat="1" hidden="1"/>
    <row r="20558" customFormat="1" hidden="1"/>
    <row r="20559" customFormat="1" hidden="1"/>
    <row r="20560" customFormat="1" hidden="1"/>
    <row r="20561" customFormat="1" hidden="1"/>
    <row r="20562" customFormat="1" hidden="1"/>
    <row r="20563" customFormat="1" hidden="1"/>
    <row r="20564" customFormat="1" hidden="1"/>
    <row r="20565" customFormat="1" hidden="1"/>
    <row r="20566" customFormat="1" hidden="1"/>
    <row r="20567" customFormat="1" hidden="1"/>
    <row r="20568" customFormat="1" hidden="1"/>
    <row r="20569" customFormat="1" hidden="1"/>
    <row r="20570" customFormat="1" hidden="1"/>
    <row r="20571" customFormat="1" hidden="1"/>
    <row r="20572" customFormat="1" hidden="1"/>
    <row r="20573" customFormat="1" hidden="1"/>
    <row r="20574" customFormat="1" hidden="1"/>
    <row r="20575" customFormat="1" hidden="1"/>
    <row r="20576" customFormat="1" hidden="1"/>
    <row r="20577" customFormat="1" hidden="1"/>
    <row r="20578" customFormat="1" hidden="1"/>
    <row r="20579" customFormat="1" hidden="1"/>
    <row r="20580" customFormat="1" hidden="1"/>
    <row r="20581" customFormat="1" hidden="1"/>
    <row r="20582" customFormat="1" hidden="1"/>
    <row r="20583" customFormat="1" hidden="1"/>
    <row r="20584" customFormat="1" hidden="1"/>
    <row r="20585" customFormat="1" hidden="1"/>
    <row r="20586" customFormat="1" hidden="1"/>
    <row r="20587" customFormat="1" hidden="1"/>
    <row r="20588" customFormat="1" hidden="1"/>
    <row r="20589" customFormat="1" hidden="1"/>
    <row r="20590" customFormat="1" hidden="1"/>
    <row r="20591" customFormat="1" hidden="1"/>
    <row r="20592" customFormat="1" hidden="1"/>
    <row r="20593" customFormat="1" hidden="1"/>
    <row r="20594" customFormat="1" hidden="1"/>
    <row r="20595" customFormat="1" hidden="1"/>
    <row r="20596" customFormat="1" hidden="1"/>
    <row r="20597" customFormat="1" hidden="1"/>
    <row r="20598" customFormat="1" hidden="1"/>
    <row r="20599" customFormat="1" hidden="1"/>
    <row r="20600" customFormat="1" hidden="1"/>
    <row r="20601" customFormat="1" hidden="1"/>
    <row r="20602" customFormat="1" hidden="1"/>
    <row r="20603" customFormat="1" hidden="1"/>
    <row r="20604" customFormat="1" hidden="1"/>
    <row r="20605" customFormat="1" hidden="1"/>
    <row r="20606" customFormat="1" hidden="1"/>
    <row r="20607" customFormat="1" hidden="1"/>
    <row r="20608" customFormat="1" hidden="1"/>
    <row r="20609" customFormat="1" hidden="1"/>
    <row r="20610" customFormat="1" hidden="1"/>
    <row r="20611" customFormat="1" hidden="1"/>
    <row r="20612" customFormat="1" hidden="1"/>
    <row r="20613" customFormat="1" hidden="1"/>
    <row r="20614" customFormat="1" hidden="1"/>
    <row r="20615" customFormat="1" hidden="1"/>
    <row r="20616" customFormat="1" hidden="1"/>
    <row r="20617" customFormat="1" hidden="1"/>
    <row r="20618" customFormat="1" hidden="1"/>
    <row r="20619" customFormat="1" hidden="1"/>
    <row r="20620" customFormat="1" hidden="1"/>
    <row r="20621" customFormat="1" hidden="1"/>
    <row r="20622" customFormat="1" hidden="1"/>
    <row r="20623" customFormat="1" hidden="1"/>
    <row r="20624" customFormat="1" hidden="1"/>
    <row r="20625" customFormat="1" hidden="1"/>
    <row r="20626" customFormat="1" hidden="1"/>
    <row r="20627" customFormat="1" hidden="1"/>
    <row r="20628" customFormat="1" hidden="1"/>
    <row r="20629" customFormat="1" hidden="1"/>
    <row r="20630" customFormat="1" hidden="1"/>
    <row r="20631" customFormat="1" hidden="1"/>
    <row r="20632" customFormat="1" hidden="1"/>
    <row r="20633" customFormat="1" hidden="1"/>
    <row r="20634" customFormat="1" hidden="1"/>
    <row r="20635" customFormat="1" hidden="1"/>
    <row r="20636" customFormat="1" hidden="1"/>
    <row r="20637" customFormat="1" hidden="1"/>
    <row r="20638" customFormat="1" hidden="1"/>
    <row r="20639" customFormat="1" hidden="1"/>
    <row r="20640" customFormat="1" hidden="1"/>
    <row r="20641" customFormat="1" hidden="1"/>
    <row r="20642" customFormat="1" hidden="1"/>
    <row r="20643" customFormat="1" hidden="1"/>
    <row r="20644" customFormat="1" hidden="1"/>
    <row r="20645" customFormat="1" hidden="1"/>
    <row r="20646" customFormat="1" hidden="1"/>
    <row r="20647" customFormat="1" hidden="1"/>
    <row r="20648" customFormat="1" hidden="1"/>
    <row r="20649" customFormat="1" hidden="1"/>
    <row r="20650" customFormat="1" hidden="1"/>
    <row r="20651" customFormat="1" hidden="1"/>
    <row r="20652" customFormat="1" hidden="1"/>
    <row r="20653" customFormat="1" hidden="1"/>
    <row r="20654" customFormat="1" hidden="1"/>
    <row r="20655" customFormat="1" hidden="1"/>
    <row r="20656" customFormat="1" hidden="1"/>
    <row r="20657" customFormat="1" hidden="1"/>
    <row r="20658" customFormat="1" hidden="1"/>
    <row r="20659" customFormat="1" hidden="1"/>
    <row r="20660" customFormat="1" hidden="1"/>
    <row r="20661" customFormat="1" hidden="1"/>
    <row r="20662" customFormat="1" hidden="1"/>
    <row r="20663" customFormat="1" hidden="1"/>
    <row r="20664" customFormat="1" hidden="1"/>
    <row r="20665" customFormat="1" hidden="1"/>
    <row r="20666" customFormat="1" hidden="1"/>
    <row r="20667" customFormat="1" hidden="1"/>
    <row r="20668" customFormat="1" hidden="1"/>
    <row r="20669" customFormat="1" hidden="1"/>
    <row r="20670" customFormat="1" hidden="1"/>
    <row r="20671" customFormat="1" hidden="1"/>
    <row r="20672" customFormat="1" hidden="1"/>
    <row r="20673" customFormat="1" hidden="1"/>
    <row r="20674" customFormat="1" hidden="1"/>
    <row r="20675" customFormat="1" hidden="1"/>
    <row r="20676" customFormat="1" hidden="1"/>
    <row r="20677" customFormat="1" hidden="1"/>
    <row r="20678" customFormat="1" hidden="1"/>
    <row r="20679" customFormat="1" hidden="1"/>
    <row r="20680" customFormat="1" hidden="1"/>
    <row r="20681" customFormat="1" hidden="1"/>
    <row r="20682" customFormat="1" hidden="1"/>
    <row r="20683" customFormat="1" hidden="1"/>
    <row r="20684" customFormat="1" hidden="1"/>
    <row r="20685" customFormat="1" hidden="1"/>
    <row r="20686" customFormat="1" hidden="1"/>
    <row r="20687" customFormat="1" hidden="1"/>
    <row r="20688" customFormat="1" hidden="1"/>
    <row r="20689" customFormat="1" hidden="1"/>
    <row r="20690" customFormat="1" hidden="1"/>
    <row r="20691" customFormat="1" hidden="1"/>
    <row r="20692" customFormat="1" hidden="1"/>
    <row r="20693" customFormat="1" hidden="1"/>
    <row r="20694" customFormat="1" hidden="1"/>
    <row r="20695" customFormat="1" hidden="1"/>
    <row r="20696" customFormat="1" hidden="1"/>
    <row r="20697" customFormat="1" hidden="1"/>
    <row r="20698" customFormat="1" hidden="1"/>
    <row r="20699" customFormat="1" hidden="1"/>
    <row r="20700" customFormat="1" hidden="1"/>
    <row r="20701" customFormat="1" hidden="1"/>
    <row r="20702" customFormat="1" hidden="1"/>
    <row r="20703" customFormat="1" hidden="1"/>
    <row r="20704" customFormat="1" hidden="1"/>
    <row r="20705" customFormat="1" hidden="1"/>
    <row r="20706" customFormat="1" hidden="1"/>
    <row r="20707" customFormat="1" hidden="1"/>
    <row r="20708" customFormat="1" hidden="1"/>
    <row r="20709" customFormat="1" hidden="1"/>
    <row r="20710" customFormat="1" hidden="1"/>
    <row r="20711" customFormat="1" hidden="1"/>
    <row r="20712" customFormat="1" hidden="1"/>
    <row r="20713" customFormat="1" hidden="1"/>
    <row r="20714" customFormat="1" hidden="1"/>
    <row r="20715" customFormat="1" hidden="1"/>
    <row r="20716" customFormat="1" hidden="1"/>
    <row r="20717" customFormat="1" hidden="1"/>
    <row r="20718" customFormat="1" hidden="1"/>
    <row r="20719" customFormat="1" hidden="1"/>
    <row r="20720" customFormat="1" hidden="1"/>
    <row r="20721" customFormat="1" hidden="1"/>
    <row r="20722" customFormat="1" hidden="1"/>
    <row r="20723" customFormat="1" hidden="1"/>
    <row r="20724" customFormat="1" hidden="1"/>
    <row r="20725" customFormat="1" hidden="1"/>
    <row r="20726" customFormat="1" hidden="1"/>
    <row r="20727" customFormat="1" hidden="1"/>
    <row r="20728" customFormat="1" hidden="1"/>
    <row r="20729" customFormat="1" hidden="1"/>
    <row r="20730" customFormat="1" hidden="1"/>
    <row r="20731" customFormat="1" hidden="1"/>
    <row r="20732" customFormat="1" hidden="1"/>
    <row r="20733" customFormat="1" hidden="1"/>
    <row r="20734" customFormat="1" hidden="1"/>
    <row r="20735" customFormat="1" hidden="1"/>
    <row r="20736" customFormat="1" hidden="1"/>
    <row r="20737" customFormat="1" hidden="1"/>
    <row r="20738" customFormat="1" hidden="1"/>
    <row r="20739" customFormat="1" hidden="1"/>
    <row r="20740" customFormat="1" hidden="1"/>
    <row r="20741" customFormat="1" hidden="1"/>
    <row r="20742" customFormat="1" hidden="1"/>
    <row r="20743" customFormat="1" hidden="1"/>
    <row r="20744" customFormat="1" hidden="1"/>
    <row r="20745" customFormat="1" hidden="1"/>
    <row r="20746" customFormat="1" hidden="1"/>
    <row r="20747" customFormat="1" hidden="1"/>
    <row r="20748" customFormat="1" hidden="1"/>
    <row r="20749" customFormat="1" hidden="1"/>
    <row r="20750" customFormat="1" hidden="1"/>
    <row r="20751" customFormat="1" hidden="1"/>
    <row r="20752" customFormat="1" hidden="1"/>
    <row r="20753" customFormat="1" hidden="1"/>
    <row r="20754" customFormat="1" hidden="1"/>
    <row r="20755" customFormat="1" hidden="1"/>
    <row r="20756" customFormat="1" hidden="1"/>
    <row r="20757" customFormat="1" hidden="1"/>
    <row r="20758" customFormat="1" hidden="1"/>
    <row r="20759" customFormat="1" hidden="1"/>
    <row r="20760" customFormat="1" hidden="1"/>
    <row r="20761" customFormat="1" hidden="1"/>
    <row r="20762" customFormat="1" hidden="1"/>
    <row r="20763" customFormat="1" hidden="1"/>
    <row r="20764" customFormat="1" hidden="1"/>
    <row r="20765" customFormat="1" hidden="1"/>
    <row r="20766" customFormat="1" hidden="1"/>
    <row r="20767" customFormat="1" hidden="1"/>
    <row r="20768" customFormat="1" hidden="1"/>
    <row r="20769" customFormat="1" hidden="1"/>
    <row r="20770" customFormat="1" hidden="1"/>
    <row r="20771" customFormat="1" hidden="1"/>
    <row r="20772" customFormat="1" hidden="1"/>
    <row r="20773" customFormat="1" hidden="1"/>
    <row r="20774" customFormat="1" hidden="1"/>
    <row r="20775" customFormat="1" hidden="1"/>
    <row r="20776" customFormat="1" hidden="1"/>
    <row r="20777" customFormat="1" hidden="1"/>
    <row r="20778" customFormat="1" hidden="1"/>
    <row r="20779" customFormat="1" hidden="1"/>
    <row r="20780" customFormat="1" hidden="1"/>
    <row r="20781" customFormat="1" hidden="1"/>
    <row r="20782" customFormat="1" hidden="1"/>
    <row r="20783" customFormat="1" hidden="1"/>
    <row r="20784" customFormat="1" hidden="1"/>
    <row r="20785" customFormat="1" hidden="1"/>
    <row r="20786" customFormat="1" hidden="1"/>
    <row r="20787" customFormat="1" hidden="1"/>
    <row r="20788" customFormat="1" hidden="1"/>
    <row r="20789" customFormat="1" hidden="1"/>
    <row r="20790" customFormat="1" hidden="1"/>
    <row r="20791" customFormat="1" hidden="1"/>
    <row r="20792" customFormat="1" hidden="1"/>
    <row r="20793" customFormat="1" hidden="1"/>
    <row r="20794" customFormat="1" hidden="1"/>
    <row r="20795" customFormat="1" hidden="1"/>
    <row r="20796" customFormat="1" hidden="1"/>
    <row r="20797" customFormat="1" hidden="1"/>
    <row r="20798" customFormat="1" hidden="1"/>
    <row r="20799" customFormat="1" hidden="1"/>
    <row r="20800" customFormat="1" hidden="1"/>
    <row r="20801" customFormat="1" hidden="1"/>
    <row r="20802" customFormat="1" hidden="1"/>
    <row r="20803" customFormat="1" hidden="1"/>
    <row r="20804" customFormat="1" hidden="1"/>
    <row r="20805" customFormat="1" hidden="1"/>
    <row r="20806" customFormat="1" hidden="1"/>
    <row r="20807" customFormat="1" hidden="1"/>
    <row r="20808" customFormat="1" hidden="1"/>
    <row r="20809" customFormat="1" hidden="1"/>
    <row r="20810" customFormat="1" hidden="1"/>
    <row r="20811" customFormat="1" hidden="1"/>
    <row r="20812" customFormat="1" hidden="1"/>
    <row r="20813" customFormat="1" hidden="1"/>
    <row r="20814" customFormat="1" hidden="1"/>
    <row r="20815" customFormat="1" hidden="1"/>
    <row r="20816" customFormat="1" hidden="1"/>
    <row r="20817" customFormat="1" hidden="1"/>
    <row r="20818" customFormat="1" hidden="1"/>
    <row r="20819" customFormat="1" hidden="1"/>
    <row r="20820" customFormat="1" hidden="1"/>
    <row r="20821" customFormat="1" hidden="1"/>
    <row r="20822" customFormat="1" hidden="1"/>
    <row r="20823" customFormat="1" hidden="1"/>
    <row r="20824" customFormat="1" hidden="1"/>
    <row r="20825" customFormat="1" hidden="1"/>
    <row r="20826" customFormat="1" hidden="1"/>
    <row r="20827" customFormat="1" hidden="1"/>
    <row r="20828" customFormat="1" hidden="1"/>
    <row r="20829" customFormat="1" hidden="1"/>
    <row r="20830" customFormat="1" hidden="1"/>
    <row r="20831" customFormat="1" hidden="1"/>
    <row r="20832" customFormat="1" hidden="1"/>
    <row r="20833" customFormat="1" hidden="1"/>
    <row r="20834" customFormat="1" hidden="1"/>
    <row r="20835" customFormat="1" hidden="1"/>
    <row r="20836" customFormat="1" hidden="1"/>
    <row r="20837" customFormat="1" hidden="1"/>
    <row r="20838" customFormat="1" hidden="1"/>
    <row r="20839" customFormat="1" hidden="1"/>
    <row r="20840" customFormat="1" hidden="1"/>
    <row r="20841" customFormat="1" hidden="1"/>
    <row r="20842" customFormat="1" hidden="1"/>
    <row r="20843" customFormat="1" hidden="1"/>
    <row r="20844" customFormat="1" hidden="1"/>
    <row r="20845" customFormat="1" hidden="1"/>
    <row r="20846" customFormat="1" hidden="1"/>
    <row r="20847" customFormat="1" hidden="1"/>
    <row r="20848" customFormat="1" hidden="1"/>
    <row r="20849" customFormat="1" hidden="1"/>
    <row r="20850" customFormat="1" hidden="1"/>
    <row r="20851" customFormat="1" hidden="1"/>
    <row r="20852" customFormat="1" hidden="1"/>
    <row r="20853" customFormat="1" hidden="1"/>
    <row r="20854" customFormat="1" hidden="1"/>
    <row r="20855" customFormat="1" hidden="1"/>
    <row r="20856" customFormat="1" hidden="1"/>
    <row r="20857" customFormat="1" hidden="1"/>
    <row r="20858" customFormat="1" hidden="1"/>
    <row r="20859" customFormat="1" hidden="1"/>
    <row r="20860" customFormat="1" hidden="1"/>
    <row r="20861" customFormat="1" hidden="1"/>
    <row r="20862" customFormat="1" hidden="1"/>
    <row r="20863" customFormat="1" hidden="1"/>
    <row r="20864" customFormat="1" hidden="1"/>
    <row r="20865" customFormat="1" hidden="1"/>
    <row r="20866" customFormat="1" hidden="1"/>
    <row r="20867" customFormat="1" hidden="1"/>
    <row r="20868" customFormat="1" hidden="1"/>
    <row r="20869" customFormat="1" hidden="1"/>
    <row r="20870" customFormat="1" hidden="1"/>
    <row r="20871" customFormat="1" hidden="1"/>
    <row r="20872" customFormat="1" hidden="1"/>
    <row r="20873" customFormat="1" hidden="1"/>
    <row r="20874" customFormat="1" hidden="1"/>
    <row r="20875" customFormat="1" hidden="1"/>
    <row r="20876" customFormat="1" hidden="1"/>
    <row r="20877" customFormat="1" hidden="1"/>
    <row r="20878" customFormat="1" hidden="1"/>
    <row r="20879" customFormat="1" hidden="1"/>
    <row r="20880" customFormat="1" hidden="1"/>
    <row r="20881" customFormat="1" hidden="1"/>
    <row r="20882" customFormat="1" hidden="1"/>
    <row r="20883" customFormat="1" hidden="1"/>
    <row r="20884" customFormat="1" hidden="1"/>
    <row r="20885" customFormat="1" hidden="1"/>
    <row r="20886" customFormat="1" hidden="1"/>
    <row r="20887" customFormat="1" hidden="1"/>
    <row r="20888" customFormat="1" hidden="1"/>
    <row r="20889" customFormat="1" hidden="1"/>
    <row r="20890" customFormat="1" hidden="1"/>
    <row r="20891" customFormat="1" hidden="1"/>
    <row r="20892" customFormat="1" hidden="1"/>
    <row r="20893" customFormat="1" hidden="1"/>
    <row r="20894" customFormat="1" hidden="1"/>
    <row r="20895" customFormat="1" hidden="1"/>
    <row r="20896" customFormat="1" hidden="1"/>
    <row r="20897" customFormat="1" hidden="1"/>
    <row r="20898" customFormat="1" hidden="1"/>
    <row r="20899" customFormat="1" hidden="1"/>
    <row r="20900" customFormat="1" hidden="1"/>
    <row r="20901" customFormat="1" hidden="1"/>
    <row r="20902" customFormat="1" hidden="1"/>
    <row r="20903" customFormat="1" hidden="1"/>
    <row r="20904" customFormat="1" hidden="1"/>
    <row r="20905" customFormat="1" hidden="1"/>
    <row r="20906" customFormat="1" hidden="1"/>
    <row r="20907" customFormat="1" hidden="1"/>
    <row r="20908" customFormat="1" hidden="1"/>
    <row r="20909" customFormat="1" hidden="1"/>
    <row r="20910" customFormat="1" hidden="1"/>
    <row r="20911" customFormat="1" hidden="1"/>
    <row r="20912" customFormat="1" hidden="1"/>
    <row r="20913" customFormat="1" hidden="1"/>
    <row r="20914" customFormat="1" hidden="1"/>
    <row r="20915" customFormat="1" hidden="1"/>
    <row r="20916" customFormat="1" hidden="1"/>
    <row r="20917" customFormat="1" hidden="1"/>
    <row r="20918" customFormat="1" hidden="1"/>
    <row r="20919" customFormat="1" hidden="1"/>
    <row r="20920" customFormat="1" hidden="1"/>
    <row r="20921" customFormat="1" hidden="1"/>
    <row r="20922" customFormat="1" hidden="1"/>
    <row r="20923" customFormat="1" hidden="1"/>
    <row r="20924" customFormat="1" hidden="1"/>
    <row r="20925" customFormat="1" hidden="1"/>
    <row r="20926" customFormat="1" hidden="1"/>
    <row r="20927" customFormat="1" hidden="1"/>
    <row r="20928" customFormat="1" hidden="1"/>
    <row r="20929" customFormat="1" hidden="1"/>
    <row r="20930" customFormat="1" hidden="1"/>
    <row r="20931" customFormat="1" hidden="1"/>
    <row r="20932" customFormat="1" hidden="1"/>
    <row r="20933" customFormat="1" hidden="1"/>
    <row r="20934" customFormat="1" hidden="1"/>
    <row r="20935" customFormat="1" hidden="1"/>
    <row r="20936" customFormat="1" hidden="1"/>
    <row r="20937" customFormat="1" hidden="1"/>
    <row r="20938" customFormat="1" hidden="1"/>
    <row r="20939" customFormat="1" hidden="1"/>
    <row r="20940" customFormat="1" hidden="1"/>
    <row r="20941" customFormat="1" hidden="1"/>
    <row r="20942" customFormat="1" hidden="1"/>
    <row r="20943" customFormat="1" hidden="1"/>
    <row r="20944" customFormat="1" hidden="1"/>
    <row r="20945" customFormat="1" hidden="1"/>
    <row r="20946" customFormat="1" hidden="1"/>
    <row r="20947" customFormat="1" hidden="1"/>
    <row r="20948" customFormat="1" hidden="1"/>
    <row r="20949" customFormat="1" hidden="1"/>
    <row r="20950" customFormat="1" hidden="1"/>
    <row r="20951" customFormat="1" hidden="1"/>
    <row r="20952" customFormat="1" hidden="1"/>
    <row r="20953" customFormat="1" hidden="1"/>
    <row r="20954" customFormat="1" hidden="1"/>
    <row r="20955" customFormat="1" hidden="1"/>
    <row r="20956" customFormat="1" hidden="1"/>
    <row r="20957" customFormat="1" hidden="1"/>
    <row r="20958" customFormat="1" hidden="1"/>
    <row r="20959" customFormat="1" hidden="1"/>
    <row r="20960" customFormat="1" hidden="1"/>
    <row r="20961" customFormat="1" hidden="1"/>
    <row r="20962" customFormat="1" hidden="1"/>
    <row r="20963" customFormat="1" hidden="1"/>
    <row r="20964" customFormat="1" hidden="1"/>
    <row r="20965" customFormat="1" hidden="1"/>
    <row r="20966" customFormat="1" hidden="1"/>
    <row r="20967" customFormat="1" hidden="1"/>
    <row r="20968" customFormat="1" hidden="1"/>
    <row r="20969" customFormat="1" hidden="1"/>
    <row r="20970" customFormat="1" hidden="1"/>
    <row r="20971" customFormat="1" hidden="1"/>
    <row r="20972" customFormat="1" hidden="1"/>
    <row r="20973" customFormat="1" hidden="1"/>
    <row r="20974" customFormat="1" hidden="1"/>
    <row r="20975" customFormat="1" hidden="1"/>
    <row r="20976" customFormat="1" hidden="1"/>
    <row r="20977" customFormat="1" hidden="1"/>
    <row r="20978" customFormat="1" hidden="1"/>
    <row r="20979" customFormat="1" hidden="1"/>
    <row r="20980" customFormat="1" hidden="1"/>
    <row r="20981" customFormat="1" hidden="1"/>
    <row r="20982" customFormat="1" hidden="1"/>
    <row r="20983" customFormat="1" hidden="1"/>
    <row r="20984" customFormat="1" hidden="1"/>
    <row r="20985" customFormat="1" hidden="1"/>
    <row r="20986" customFormat="1" hidden="1"/>
    <row r="20987" customFormat="1" hidden="1"/>
    <row r="20988" customFormat="1" hidden="1"/>
    <row r="20989" customFormat="1" hidden="1"/>
    <row r="20990" customFormat="1" hidden="1"/>
    <row r="20991" customFormat="1" hidden="1"/>
    <row r="20992" customFormat="1" hidden="1"/>
    <row r="20993" customFormat="1" hidden="1"/>
    <row r="20994" customFormat="1" hidden="1"/>
    <row r="20995" customFormat="1" hidden="1"/>
    <row r="20996" customFormat="1" hidden="1"/>
    <row r="20997" customFormat="1" hidden="1"/>
    <row r="20998" customFormat="1" hidden="1"/>
    <row r="20999" customFormat="1" hidden="1"/>
    <row r="21000" customFormat="1" hidden="1"/>
    <row r="21001" customFormat="1" hidden="1"/>
    <row r="21002" customFormat="1" hidden="1"/>
    <row r="21003" customFormat="1" hidden="1"/>
    <row r="21004" customFormat="1" hidden="1"/>
    <row r="21005" customFormat="1" hidden="1"/>
    <row r="21006" customFormat="1" hidden="1"/>
    <row r="21007" customFormat="1" hidden="1"/>
    <row r="21008" customFormat="1" hidden="1"/>
    <row r="21009" customFormat="1" hidden="1"/>
    <row r="21010" customFormat="1" hidden="1"/>
    <row r="21011" customFormat="1" hidden="1"/>
    <row r="21012" customFormat="1" hidden="1"/>
    <row r="21013" customFormat="1" hidden="1"/>
    <row r="21014" customFormat="1" hidden="1"/>
    <row r="21015" customFormat="1" hidden="1"/>
    <row r="21016" customFormat="1" hidden="1"/>
    <row r="21017" customFormat="1" hidden="1"/>
    <row r="21018" customFormat="1" hidden="1"/>
    <row r="21019" customFormat="1" hidden="1"/>
    <row r="21020" customFormat="1" hidden="1"/>
    <row r="21021" customFormat="1" hidden="1"/>
    <row r="21022" customFormat="1" hidden="1"/>
    <row r="21023" customFormat="1" hidden="1"/>
    <row r="21024" customFormat="1" hidden="1"/>
    <row r="21025" customFormat="1" hidden="1"/>
    <row r="21026" customFormat="1" hidden="1"/>
    <row r="21027" customFormat="1" hidden="1"/>
    <row r="21028" customFormat="1" hidden="1"/>
    <row r="21029" customFormat="1" hidden="1"/>
    <row r="21030" customFormat="1" hidden="1"/>
    <row r="21031" customFormat="1" hidden="1"/>
    <row r="21032" customFormat="1" hidden="1"/>
    <row r="21033" customFormat="1" hidden="1"/>
    <row r="21034" customFormat="1" hidden="1"/>
    <row r="21035" customFormat="1" hidden="1"/>
    <row r="21036" customFormat="1" hidden="1"/>
    <row r="21037" customFormat="1" hidden="1"/>
    <row r="21038" customFormat="1" hidden="1"/>
    <row r="21039" customFormat="1" hidden="1"/>
    <row r="21040" customFormat="1" hidden="1"/>
    <row r="21041" customFormat="1" hidden="1"/>
    <row r="21042" customFormat="1" hidden="1"/>
    <row r="21043" customFormat="1" hidden="1"/>
    <row r="21044" customFormat="1" hidden="1"/>
    <row r="21045" customFormat="1" hidden="1"/>
    <row r="21046" customFormat="1" hidden="1"/>
    <row r="21047" customFormat="1" hidden="1"/>
    <row r="21048" customFormat="1" hidden="1"/>
    <row r="21049" customFormat="1" hidden="1"/>
    <row r="21050" customFormat="1" hidden="1"/>
    <row r="21051" customFormat="1" hidden="1"/>
    <row r="21052" customFormat="1" hidden="1"/>
    <row r="21053" customFormat="1" hidden="1"/>
    <row r="21054" customFormat="1" hidden="1"/>
    <row r="21055" customFormat="1" hidden="1"/>
    <row r="21056" customFormat="1" hidden="1"/>
    <row r="21057" customFormat="1" hidden="1"/>
    <row r="21058" customFormat="1" hidden="1"/>
    <row r="21059" customFormat="1" hidden="1"/>
    <row r="21060" customFormat="1" hidden="1"/>
    <row r="21061" customFormat="1" hidden="1"/>
    <row r="21062" customFormat="1" hidden="1"/>
    <row r="21063" customFormat="1" hidden="1"/>
    <row r="21064" customFormat="1" hidden="1"/>
    <row r="21065" customFormat="1" hidden="1"/>
    <row r="21066" customFormat="1" hidden="1"/>
    <row r="21067" customFormat="1" hidden="1"/>
    <row r="21068" customFormat="1" hidden="1"/>
    <row r="21069" customFormat="1" hidden="1"/>
    <row r="21070" customFormat="1" hidden="1"/>
    <row r="21071" customFormat="1" hidden="1"/>
    <row r="21072" customFormat="1" hidden="1"/>
    <row r="21073" customFormat="1" hidden="1"/>
    <row r="21074" customFormat="1" hidden="1"/>
    <row r="21075" customFormat="1" hidden="1"/>
    <row r="21076" customFormat="1" hidden="1"/>
    <row r="21077" customFormat="1" hidden="1"/>
    <row r="21078" customFormat="1" hidden="1"/>
    <row r="21079" customFormat="1" hidden="1"/>
    <row r="21080" customFormat="1" hidden="1"/>
    <row r="21081" customFormat="1" hidden="1"/>
    <row r="21082" customFormat="1" hidden="1"/>
    <row r="21083" customFormat="1" hidden="1"/>
    <row r="21084" customFormat="1" hidden="1"/>
    <row r="21085" customFormat="1" hidden="1"/>
    <row r="21086" customFormat="1" hidden="1"/>
    <row r="21087" customFormat="1" hidden="1"/>
    <row r="21088" customFormat="1" hidden="1"/>
    <row r="21089" customFormat="1" hidden="1"/>
    <row r="21090" customFormat="1" hidden="1"/>
    <row r="21091" customFormat="1" hidden="1"/>
    <row r="21092" customFormat="1" hidden="1"/>
    <row r="21093" customFormat="1" hidden="1"/>
    <row r="21094" customFormat="1" hidden="1"/>
    <row r="21095" customFormat="1" hidden="1"/>
    <row r="21096" customFormat="1" hidden="1"/>
    <row r="21097" customFormat="1" hidden="1"/>
    <row r="21098" customFormat="1" hidden="1"/>
    <row r="21099" customFormat="1" hidden="1"/>
    <row r="21100" customFormat="1" hidden="1"/>
    <row r="21101" customFormat="1" hidden="1"/>
    <row r="21102" customFormat="1" hidden="1"/>
    <row r="21103" customFormat="1" hidden="1"/>
    <row r="21104" customFormat="1" hidden="1"/>
    <row r="21105" customFormat="1" hidden="1"/>
    <row r="21106" customFormat="1" hidden="1"/>
    <row r="21107" customFormat="1" hidden="1"/>
    <row r="21108" customFormat="1" hidden="1"/>
    <row r="21109" customFormat="1" hidden="1"/>
    <row r="21110" customFormat="1" hidden="1"/>
    <row r="21111" customFormat="1" hidden="1"/>
    <row r="21112" customFormat="1" hidden="1"/>
    <row r="21113" customFormat="1" hidden="1"/>
    <row r="21114" customFormat="1" hidden="1"/>
    <row r="21115" customFormat="1" hidden="1"/>
    <row r="21116" customFormat="1" hidden="1"/>
    <row r="21117" customFormat="1" hidden="1"/>
    <row r="21118" customFormat="1" hidden="1"/>
    <row r="21119" customFormat="1" hidden="1"/>
    <row r="21120" customFormat="1" hidden="1"/>
    <row r="21121" customFormat="1" hidden="1"/>
    <row r="21122" customFormat="1" hidden="1"/>
    <row r="21123" customFormat="1" hidden="1"/>
    <row r="21124" customFormat="1" hidden="1"/>
    <row r="21125" customFormat="1" hidden="1"/>
    <row r="21126" customFormat="1" hidden="1"/>
    <row r="21127" customFormat="1" hidden="1"/>
    <row r="21128" customFormat="1" hidden="1"/>
    <row r="21129" customFormat="1" hidden="1"/>
    <row r="21130" customFormat="1" hidden="1"/>
    <row r="21131" customFormat="1" hidden="1"/>
    <row r="21132" customFormat="1" hidden="1"/>
    <row r="21133" customFormat="1" hidden="1"/>
    <row r="21134" customFormat="1" hidden="1"/>
    <row r="21135" customFormat="1" hidden="1"/>
    <row r="21136" customFormat="1" hidden="1"/>
    <row r="21137" customFormat="1" hidden="1"/>
    <row r="21138" customFormat="1" hidden="1"/>
    <row r="21139" customFormat="1" hidden="1"/>
    <row r="21140" customFormat="1" hidden="1"/>
    <row r="21141" customFormat="1" hidden="1"/>
    <row r="21142" customFormat="1" hidden="1"/>
    <row r="21143" customFormat="1" hidden="1"/>
    <row r="21144" customFormat="1" hidden="1"/>
    <row r="21145" customFormat="1" hidden="1"/>
    <row r="21146" customFormat="1" hidden="1"/>
    <row r="21147" customFormat="1" hidden="1"/>
    <row r="21148" customFormat="1" hidden="1"/>
    <row r="21149" customFormat="1" hidden="1"/>
    <row r="21150" customFormat="1" hidden="1"/>
    <row r="21151" customFormat="1" hidden="1"/>
    <row r="21152" customFormat="1" hidden="1"/>
    <row r="21153" customFormat="1" hidden="1"/>
    <row r="21154" customFormat="1" hidden="1"/>
    <row r="21155" customFormat="1" hidden="1"/>
    <row r="21156" customFormat="1" hidden="1"/>
    <row r="21157" customFormat="1" hidden="1"/>
    <row r="21158" customFormat="1" hidden="1"/>
    <row r="21159" customFormat="1" hidden="1"/>
    <row r="21160" customFormat="1" hidden="1"/>
    <row r="21161" customFormat="1" hidden="1"/>
    <row r="21162" customFormat="1" hidden="1"/>
    <row r="21163" customFormat="1" hidden="1"/>
    <row r="21164" customFormat="1" hidden="1"/>
    <row r="21165" customFormat="1" hidden="1"/>
    <row r="21166" customFormat="1" hidden="1"/>
    <row r="21167" customFormat="1" hidden="1"/>
    <row r="21168" customFormat="1" hidden="1"/>
    <row r="21169" customFormat="1" hidden="1"/>
    <row r="21170" customFormat="1" hidden="1"/>
    <row r="21171" customFormat="1" hidden="1"/>
    <row r="21172" customFormat="1" hidden="1"/>
    <row r="21173" customFormat="1" hidden="1"/>
    <row r="21174" customFormat="1" hidden="1"/>
    <row r="21175" customFormat="1" hidden="1"/>
    <row r="21176" customFormat="1" hidden="1"/>
    <row r="21177" customFormat="1" hidden="1"/>
    <row r="21178" customFormat="1" hidden="1"/>
    <row r="21179" customFormat="1" hidden="1"/>
    <row r="21180" customFormat="1" hidden="1"/>
    <row r="21181" customFormat="1" hidden="1"/>
    <row r="21182" customFormat="1" hidden="1"/>
    <row r="21183" customFormat="1" hidden="1"/>
    <row r="21184" customFormat="1" hidden="1"/>
    <row r="21185" customFormat="1" hidden="1"/>
    <row r="21186" customFormat="1" hidden="1"/>
    <row r="21187" customFormat="1" hidden="1"/>
    <row r="21188" customFormat="1" hidden="1"/>
    <row r="21189" customFormat="1" hidden="1"/>
    <row r="21190" customFormat="1" hidden="1"/>
    <row r="21191" customFormat="1" hidden="1"/>
    <row r="21192" customFormat="1" hidden="1"/>
    <row r="21193" customFormat="1" hidden="1"/>
    <row r="21194" customFormat="1" hidden="1"/>
    <row r="21195" customFormat="1" hidden="1"/>
    <row r="21196" customFormat="1" hidden="1"/>
    <row r="21197" customFormat="1" hidden="1"/>
    <row r="21198" customFormat="1" hidden="1"/>
    <row r="21199" customFormat="1" hidden="1"/>
    <row r="21200" customFormat="1" hidden="1"/>
    <row r="21201" customFormat="1" hidden="1"/>
    <row r="21202" customFormat="1" hidden="1"/>
    <row r="21203" customFormat="1" hidden="1"/>
    <row r="21204" customFormat="1" hidden="1"/>
    <row r="21205" customFormat="1" hidden="1"/>
    <row r="21206" customFormat="1" hidden="1"/>
    <row r="21207" customFormat="1" hidden="1"/>
    <row r="21208" customFormat="1" hidden="1"/>
    <row r="21209" customFormat="1" hidden="1"/>
    <row r="21210" customFormat="1" hidden="1"/>
    <row r="21211" customFormat="1" hidden="1"/>
    <row r="21212" customFormat="1" hidden="1"/>
    <row r="21213" customFormat="1" hidden="1"/>
    <row r="21214" customFormat="1" hidden="1"/>
    <row r="21215" customFormat="1" hidden="1"/>
    <row r="21216" customFormat="1" hidden="1"/>
    <row r="21217" customFormat="1" hidden="1"/>
    <row r="21218" customFormat="1" hidden="1"/>
    <row r="21219" customFormat="1" hidden="1"/>
    <row r="21220" customFormat="1" hidden="1"/>
    <row r="21221" customFormat="1" hidden="1"/>
    <row r="21222" customFormat="1" hidden="1"/>
    <row r="21223" customFormat="1" hidden="1"/>
    <row r="21224" customFormat="1" hidden="1"/>
    <row r="21225" customFormat="1" hidden="1"/>
    <row r="21226" customFormat="1" hidden="1"/>
    <row r="21227" customFormat="1" hidden="1"/>
    <row r="21228" customFormat="1" hidden="1"/>
    <row r="21229" customFormat="1" hidden="1"/>
    <row r="21230" customFormat="1" hidden="1"/>
    <row r="21231" customFormat="1" hidden="1"/>
    <row r="21232" customFormat="1" hidden="1"/>
    <row r="21233" customFormat="1" hidden="1"/>
    <row r="21234" customFormat="1" hidden="1"/>
    <row r="21235" customFormat="1" hidden="1"/>
    <row r="21236" customFormat="1" hidden="1"/>
    <row r="21237" customFormat="1" hidden="1"/>
    <row r="21238" customFormat="1" hidden="1"/>
    <row r="21239" customFormat="1" hidden="1"/>
    <row r="21240" customFormat="1" hidden="1"/>
    <row r="21241" customFormat="1" hidden="1"/>
    <row r="21242" customFormat="1" hidden="1"/>
    <row r="21243" customFormat="1" hidden="1"/>
    <row r="21244" customFormat="1" hidden="1"/>
    <row r="21245" customFormat="1" hidden="1"/>
    <row r="21246" customFormat="1" hidden="1"/>
    <row r="21247" customFormat="1" hidden="1"/>
    <row r="21248" customFormat="1" hidden="1"/>
    <row r="21249" customFormat="1" hidden="1"/>
    <row r="21250" customFormat="1" hidden="1"/>
    <row r="21251" customFormat="1" hidden="1"/>
    <row r="21252" customFormat="1" hidden="1"/>
    <row r="21253" customFormat="1" hidden="1"/>
    <row r="21254" customFormat="1" hidden="1"/>
    <row r="21255" customFormat="1" hidden="1"/>
    <row r="21256" customFormat="1" hidden="1"/>
    <row r="21257" customFormat="1" hidden="1"/>
    <row r="21258" customFormat="1" hidden="1"/>
    <row r="21259" customFormat="1" hidden="1"/>
    <row r="21260" customFormat="1" hidden="1"/>
    <row r="21261" customFormat="1" hidden="1"/>
    <row r="21262" customFormat="1" hidden="1"/>
    <row r="21263" customFormat="1" hidden="1"/>
    <row r="21264" customFormat="1" hidden="1"/>
    <row r="21265" customFormat="1" hidden="1"/>
    <row r="21266" customFormat="1" hidden="1"/>
    <row r="21267" customFormat="1" hidden="1"/>
    <row r="21268" customFormat="1" hidden="1"/>
    <row r="21269" customFormat="1" hidden="1"/>
    <row r="21270" customFormat="1" hidden="1"/>
    <row r="21271" customFormat="1" hidden="1"/>
    <row r="21272" customFormat="1" hidden="1"/>
    <row r="21273" customFormat="1" hidden="1"/>
    <row r="21274" customFormat="1" hidden="1"/>
    <row r="21275" customFormat="1" hidden="1"/>
    <row r="21276" customFormat="1" hidden="1"/>
    <row r="21277" customFormat="1" hidden="1"/>
    <row r="21278" customFormat="1" hidden="1"/>
    <row r="21279" customFormat="1" hidden="1"/>
    <row r="21280" customFormat="1" hidden="1"/>
    <row r="21281" customFormat="1" hidden="1"/>
    <row r="21282" customFormat="1" hidden="1"/>
    <row r="21283" customFormat="1" hidden="1"/>
    <row r="21284" customFormat="1" hidden="1"/>
    <row r="21285" customFormat="1" hidden="1"/>
    <row r="21286" customFormat="1" hidden="1"/>
    <row r="21287" customFormat="1" hidden="1"/>
    <row r="21288" customFormat="1" hidden="1"/>
    <row r="21289" customFormat="1" hidden="1"/>
    <row r="21290" customFormat="1" hidden="1"/>
    <row r="21291" customFormat="1" hidden="1"/>
    <row r="21292" customFormat="1" hidden="1"/>
    <row r="21293" customFormat="1" hidden="1"/>
    <row r="21294" customFormat="1" hidden="1"/>
    <row r="21295" customFormat="1" hidden="1"/>
    <row r="21296" customFormat="1" hidden="1"/>
    <row r="21297" customFormat="1" hidden="1"/>
    <row r="21298" customFormat="1" hidden="1"/>
    <row r="21299" customFormat="1" hidden="1"/>
    <row r="21300" customFormat="1" hidden="1"/>
    <row r="21301" customFormat="1" hidden="1"/>
    <row r="21302" customFormat="1" hidden="1"/>
    <row r="21303" customFormat="1" hidden="1"/>
    <row r="21304" customFormat="1" hidden="1"/>
    <row r="21305" customFormat="1" hidden="1"/>
    <row r="21306" customFormat="1" hidden="1"/>
    <row r="21307" customFormat="1" hidden="1"/>
    <row r="21308" customFormat="1" hidden="1"/>
    <row r="21309" customFormat="1" hidden="1"/>
    <row r="21310" customFormat="1" hidden="1"/>
    <row r="21311" customFormat="1" hidden="1"/>
    <row r="21312" customFormat="1" hidden="1"/>
    <row r="21313" customFormat="1" hidden="1"/>
    <row r="21314" customFormat="1" hidden="1"/>
    <row r="21315" customFormat="1" hidden="1"/>
    <row r="21316" customFormat="1" hidden="1"/>
    <row r="21317" customFormat="1" hidden="1"/>
    <row r="21318" customFormat="1" hidden="1"/>
    <row r="21319" customFormat="1" hidden="1"/>
    <row r="21320" customFormat="1" hidden="1"/>
    <row r="21321" customFormat="1" hidden="1"/>
    <row r="21322" customFormat="1" hidden="1"/>
    <row r="21323" customFormat="1" hidden="1"/>
    <row r="21324" customFormat="1" hidden="1"/>
    <row r="21325" customFormat="1" hidden="1"/>
    <row r="21326" customFormat="1" hidden="1"/>
    <row r="21327" customFormat="1" hidden="1"/>
    <row r="21328" customFormat="1" hidden="1"/>
    <row r="21329" customFormat="1" hidden="1"/>
    <row r="21330" customFormat="1" hidden="1"/>
    <row r="21331" customFormat="1" hidden="1"/>
    <row r="21332" customFormat="1" hidden="1"/>
    <row r="21333" customFormat="1" hidden="1"/>
    <row r="21334" customFormat="1" hidden="1"/>
    <row r="21335" customFormat="1" hidden="1"/>
    <row r="21336" customFormat="1" hidden="1"/>
    <row r="21337" customFormat="1" hidden="1"/>
    <row r="21338" customFormat="1" hidden="1"/>
    <row r="21339" customFormat="1" hidden="1"/>
    <row r="21340" customFormat="1" hidden="1"/>
    <row r="21341" customFormat="1" hidden="1"/>
    <row r="21342" customFormat="1" hidden="1"/>
    <row r="21343" customFormat="1" hidden="1"/>
    <row r="21344" customFormat="1" hidden="1"/>
    <row r="21345" customFormat="1" hidden="1"/>
    <row r="21346" customFormat="1" hidden="1"/>
    <row r="21347" customFormat="1" hidden="1"/>
    <row r="21348" customFormat="1" hidden="1"/>
    <row r="21349" customFormat="1" hidden="1"/>
    <row r="21350" customFormat="1" hidden="1"/>
    <row r="21351" customFormat="1" hidden="1"/>
    <row r="21352" customFormat="1" hidden="1"/>
    <row r="21353" customFormat="1" hidden="1"/>
    <row r="21354" customFormat="1" hidden="1"/>
    <row r="21355" customFormat="1" hidden="1"/>
    <row r="21356" customFormat="1" hidden="1"/>
    <row r="21357" customFormat="1" hidden="1"/>
    <row r="21358" customFormat="1" hidden="1"/>
    <row r="21359" customFormat="1" hidden="1"/>
    <row r="21360" customFormat="1" hidden="1"/>
    <row r="21361" customFormat="1" hidden="1"/>
    <row r="21362" customFormat="1" hidden="1"/>
    <row r="21363" customFormat="1" hidden="1"/>
    <row r="21364" customFormat="1" hidden="1"/>
    <row r="21365" customFormat="1" hidden="1"/>
    <row r="21366" customFormat="1" hidden="1"/>
    <row r="21367" customFormat="1" hidden="1"/>
    <row r="21368" customFormat="1" hidden="1"/>
    <row r="21369" customFormat="1" hidden="1"/>
    <row r="21370" customFormat="1" hidden="1"/>
    <row r="21371" customFormat="1" hidden="1"/>
    <row r="21372" customFormat="1" hidden="1"/>
    <row r="21373" customFormat="1" hidden="1"/>
    <row r="21374" customFormat="1" hidden="1"/>
    <row r="21375" customFormat="1" hidden="1"/>
    <row r="21376" customFormat="1" hidden="1"/>
    <row r="21377" customFormat="1" hidden="1"/>
    <row r="21378" customFormat="1" hidden="1"/>
    <row r="21379" customFormat="1" hidden="1"/>
    <row r="21380" customFormat="1" hidden="1"/>
    <row r="21381" customFormat="1" hidden="1"/>
    <row r="21382" customFormat="1" hidden="1"/>
    <row r="21383" customFormat="1" hidden="1"/>
    <row r="21384" customFormat="1" hidden="1"/>
    <row r="21385" customFormat="1" hidden="1"/>
    <row r="21386" customFormat="1" hidden="1"/>
    <row r="21387" customFormat="1" hidden="1"/>
    <row r="21388" customFormat="1" hidden="1"/>
    <row r="21389" customFormat="1" hidden="1"/>
    <row r="21390" customFormat="1" hidden="1"/>
    <row r="21391" customFormat="1" hidden="1"/>
    <row r="21392" customFormat="1" hidden="1"/>
    <row r="21393" customFormat="1" hidden="1"/>
    <row r="21394" customFormat="1" hidden="1"/>
    <row r="21395" customFormat="1" hidden="1"/>
    <row r="21396" customFormat="1" hidden="1"/>
    <row r="21397" customFormat="1" hidden="1"/>
    <row r="21398" customFormat="1" hidden="1"/>
    <row r="21399" customFormat="1" hidden="1"/>
    <row r="21400" customFormat="1" hidden="1"/>
    <row r="21401" customFormat="1" hidden="1"/>
    <row r="21402" customFormat="1" hidden="1"/>
    <row r="21403" customFormat="1" hidden="1"/>
    <row r="21404" customFormat="1" hidden="1"/>
    <row r="21405" customFormat="1" hidden="1"/>
    <row r="21406" customFormat="1" hidden="1"/>
    <row r="21407" customFormat="1" hidden="1"/>
    <row r="21408" customFormat="1" hidden="1"/>
    <row r="21409" customFormat="1" hidden="1"/>
    <row r="21410" customFormat="1" hidden="1"/>
    <row r="21411" customFormat="1" hidden="1"/>
    <row r="21412" customFormat="1" hidden="1"/>
    <row r="21413" customFormat="1" hidden="1"/>
    <row r="21414" customFormat="1" hidden="1"/>
    <row r="21415" customFormat="1" hidden="1"/>
    <row r="21416" customFormat="1" hidden="1"/>
    <row r="21417" customFormat="1" hidden="1"/>
    <row r="21418" customFormat="1" hidden="1"/>
    <row r="21419" customFormat="1" hidden="1"/>
    <row r="21420" customFormat="1" hidden="1"/>
    <row r="21421" customFormat="1" hidden="1"/>
    <row r="21422" customFormat="1" hidden="1"/>
    <row r="21423" customFormat="1" hidden="1"/>
    <row r="21424" customFormat="1" hidden="1"/>
    <row r="21425" customFormat="1" hidden="1"/>
    <row r="21426" customFormat="1" hidden="1"/>
    <row r="21427" customFormat="1" hidden="1"/>
    <row r="21428" customFormat="1" hidden="1"/>
    <row r="21429" customFormat="1" hidden="1"/>
    <row r="21430" customFormat="1" hidden="1"/>
    <row r="21431" customFormat="1" hidden="1"/>
    <row r="21432" customFormat="1" hidden="1"/>
    <row r="21433" customFormat="1" hidden="1"/>
    <row r="21434" customFormat="1" hidden="1"/>
    <row r="21435" customFormat="1" hidden="1"/>
    <row r="21436" customFormat="1" hidden="1"/>
    <row r="21437" customFormat="1" hidden="1"/>
    <row r="21438" customFormat="1" hidden="1"/>
    <row r="21439" customFormat="1" hidden="1"/>
    <row r="21440" customFormat="1" hidden="1"/>
    <row r="21441" customFormat="1" hidden="1"/>
    <row r="21442" customFormat="1" hidden="1"/>
    <row r="21443" customFormat="1" hidden="1"/>
    <row r="21444" customFormat="1" hidden="1"/>
    <row r="21445" customFormat="1" hidden="1"/>
    <row r="21446" customFormat="1" hidden="1"/>
    <row r="21447" customFormat="1" hidden="1"/>
    <row r="21448" customFormat="1" hidden="1"/>
    <row r="21449" customFormat="1" hidden="1"/>
    <row r="21450" customFormat="1" hidden="1"/>
    <row r="21451" customFormat="1" hidden="1"/>
    <row r="21452" customFormat="1" hidden="1"/>
    <row r="21453" customFormat="1" hidden="1"/>
    <row r="21454" customFormat="1" hidden="1"/>
    <row r="21455" customFormat="1" hidden="1"/>
    <row r="21456" customFormat="1" hidden="1"/>
    <row r="21457" customFormat="1" hidden="1"/>
    <row r="21458" customFormat="1" hidden="1"/>
    <row r="21459" customFormat="1" hidden="1"/>
    <row r="21460" customFormat="1" hidden="1"/>
    <row r="21461" customFormat="1" hidden="1"/>
    <row r="21462" customFormat="1" hidden="1"/>
    <row r="21463" customFormat="1" hidden="1"/>
    <row r="21464" customFormat="1" hidden="1"/>
    <row r="21465" customFormat="1" hidden="1"/>
    <row r="21466" customFormat="1" hidden="1"/>
    <row r="21467" customFormat="1" hidden="1"/>
    <row r="21468" customFormat="1" hidden="1"/>
    <row r="21469" customFormat="1" hidden="1"/>
    <row r="21470" customFormat="1" hidden="1"/>
    <row r="21471" customFormat="1" hidden="1"/>
    <row r="21472" customFormat="1" hidden="1"/>
    <row r="21473" customFormat="1" hidden="1"/>
    <row r="21474" customFormat="1" hidden="1"/>
    <row r="21475" customFormat="1" hidden="1"/>
    <row r="21476" customFormat="1" hidden="1"/>
    <row r="21477" customFormat="1" hidden="1"/>
    <row r="21478" customFormat="1" hidden="1"/>
    <row r="21479" customFormat="1" hidden="1"/>
    <row r="21480" customFormat="1" hidden="1"/>
    <row r="21481" customFormat="1" hidden="1"/>
    <row r="21482" customFormat="1" hidden="1"/>
    <row r="21483" customFormat="1" hidden="1"/>
    <row r="21484" customFormat="1" hidden="1"/>
    <row r="21485" customFormat="1" hidden="1"/>
    <row r="21486" customFormat="1" hidden="1"/>
    <row r="21487" customFormat="1" hidden="1"/>
    <row r="21488" customFormat="1" hidden="1"/>
    <row r="21489" customFormat="1" hidden="1"/>
    <row r="21490" customFormat="1" hidden="1"/>
    <row r="21491" customFormat="1" hidden="1"/>
    <row r="21492" customFormat="1" hidden="1"/>
    <row r="21493" customFormat="1" hidden="1"/>
    <row r="21494" customFormat="1" hidden="1"/>
    <row r="21495" customFormat="1" hidden="1"/>
    <row r="21496" customFormat="1" hidden="1"/>
    <row r="21497" customFormat="1" hidden="1"/>
    <row r="21498" customFormat="1" hidden="1"/>
    <row r="21499" customFormat="1" hidden="1"/>
    <row r="21500" customFormat="1" hidden="1"/>
    <row r="21501" customFormat="1" hidden="1"/>
    <row r="21502" customFormat="1" hidden="1"/>
    <row r="21503" customFormat="1" hidden="1"/>
    <row r="21504" customFormat="1" hidden="1"/>
    <row r="21505" customFormat="1" hidden="1"/>
    <row r="21506" customFormat="1" hidden="1"/>
    <row r="21507" customFormat="1" hidden="1"/>
    <row r="21508" customFormat="1" hidden="1"/>
    <row r="21509" customFormat="1" hidden="1"/>
    <row r="21510" customFormat="1" hidden="1"/>
    <row r="21511" customFormat="1" hidden="1"/>
    <row r="21512" customFormat="1" hidden="1"/>
    <row r="21513" customFormat="1" hidden="1"/>
    <row r="21514" customFormat="1" hidden="1"/>
    <row r="21515" customFormat="1" hidden="1"/>
    <row r="21516" customFormat="1" hidden="1"/>
    <row r="21517" customFormat="1" hidden="1"/>
    <row r="21518" customFormat="1" hidden="1"/>
    <row r="21519" customFormat="1" hidden="1"/>
    <row r="21520" customFormat="1" hidden="1"/>
    <row r="21521" customFormat="1" hidden="1"/>
    <row r="21522" customFormat="1" hidden="1"/>
    <row r="21523" customFormat="1" hidden="1"/>
    <row r="21524" customFormat="1" hidden="1"/>
    <row r="21525" customFormat="1" hidden="1"/>
    <row r="21526" customFormat="1" hidden="1"/>
    <row r="21527" customFormat="1" hidden="1"/>
    <row r="21528" customFormat="1" hidden="1"/>
    <row r="21529" customFormat="1" hidden="1"/>
    <row r="21530" customFormat="1" hidden="1"/>
    <row r="21531" customFormat="1" hidden="1"/>
    <row r="21532" customFormat="1" hidden="1"/>
    <row r="21533" customFormat="1" hidden="1"/>
    <row r="21534" customFormat="1" hidden="1"/>
    <row r="21535" customFormat="1" hidden="1"/>
    <row r="21536" customFormat="1" hidden="1"/>
    <row r="21537" customFormat="1" hidden="1"/>
    <row r="21538" customFormat="1" hidden="1"/>
    <row r="21539" customFormat="1" hidden="1"/>
    <row r="21540" customFormat="1" hidden="1"/>
    <row r="21541" customFormat="1" hidden="1"/>
    <row r="21542" customFormat="1" hidden="1"/>
    <row r="21543" customFormat="1" hidden="1"/>
    <row r="21544" customFormat="1" hidden="1"/>
    <row r="21545" customFormat="1" hidden="1"/>
    <row r="21546" customFormat="1" hidden="1"/>
    <row r="21547" customFormat="1" hidden="1"/>
    <row r="21548" customFormat="1" hidden="1"/>
    <row r="21549" customFormat="1" hidden="1"/>
    <row r="21550" customFormat="1" hidden="1"/>
    <row r="21551" customFormat="1" hidden="1"/>
    <row r="21552" customFormat="1" hidden="1"/>
    <row r="21553" customFormat="1" hidden="1"/>
    <row r="21554" customFormat="1" hidden="1"/>
    <row r="21555" customFormat="1" hidden="1"/>
    <row r="21556" customFormat="1" hidden="1"/>
    <row r="21557" customFormat="1" hidden="1"/>
    <row r="21558" customFormat="1" hidden="1"/>
    <row r="21559" customFormat="1" hidden="1"/>
    <row r="21560" customFormat="1" hidden="1"/>
    <row r="21561" customFormat="1" hidden="1"/>
    <row r="21562" customFormat="1" hidden="1"/>
    <row r="21563" customFormat="1" hidden="1"/>
    <row r="21564" customFormat="1" hidden="1"/>
    <row r="21565" customFormat="1" hidden="1"/>
    <row r="21566" customFormat="1" hidden="1"/>
    <row r="21567" customFormat="1" hidden="1"/>
    <row r="21568" customFormat="1" hidden="1"/>
    <row r="21569" customFormat="1" hidden="1"/>
    <row r="21570" customFormat="1" hidden="1"/>
    <row r="21571" customFormat="1" hidden="1"/>
    <row r="21572" customFormat="1" hidden="1"/>
    <row r="21573" customFormat="1" hidden="1"/>
    <row r="21574" customFormat="1" hidden="1"/>
    <row r="21575" customFormat="1" hidden="1"/>
    <row r="21576" customFormat="1" hidden="1"/>
    <row r="21577" customFormat="1" hidden="1"/>
    <row r="21578" customFormat="1" hidden="1"/>
    <row r="21579" customFormat="1" hidden="1"/>
    <row r="21580" customFormat="1" hidden="1"/>
    <row r="21581" customFormat="1" hidden="1"/>
    <row r="21582" customFormat="1" hidden="1"/>
    <row r="21583" customFormat="1" hidden="1"/>
    <row r="21584" customFormat="1" hidden="1"/>
    <row r="21585" customFormat="1" hidden="1"/>
    <row r="21586" customFormat="1" hidden="1"/>
    <row r="21587" customFormat="1" hidden="1"/>
    <row r="21588" customFormat="1" hidden="1"/>
    <row r="21589" customFormat="1" hidden="1"/>
    <row r="21590" customFormat="1" hidden="1"/>
    <row r="21591" customFormat="1" hidden="1"/>
    <row r="21592" customFormat="1" hidden="1"/>
    <row r="21593" customFormat="1" hidden="1"/>
    <row r="21594" customFormat="1" hidden="1"/>
    <row r="21595" customFormat="1" hidden="1"/>
    <row r="21596" customFormat="1" hidden="1"/>
    <row r="21597" customFormat="1" hidden="1"/>
    <row r="21598" customFormat="1" hidden="1"/>
    <row r="21599" customFormat="1" hidden="1"/>
    <row r="21600" customFormat="1" hidden="1"/>
    <row r="21601" customFormat="1" hidden="1"/>
    <row r="21602" customFormat="1" hidden="1"/>
    <row r="21603" customFormat="1" hidden="1"/>
    <row r="21604" customFormat="1" hidden="1"/>
    <row r="21605" customFormat="1" hidden="1"/>
    <row r="21606" customFormat="1" hidden="1"/>
    <row r="21607" customFormat="1" hidden="1"/>
    <row r="21608" customFormat="1" hidden="1"/>
    <row r="21609" customFormat="1" hidden="1"/>
    <row r="21610" customFormat="1" hidden="1"/>
    <row r="21611" customFormat="1" hidden="1"/>
    <row r="21612" customFormat="1" hidden="1"/>
    <row r="21613" customFormat="1" hidden="1"/>
    <row r="21614" customFormat="1" hidden="1"/>
    <row r="21615" customFormat="1" hidden="1"/>
    <row r="21616" customFormat="1" hidden="1"/>
    <row r="21617" customFormat="1" hidden="1"/>
    <row r="21618" customFormat="1" hidden="1"/>
    <row r="21619" customFormat="1" hidden="1"/>
    <row r="21620" customFormat="1" hidden="1"/>
    <row r="21621" customFormat="1" hidden="1"/>
    <row r="21622" customFormat="1" hidden="1"/>
    <row r="21623" customFormat="1" hidden="1"/>
    <row r="21624" customFormat="1" hidden="1"/>
    <row r="21625" customFormat="1" hidden="1"/>
    <row r="21626" customFormat="1" hidden="1"/>
    <row r="21627" customFormat="1" hidden="1"/>
    <row r="21628" customFormat="1" hidden="1"/>
    <row r="21629" customFormat="1" hidden="1"/>
    <row r="21630" customFormat="1" hidden="1"/>
    <row r="21631" customFormat="1" hidden="1"/>
    <row r="21632" customFormat="1" hidden="1"/>
    <row r="21633" customFormat="1" hidden="1"/>
    <row r="21634" customFormat="1" hidden="1"/>
    <row r="21635" customFormat="1" hidden="1"/>
    <row r="21636" customFormat="1" hidden="1"/>
    <row r="21637" customFormat="1" hidden="1"/>
    <row r="21638" customFormat="1" hidden="1"/>
    <row r="21639" customFormat="1" hidden="1"/>
    <row r="21640" customFormat="1" hidden="1"/>
    <row r="21641" customFormat="1" hidden="1"/>
    <row r="21642" customFormat="1" hidden="1"/>
    <row r="21643" customFormat="1" hidden="1"/>
    <row r="21644" customFormat="1" hidden="1"/>
    <row r="21645" customFormat="1" hidden="1"/>
    <row r="21646" customFormat="1" hidden="1"/>
    <row r="21647" customFormat="1" hidden="1"/>
    <row r="21648" customFormat="1" hidden="1"/>
    <row r="21649" customFormat="1" hidden="1"/>
    <row r="21650" customFormat="1" hidden="1"/>
    <row r="21651" customFormat="1" hidden="1"/>
    <row r="21652" customFormat="1" hidden="1"/>
    <row r="21653" customFormat="1" hidden="1"/>
    <row r="21654" customFormat="1" hidden="1"/>
    <row r="21655" customFormat="1" hidden="1"/>
    <row r="21656" customFormat="1" hidden="1"/>
    <row r="21657" customFormat="1" hidden="1"/>
    <row r="21658" customFormat="1" hidden="1"/>
    <row r="21659" customFormat="1" hidden="1"/>
    <row r="21660" customFormat="1" hidden="1"/>
    <row r="21661" customFormat="1" hidden="1"/>
    <row r="21662" customFormat="1" hidden="1"/>
    <row r="21663" customFormat="1" hidden="1"/>
    <row r="21664" customFormat="1" hidden="1"/>
    <row r="21665" customFormat="1" hidden="1"/>
    <row r="21666" customFormat="1" hidden="1"/>
    <row r="21667" customFormat="1" hidden="1"/>
    <row r="21668" customFormat="1" hidden="1"/>
    <row r="21669" customFormat="1" hidden="1"/>
    <row r="21670" customFormat="1" hidden="1"/>
    <row r="21671" customFormat="1" hidden="1"/>
    <row r="21672" customFormat="1" hidden="1"/>
    <row r="21673" customFormat="1" hidden="1"/>
    <row r="21674" customFormat="1" hidden="1"/>
    <row r="21675" customFormat="1" hidden="1"/>
    <row r="21676" customFormat="1" hidden="1"/>
    <row r="21677" customFormat="1" hidden="1"/>
    <row r="21678" customFormat="1" hidden="1"/>
    <row r="21679" customFormat="1" hidden="1"/>
    <row r="21680" customFormat="1" hidden="1"/>
    <row r="21681" customFormat="1" hidden="1"/>
    <row r="21682" customFormat="1" hidden="1"/>
    <row r="21683" customFormat="1" hidden="1"/>
    <row r="21684" customFormat="1" hidden="1"/>
    <row r="21685" customFormat="1" hidden="1"/>
    <row r="21686" customFormat="1" hidden="1"/>
    <row r="21687" customFormat="1" hidden="1"/>
    <row r="21688" customFormat="1" hidden="1"/>
    <row r="21689" customFormat="1" hidden="1"/>
    <row r="21690" customFormat="1" hidden="1"/>
    <row r="21691" customFormat="1" hidden="1"/>
    <row r="21692" customFormat="1" hidden="1"/>
    <row r="21693" customFormat="1" hidden="1"/>
    <row r="21694" customFormat="1" hidden="1"/>
    <row r="21695" customFormat="1" hidden="1"/>
    <row r="21696" customFormat="1" hidden="1"/>
    <row r="21697" customFormat="1" hidden="1"/>
    <row r="21698" customFormat="1" hidden="1"/>
    <row r="21699" customFormat="1" hidden="1"/>
    <row r="21700" customFormat="1" hidden="1"/>
    <row r="21701" customFormat="1" hidden="1"/>
    <row r="21702" customFormat="1" hidden="1"/>
    <row r="21703" customFormat="1" hidden="1"/>
    <row r="21704" customFormat="1" hidden="1"/>
    <row r="21705" customFormat="1" hidden="1"/>
    <row r="21706" customFormat="1" hidden="1"/>
    <row r="21707" customFormat="1" hidden="1"/>
    <row r="21708" customFormat="1" hidden="1"/>
    <row r="21709" customFormat="1" hidden="1"/>
    <row r="21710" customFormat="1" hidden="1"/>
    <row r="21711" customFormat="1" hidden="1"/>
    <row r="21712" customFormat="1" hidden="1"/>
    <row r="21713" customFormat="1" hidden="1"/>
    <row r="21714" customFormat="1" hidden="1"/>
    <row r="21715" customFormat="1" hidden="1"/>
    <row r="21716" customFormat="1" hidden="1"/>
    <row r="21717" customFormat="1" hidden="1"/>
    <row r="21718" customFormat="1" hidden="1"/>
    <row r="21719" customFormat="1" hidden="1"/>
    <row r="21720" customFormat="1" hidden="1"/>
    <row r="21721" customFormat="1" hidden="1"/>
    <row r="21722" customFormat="1" hidden="1"/>
    <row r="21723" customFormat="1" hidden="1"/>
    <row r="21724" customFormat="1" hidden="1"/>
    <row r="21725" customFormat="1" hidden="1"/>
    <row r="21726" customFormat="1" hidden="1"/>
    <row r="21727" customFormat="1" hidden="1"/>
    <row r="21728" customFormat="1" hidden="1"/>
    <row r="21729" customFormat="1" hidden="1"/>
    <row r="21730" customFormat="1" hidden="1"/>
    <row r="21731" customFormat="1" hidden="1"/>
    <row r="21732" customFormat="1" hidden="1"/>
    <row r="21733" customFormat="1" hidden="1"/>
    <row r="21734" customFormat="1" hidden="1"/>
    <row r="21735" customFormat="1" hidden="1"/>
    <row r="21736" customFormat="1" hidden="1"/>
    <row r="21737" customFormat="1" hidden="1"/>
    <row r="21738" customFormat="1" hidden="1"/>
    <row r="21739" customFormat="1" hidden="1"/>
    <row r="21740" customFormat="1" hidden="1"/>
    <row r="21741" customFormat="1" hidden="1"/>
    <row r="21742" customFormat="1" hidden="1"/>
    <row r="21743" customFormat="1" hidden="1"/>
    <row r="21744" customFormat="1" hidden="1"/>
    <row r="21745" customFormat="1" hidden="1"/>
    <row r="21746" customFormat="1" hidden="1"/>
    <row r="21747" customFormat="1" hidden="1"/>
    <row r="21748" customFormat="1" hidden="1"/>
    <row r="21749" customFormat="1" hidden="1"/>
    <row r="21750" customFormat="1" hidden="1"/>
    <row r="21751" customFormat="1" hidden="1"/>
    <row r="21752" customFormat="1" hidden="1"/>
    <row r="21753" customFormat="1" hidden="1"/>
    <row r="21754" customFormat="1" hidden="1"/>
    <row r="21755" customFormat="1" hidden="1"/>
    <row r="21756" customFormat="1" hidden="1"/>
    <row r="21757" customFormat="1" hidden="1"/>
    <row r="21758" customFormat="1" hidden="1"/>
    <row r="21759" customFormat="1" hidden="1"/>
    <row r="21760" customFormat="1" hidden="1"/>
    <row r="21761" customFormat="1" hidden="1"/>
    <row r="21762" customFormat="1" hidden="1"/>
    <row r="21763" customFormat="1" hidden="1"/>
    <row r="21764" customFormat="1" hidden="1"/>
    <row r="21765" customFormat="1" hidden="1"/>
    <row r="21766" customFormat="1" hidden="1"/>
    <row r="21767" customFormat="1" hidden="1"/>
    <row r="21768" customFormat="1" hidden="1"/>
    <row r="21769" customFormat="1" hidden="1"/>
    <row r="21770" customFormat="1" hidden="1"/>
    <row r="21771" customFormat="1" hidden="1"/>
    <row r="21772" customFormat="1" hidden="1"/>
    <row r="21773" customFormat="1" hidden="1"/>
    <row r="21774" customFormat="1" hidden="1"/>
    <row r="21775" customFormat="1" hidden="1"/>
    <row r="21776" customFormat="1" hidden="1"/>
    <row r="21777" customFormat="1" hidden="1"/>
    <row r="21778" customFormat="1" hidden="1"/>
    <row r="21779" customFormat="1" hidden="1"/>
    <row r="21780" customFormat="1" hidden="1"/>
    <row r="21781" customFormat="1" hidden="1"/>
    <row r="21782" customFormat="1" hidden="1"/>
    <row r="21783" customFormat="1" hidden="1"/>
    <row r="21784" customFormat="1" hidden="1"/>
    <row r="21785" customFormat="1" hidden="1"/>
    <row r="21786" customFormat="1" hidden="1"/>
    <row r="21787" customFormat="1" hidden="1"/>
    <row r="21788" customFormat="1" hidden="1"/>
    <row r="21789" customFormat="1" hidden="1"/>
    <row r="21790" customFormat="1" hidden="1"/>
    <row r="21791" customFormat="1" hidden="1"/>
    <row r="21792" customFormat="1" hidden="1"/>
    <row r="21793" customFormat="1" hidden="1"/>
    <row r="21794" customFormat="1" hidden="1"/>
    <row r="21795" customFormat="1" hidden="1"/>
    <row r="21796" customFormat="1" hidden="1"/>
    <row r="21797" customFormat="1" hidden="1"/>
    <row r="21798" customFormat="1" hidden="1"/>
    <row r="21799" customFormat="1" hidden="1"/>
    <row r="21800" customFormat="1" hidden="1"/>
    <row r="21801" customFormat="1" hidden="1"/>
    <row r="21802" customFormat="1" hidden="1"/>
    <row r="21803" customFormat="1" hidden="1"/>
    <row r="21804" customFormat="1" hidden="1"/>
    <row r="21805" customFormat="1" hidden="1"/>
    <row r="21806" customFormat="1" hidden="1"/>
    <row r="21807" customFormat="1" hidden="1"/>
    <row r="21808" customFormat="1" hidden="1"/>
    <row r="21809" customFormat="1" hidden="1"/>
    <row r="21810" customFormat="1" hidden="1"/>
    <row r="21811" customFormat="1" hidden="1"/>
    <row r="21812" customFormat="1" hidden="1"/>
    <row r="21813" customFormat="1" hidden="1"/>
    <row r="21814" customFormat="1" hidden="1"/>
    <row r="21815" customFormat="1" hidden="1"/>
    <row r="21816" customFormat="1" hidden="1"/>
    <row r="21817" customFormat="1" hidden="1"/>
    <row r="21818" customFormat="1" hidden="1"/>
    <row r="21819" customFormat="1" hidden="1"/>
    <row r="21820" customFormat="1" hidden="1"/>
    <row r="21821" customFormat="1" hidden="1"/>
    <row r="21822" customFormat="1" hidden="1"/>
    <row r="21823" customFormat="1" hidden="1"/>
    <row r="21824" customFormat="1" hidden="1"/>
    <row r="21825" customFormat="1" hidden="1"/>
    <row r="21826" customFormat="1" hidden="1"/>
    <row r="21827" customFormat="1" hidden="1"/>
    <row r="21828" customFormat="1" hidden="1"/>
    <row r="21829" customFormat="1" hidden="1"/>
    <row r="21830" customFormat="1" hidden="1"/>
    <row r="21831" customFormat="1" hidden="1"/>
    <row r="21832" customFormat="1" hidden="1"/>
    <row r="21833" customFormat="1" hidden="1"/>
    <row r="21834" customFormat="1" hidden="1"/>
    <row r="21835" customFormat="1" hidden="1"/>
    <row r="21836" customFormat="1" hidden="1"/>
    <row r="21837" customFormat="1" hidden="1"/>
    <row r="21838" customFormat="1" hidden="1"/>
    <row r="21839" customFormat="1" hidden="1"/>
    <row r="21840" customFormat="1" hidden="1"/>
    <row r="21841" customFormat="1" hidden="1"/>
    <row r="21842" customFormat="1" hidden="1"/>
    <row r="21843" customFormat="1" hidden="1"/>
    <row r="21844" customFormat="1" hidden="1"/>
    <row r="21845" customFormat="1" hidden="1"/>
    <row r="21846" customFormat="1" hidden="1"/>
    <row r="21847" customFormat="1" hidden="1"/>
    <row r="21848" customFormat="1" hidden="1"/>
    <row r="21849" customFormat="1" hidden="1"/>
    <row r="21850" customFormat="1" hidden="1"/>
    <row r="21851" customFormat="1" hidden="1"/>
    <row r="21852" customFormat="1" hidden="1"/>
    <row r="21853" customFormat="1" hidden="1"/>
    <row r="21854" customFormat="1" hidden="1"/>
    <row r="21855" customFormat="1" hidden="1"/>
    <row r="21856" customFormat="1" hidden="1"/>
    <row r="21857" customFormat="1" hidden="1"/>
    <row r="21858" customFormat="1" hidden="1"/>
    <row r="21859" customFormat="1" hidden="1"/>
    <row r="21860" customFormat="1" hidden="1"/>
    <row r="21861" customFormat="1" hidden="1"/>
    <row r="21862" customFormat="1" hidden="1"/>
    <row r="21863" customFormat="1" hidden="1"/>
    <row r="21864" customFormat="1" hidden="1"/>
    <row r="21865" customFormat="1" hidden="1"/>
    <row r="21866" customFormat="1" hidden="1"/>
    <row r="21867" customFormat="1" hidden="1"/>
    <row r="21868" customFormat="1" hidden="1"/>
    <row r="21869" customFormat="1" hidden="1"/>
    <row r="21870" customFormat="1" hidden="1"/>
    <row r="21871" customFormat="1" hidden="1"/>
    <row r="21872" customFormat="1" hidden="1"/>
    <row r="21873" customFormat="1" hidden="1"/>
    <row r="21874" customFormat="1" hidden="1"/>
    <row r="21875" customFormat="1" hidden="1"/>
    <row r="21876" customFormat="1" hidden="1"/>
    <row r="21877" customFormat="1" hidden="1"/>
    <row r="21878" customFormat="1" hidden="1"/>
    <row r="21879" customFormat="1" hidden="1"/>
    <row r="21880" customFormat="1" hidden="1"/>
    <row r="21881" customFormat="1" hidden="1"/>
    <row r="21882" customFormat="1" hidden="1"/>
    <row r="21883" customFormat="1" hidden="1"/>
    <row r="21884" customFormat="1" hidden="1"/>
    <row r="21885" customFormat="1" hidden="1"/>
    <row r="21886" customFormat="1" hidden="1"/>
    <row r="21887" customFormat="1" hidden="1"/>
    <row r="21888" customFormat="1" hidden="1"/>
    <row r="21889" customFormat="1" hidden="1"/>
    <row r="21890" customFormat="1" hidden="1"/>
    <row r="21891" customFormat="1" hidden="1"/>
    <row r="21892" customFormat="1" hidden="1"/>
    <row r="21893" customFormat="1" hidden="1"/>
    <row r="21894" customFormat="1" hidden="1"/>
    <row r="21895" customFormat="1" hidden="1"/>
    <row r="21896" customFormat="1" hidden="1"/>
    <row r="21897" customFormat="1" hidden="1"/>
    <row r="21898" customFormat="1" hidden="1"/>
    <row r="21899" customFormat="1" hidden="1"/>
    <row r="21900" customFormat="1" hidden="1"/>
    <row r="21901" customFormat="1" hidden="1"/>
    <row r="21902" customFormat="1" hidden="1"/>
    <row r="21903" customFormat="1" hidden="1"/>
    <row r="21904" customFormat="1" hidden="1"/>
    <row r="21905" customFormat="1" hidden="1"/>
    <row r="21906" customFormat="1" hidden="1"/>
    <row r="21907" customFormat="1" hidden="1"/>
    <row r="21908" customFormat="1" hidden="1"/>
    <row r="21909" customFormat="1" hidden="1"/>
    <row r="21910" customFormat="1" hidden="1"/>
    <row r="21911" customFormat="1" hidden="1"/>
    <row r="21912" customFormat="1" hidden="1"/>
    <row r="21913" customFormat="1" hidden="1"/>
    <row r="21914" customFormat="1" hidden="1"/>
    <row r="21915" customFormat="1" hidden="1"/>
    <row r="21916" customFormat="1" hidden="1"/>
    <row r="21917" customFormat="1" hidden="1"/>
    <row r="21918" customFormat="1" hidden="1"/>
    <row r="21919" customFormat="1" hidden="1"/>
    <row r="21920" customFormat="1" hidden="1"/>
    <row r="21921" customFormat="1" hidden="1"/>
    <row r="21922" customFormat="1" hidden="1"/>
    <row r="21923" customFormat="1" hidden="1"/>
    <row r="21924" customFormat="1" hidden="1"/>
    <row r="21925" customFormat="1" hidden="1"/>
    <row r="21926" customFormat="1" hidden="1"/>
    <row r="21927" customFormat="1" hidden="1"/>
    <row r="21928" customFormat="1" hidden="1"/>
    <row r="21929" customFormat="1" hidden="1"/>
    <row r="21930" customFormat="1" hidden="1"/>
    <row r="21931" customFormat="1" hidden="1"/>
    <row r="21932" customFormat="1" hidden="1"/>
    <row r="21933" customFormat="1" hidden="1"/>
    <row r="21934" customFormat="1" hidden="1"/>
    <row r="21935" customFormat="1" hidden="1"/>
    <row r="21936" customFormat="1" hidden="1"/>
    <row r="21937" customFormat="1" hidden="1"/>
    <row r="21938" customFormat="1" hidden="1"/>
    <row r="21939" customFormat="1" hidden="1"/>
    <row r="21940" customFormat="1" hidden="1"/>
    <row r="21941" customFormat="1" hidden="1"/>
    <row r="21942" customFormat="1" hidden="1"/>
    <row r="21943" customFormat="1" hidden="1"/>
    <row r="21944" customFormat="1" hidden="1"/>
    <row r="21945" customFormat="1" hidden="1"/>
    <row r="21946" customFormat="1" hidden="1"/>
    <row r="21947" customFormat="1" hidden="1"/>
    <row r="21948" customFormat="1" hidden="1"/>
    <row r="21949" customFormat="1" hidden="1"/>
    <row r="21950" customFormat="1" hidden="1"/>
    <row r="21951" customFormat="1" hidden="1"/>
    <row r="21952" customFormat="1" hidden="1"/>
    <row r="21953" customFormat="1" hidden="1"/>
    <row r="21954" customFormat="1" hidden="1"/>
    <row r="21955" customFormat="1" hidden="1"/>
    <row r="21956" customFormat="1" hidden="1"/>
    <row r="21957" customFormat="1" hidden="1"/>
    <row r="21958" customFormat="1" hidden="1"/>
    <row r="21959" customFormat="1" hidden="1"/>
    <row r="21960" customFormat="1" hidden="1"/>
    <row r="21961" customFormat="1" hidden="1"/>
    <row r="21962" customFormat="1" hidden="1"/>
    <row r="21963" customFormat="1" hidden="1"/>
    <row r="21964" customFormat="1" hidden="1"/>
    <row r="21965" customFormat="1" hidden="1"/>
    <row r="21966" customFormat="1" hidden="1"/>
    <row r="21967" customFormat="1" hidden="1"/>
    <row r="21968" customFormat="1" hidden="1"/>
    <row r="21969" customFormat="1" hidden="1"/>
    <row r="21970" customFormat="1" hidden="1"/>
    <row r="21971" customFormat="1" hidden="1"/>
    <row r="21972" customFormat="1" hidden="1"/>
    <row r="21973" customFormat="1" hidden="1"/>
    <row r="21974" customFormat="1" hidden="1"/>
    <row r="21975" customFormat="1" hidden="1"/>
    <row r="21976" customFormat="1" hidden="1"/>
    <row r="21977" customFormat="1" hidden="1"/>
    <row r="21978" customFormat="1" hidden="1"/>
    <row r="21979" customFormat="1" hidden="1"/>
    <row r="21980" customFormat="1" hidden="1"/>
    <row r="21981" customFormat="1" hidden="1"/>
    <row r="21982" customFormat="1" hidden="1"/>
    <row r="21983" customFormat="1" hidden="1"/>
    <row r="21984" customFormat="1" hidden="1"/>
    <row r="21985" customFormat="1" hidden="1"/>
    <row r="21986" customFormat="1" hidden="1"/>
    <row r="21987" customFormat="1" hidden="1"/>
    <row r="21988" customFormat="1" hidden="1"/>
    <row r="21989" customFormat="1" hidden="1"/>
    <row r="21990" customFormat="1" hidden="1"/>
    <row r="21991" customFormat="1" hidden="1"/>
    <row r="21992" customFormat="1" hidden="1"/>
    <row r="21993" customFormat="1" hidden="1"/>
    <row r="21994" customFormat="1" hidden="1"/>
    <row r="21995" customFormat="1" hidden="1"/>
    <row r="21996" customFormat="1" hidden="1"/>
    <row r="21997" customFormat="1" hidden="1"/>
    <row r="21998" customFormat="1" hidden="1"/>
    <row r="21999" customFormat="1" hidden="1"/>
    <row r="22000" customFormat="1" hidden="1"/>
    <row r="22001" customFormat="1" hidden="1"/>
    <row r="22002" customFormat="1" hidden="1"/>
    <row r="22003" customFormat="1" hidden="1"/>
    <row r="22004" customFormat="1" hidden="1"/>
    <row r="22005" customFormat="1" hidden="1"/>
    <row r="22006" customFormat="1" hidden="1"/>
    <row r="22007" customFormat="1" hidden="1"/>
    <row r="22008" customFormat="1" hidden="1"/>
    <row r="22009" customFormat="1" hidden="1"/>
    <row r="22010" customFormat="1" hidden="1"/>
    <row r="22011" customFormat="1" hidden="1"/>
    <row r="22012" customFormat="1" hidden="1"/>
    <row r="22013" customFormat="1" hidden="1"/>
    <row r="22014" customFormat="1" hidden="1"/>
    <row r="22015" customFormat="1" hidden="1"/>
    <row r="22016" customFormat="1" hidden="1"/>
    <row r="22017" customFormat="1" hidden="1"/>
    <row r="22018" customFormat="1" hidden="1"/>
    <row r="22019" customFormat="1" hidden="1"/>
    <row r="22020" customFormat="1" hidden="1"/>
    <row r="22021" customFormat="1" hidden="1"/>
    <row r="22022" customFormat="1" hidden="1"/>
    <row r="22023" customFormat="1" hidden="1"/>
    <row r="22024" customFormat="1" hidden="1"/>
    <row r="22025" customFormat="1" hidden="1"/>
    <row r="22026" customFormat="1" hidden="1"/>
    <row r="22027" customFormat="1" hidden="1"/>
    <row r="22028" customFormat="1" hidden="1"/>
    <row r="22029" customFormat="1" hidden="1"/>
    <row r="22030" customFormat="1" hidden="1"/>
    <row r="22031" customFormat="1" hidden="1"/>
    <row r="22032" customFormat="1" hidden="1"/>
    <row r="22033" customFormat="1" hidden="1"/>
    <row r="22034" customFormat="1" hidden="1"/>
    <row r="22035" customFormat="1" hidden="1"/>
    <row r="22036" customFormat="1" hidden="1"/>
    <row r="22037" customFormat="1" hidden="1"/>
    <row r="22038" customFormat="1" hidden="1"/>
    <row r="22039" customFormat="1" hidden="1"/>
    <row r="22040" customFormat="1" hidden="1"/>
    <row r="22041" customFormat="1" hidden="1"/>
    <row r="22042" customFormat="1" hidden="1"/>
    <row r="22043" customFormat="1" hidden="1"/>
    <row r="22044" customFormat="1" hidden="1"/>
    <row r="22045" customFormat="1" hidden="1"/>
    <row r="22046" customFormat="1" hidden="1"/>
    <row r="22047" customFormat="1" hidden="1"/>
    <row r="22048" customFormat="1" hidden="1"/>
    <row r="22049" customFormat="1" hidden="1"/>
    <row r="22050" customFormat="1" hidden="1"/>
    <row r="22051" customFormat="1" hidden="1"/>
    <row r="22052" customFormat="1" hidden="1"/>
    <row r="22053" customFormat="1" hidden="1"/>
    <row r="22054" customFormat="1" hidden="1"/>
    <row r="22055" customFormat="1" hidden="1"/>
    <row r="22056" customFormat="1" hidden="1"/>
    <row r="22057" customFormat="1" hidden="1"/>
    <row r="22058" customFormat="1" hidden="1"/>
    <row r="22059" customFormat="1" hidden="1"/>
    <row r="22060" customFormat="1" hidden="1"/>
    <row r="22061" customFormat="1" hidden="1"/>
    <row r="22062" customFormat="1" hidden="1"/>
    <row r="22063" customFormat="1" hidden="1"/>
    <row r="22064" customFormat="1" hidden="1"/>
    <row r="22065" customFormat="1" hidden="1"/>
    <row r="22066" customFormat="1" hidden="1"/>
    <row r="22067" customFormat="1" hidden="1"/>
    <row r="22068" customFormat="1" hidden="1"/>
    <row r="22069" customFormat="1" hidden="1"/>
    <row r="22070" customFormat="1" hidden="1"/>
    <row r="22071" customFormat="1" hidden="1"/>
    <row r="22072" customFormat="1" hidden="1"/>
    <row r="22073" customFormat="1" hidden="1"/>
    <row r="22074" customFormat="1" hidden="1"/>
    <row r="22075" customFormat="1" hidden="1"/>
    <row r="22076" customFormat="1" hidden="1"/>
    <row r="22077" customFormat="1" hidden="1"/>
    <row r="22078" customFormat="1" hidden="1"/>
    <row r="22079" customFormat="1" hidden="1"/>
    <row r="22080" customFormat="1" hidden="1"/>
    <row r="22081" customFormat="1" hidden="1"/>
    <row r="22082" customFormat="1" hidden="1"/>
    <row r="22083" customFormat="1" hidden="1"/>
    <row r="22084" customFormat="1" hidden="1"/>
    <row r="22085" customFormat="1" hidden="1"/>
    <row r="22086" customFormat="1" hidden="1"/>
    <row r="22087" customFormat="1" hidden="1"/>
    <row r="22088" customFormat="1" hidden="1"/>
    <row r="22089" customFormat="1" hidden="1"/>
    <row r="22090" customFormat="1" hidden="1"/>
    <row r="22091" customFormat="1" hidden="1"/>
    <row r="22092" customFormat="1" hidden="1"/>
    <row r="22093" customFormat="1" hidden="1"/>
    <row r="22094" customFormat="1" hidden="1"/>
    <row r="22095" customFormat="1" hidden="1"/>
    <row r="22096" customFormat="1" hidden="1"/>
    <row r="22097" customFormat="1" hidden="1"/>
    <row r="22098" customFormat="1" hidden="1"/>
    <row r="22099" customFormat="1" hidden="1"/>
    <row r="22100" customFormat="1" hidden="1"/>
    <row r="22101" customFormat="1" hidden="1"/>
    <row r="22102" customFormat="1" hidden="1"/>
    <row r="22103" customFormat="1" hidden="1"/>
    <row r="22104" customFormat="1" hidden="1"/>
    <row r="22105" customFormat="1" hidden="1"/>
    <row r="22106" customFormat="1" hidden="1"/>
    <row r="22107" customFormat="1" hidden="1"/>
    <row r="22108" customFormat="1" hidden="1"/>
    <row r="22109" customFormat="1" hidden="1"/>
    <row r="22110" customFormat="1" hidden="1"/>
    <row r="22111" customFormat="1" hidden="1"/>
    <row r="22112" customFormat="1" hidden="1"/>
    <row r="22113" customFormat="1" hidden="1"/>
    <row r="22114" customFormat="1" hidden="1"/>
    <row r="22115" customFormat="1" hidden="1"/>
    <row r="22116" customFormat="1" hidden="1"/>
    <row r="22117" customFormat="1" hidden="1"/>
    <row r="22118" customFormat="1" hidden="1"/>
    <row r="22119" customFormat="1" hidden="1"/>
    <row r="22120" customFormat="1" hidden="1"/>
    <row r="22121" customFormat="1" hidden="1"/>
    <row r="22122" customFormat="1" hidden="1"/>
    <row r="22123" customFormat="1" hidden="1"/>
    <row r="22124" customFormat="1" hidden="1"/>
    <row r="22125" customFormat="1" hidden="1"/>
    <row r="22126" customFormat="1" hidden="1"/>
    <row r="22127" customFormat="1" hidden="1"/>
    <row r="22128" customFormat="1" hidden="1"/>
    <row r="22129" customFormat="1" hidden="1"/>
    <row r="22130" customFormat="1" hidden="1"/>
    <row r="22131" customFormat="1" hidden="1"/>
    <row r="22132" customFormat="1" hidden="1"/>
    <row r="22133" customFormat="1" hidden="1"/>
    <row r="22134" customFormat="1" hidden="1"/>
    <row r="22135" customFormat="1" hidden="1"/>
    <row r="22136" customFormat="1" hidden="1"/>
    <row r="22137" customFormat="1" hidden="1"/>
    <row r="22138" customFormat="1" hidden="1"/>
    <row r="22139" customFormat="1" hidden="1"/>
    <row r="22140" customFormat="1" hidden="1"/>
    <row r="22141" customFormat="1" hidden="1"/>
    <row r="22142" customFormat="1" hidden="1"/>
    <row r="22143" customFormat="1" hidden="1"/>
    <row r="22144" customFormat="1" hidden="1"/>
    <row r="22145" customFormat="1" hidden="1"/>
    <row r="22146" customFormat="1" hidden="1"/>
    <row r="22147" customFormat="1" hidden="1"/>
    <row r="22148" customFormat="1" hidden="1"/>
    <row r="22149" customFormat="1" hidden="1"/>
    <row r="22150" customFormat="1" hidden="1"/>
    <row r="22151" customFormat="1" hidden="1"/>
    <row r="22152" customFormat="1" hidden="1"/>
    <row r="22153" customFormat="1" hidden="1"/>
    <row r="22154" customFormat="1" hidden="1"/>
    <row r="22155" customFormat="1" hidden="1"/>
    <row r="22156" customFormat="1" hidden="1"/>
    <row r="22157" customFormat="1" hidden="1"/>
    <row r="22158" customFormat="1" hidden="1"/>
    <row r="22159" customFormat="1" hidden="1"/>
    <row r="22160" customFormat="1" hidden="1"/>
    <row r="22161" customFormat="1" hidden="1"/>
    <row r="22162" customFormat="1" hidden="1"/>
    <row r="22163" customFormat="1" hidden="1"/>
    <row r="22164" customFormat="1" hidden="1"/>
    <row r="22165" customFormat="1" hidden="1"/>
    <row r="22166" customFormat="1" hidden="1"/>
    <row r="22167" customFormat="1" hidden="1"/>
    <row r="22168" customFormat="1" hidden="1"/>
    <row r="22169" customFormat="1" hidden="1"/>
    <row r="22170" customFormat="1" hidden="1"/>
    <row r="22171" customFormat="1" hidden="1"/>
    <row r="22172" customFormat="1" hidden="1"/>
    <row r="22173" customFormat="1" hidden="1"/>
    <row r="22174" customFormat="1" hidden="1"/>
    <row r="22175" customFormat="1" hidden="1"/>
    <row r="22176" customFormat="1" hidden="1"/>
    <row r="22177" customFormat="1" hidden="1"/>
    <row r="22178" customFormat="1" hidden="1"/>
    <row r="22179" customFormat="1" hidden="1"/>
    <row r="22180" customFormat="1" hidden="1"/>
  </sheetData>
  <conditionalFormatting sqref="K212:AQ217 AW212:AW217 AR214:AV216 K226:AW238 K224:AW224 K223:AQ223 AW223 K240:AW253 K218:AW222 K255:AW261 K8:AW209 K264:AW275 K340:AW420 K277:AW338">
    <cfRule type="cellIs" dxfId="34" priority="35" operator="equal">
      <formula>FALSE()</formula>
    </cfRule>
  </conditionalFormatting>
  <conditionalFormatting sqref="I234:I237">
    <cfRule type="cellIs" dxfId="33" priority="34" operator="equal">
      <formula>FALSE()</formula>
    </cfRule>
  </conditionalFormatting>
  <conditionalFormatting sqref="K211:AQ211 AW211">
    <cfRule type="cellIs" dxfId="32" priority="33" operator="equal">
      <formula>FALSE()</formula>
    </cfRule>
  </conditionalFormatting>
  <conditionalFormatting sqref="AR211:AV211">
    <cfRule type="cellIs" dxfId="31" priority="32" operator="equal">
      <formula>FALSE()</formula>
    </cfRule>
  </conditionalFormatting>
  <conditionalFormatting sqref="AR213:AV213">
    <cfRule type="cellIs" dxfId="30" priority="31" operator="equal">
      <formula>FALSE()</formula>
    </cfRule>
  </conditionalFormatting>
  <conditionalFormatting sqref="AR217:AV217">
    <cfRule type="cellIs" dxfId="29" priority="30" operator="equal">
      <formula>FALSE()</formula>
    </cfRule>
  </conditionalFormatting>
  <conditionalFormatting sqref="K348:AW348">
    <cfRule type="cellIs" dxfId="28" priority="29" operator="equal">
      <formula>FALSE()</formula>
    </cfRule>
  </conditionalFormatting>
  <conditionalFormatting sqref="K210:AW210">
    <cfRule type="cellIs" dxfId="27" priority="28" operator="equal">
      <formula>FALSE()</formula>
    </cfRule>
  </conditionalFormatting>
  <conditionalFormatting sqref="K225:AW225">
    <cfRule type="cellIs" dxfId="26" priority="27" operator="equal">
      <formula>FALSE()</formula>
    </cfRule>
  </conditionalFormatting>
  <conditionalFormatting sqref="K239:AW239">
    <cfRule type="cellIs" dxfId="25" priority="26" operator="equal">
      <formula>FALSE()</formula>
    </cfRule>
  </conditionalFormatting>
  <conditionalFormatting sqref="K254:AW254">
    <cfRule type="cellIs" dxfId="24" priority="25" operator="equal">
      <formula>FALSE()</formula>
    </cfRule>
  </conditionalFormatting>
  <conditionalFormatting sqref="K339:AW339">
    <cfRule type="cellIs" dxfId="23" priority="24" operator="equal">
      <formula>FALSE()</formula>
    </cfRule>
  </conditionalFormatting>
  <conditionalFormatting sqref="K276:AW276">
    <cfRule type="cellIs" dxfId="22" priority="23" operator="equal">
      <formula>FALSE()</formula>
    </cfRule>
  </conditionalFormatting>
  <conditionalFormatting sqref="AR223:AV223">
    <cfRule type="cellIs" dxfId="21" priority="22" operator="equal">
      <formula>FALSE()</formula>
    </cfRule>
  </conditionalFormatting>
  <conditionalFormatting sqref="K262:AW263">
    <cfRule type="cellIs" dxfId="20" priority="21" operator="equal">
      <formula>FALSE()</formula>
    </cfRule>
  </conditionalFormatting>
  <conditionalFormatting sqref="AQ352:AQ353">
    <cfRule type="cellIs" dxfId="19" priority="20" operator="equal">
      <formula>FALSE()</formula>
    </cfRule>
  </conditionalFormatting>
  <conditionalFormatting sqref="AQ355:AQ358">
    <cfRule type="cellIs" dxfId="18" priority="19" operator="equal">
      <formula>FALSE()</formula>
    </cfRule>
  </conditionalFormatting>
  <conditionalFormatting sqref="AQ363">
    <cfRule type="cellIs" dxfId="17" priority="18" operator="equal">
      <formula>FALSE()</formula>
    </cfRule>
  </conditionalFormatting>
  <conditionalFormatting sqref="I364">
    <cfRule type="cellIs" dxfId="16" priority="17" operator="equal">
      <formula>FALSE()</formula>
    </cfRule>
  </conditionalFormatting>
  <conditionalFormatting sqref="AQ368:AQ370">
    <cfRule type="cellIs" dxfId="15" priority="16" operator="equal">
      <formula>FALSE()</formula>
    </cfRule>
  </conditionalFormatting>
  <conditionalFormatting sqref="AQ372:AQ374">
    <cfRule type="cellIs" dxfId="14" priority="15" operator="equal">
      <formula>FALSE()</formula>
    </cfRule>
  </conditionalFormatting>
  <conditionalFormatting sqref="AQ378:AQ379">
    <cfRule type="cellIs" dxfId="13" priority="14" operator="equal">
      <formula>FALSE()</formula>
    </cfRule>
  </conditionalFormatting>
  <conditionalFormatting sqref="AQ380:AQ381">
    <cfRule type="cellIs" dxfId="12" priority="13" operator="equal">
      <formula>FALSE()</formula>
    </cfRule>
  </conditionalFormatting>
  <conditionalFormatting sqref="AQ385:AQ386">
    <cfRule type="cellIs" dxfId="11" priority="12" operator="equal">
      <formula>FALSE()</formula>
    </cfRule>
  </conditionalFormatting>
  <conditionalFormatting sqref="AQ388:AQ389">
    <cfRule type="cellIs" dxfId="10" priority="11" operator="equal">
      <formula>FALSE()</formula>
    </cfRule>
  </conditionalFormatting>
  <conditionalFormatting sqref="AQ391:AQ392">
    <cfRule type="cellIs" dxfId="9" priority="10" operator="equal">
      <formula>FALSE()</formula>
    </cfRule>
  </conditionalFormatting>
  <conditionalFormatting sqref="AQ394:AQ395">
    <cfRule type="cellIs" dxfId="8" priority="9" operator="equal">
      <formula>FALSE()</formula>
    </cfRule>
  </conditionalFormatting>
  <conditionalFormatting sqref="AQ397:AQ398">
    <cfRule type="cellIs" dxfId="7" priority="8" operator="equal">
      <formula>FALSE()</formula>
    </cfRule>
  </conditionalFormatting>
  <conditionalFormatting sqref="AQ400:AQ401">
    <cfRule type="cellIs" dxfId="6" priority="7" operator="equal">
      <formula>FALSE()</formula>
    </cfRule>
  </conditionalFormatting>
  <conditionalFormatting sqref="AQ403:AQ404">
    <cfRule type="cellIs" dxfId="5" priority="6" operator="equal">
      <formula>FALSE()</formula>
    </cfRule>
  </conditionalFormatting>
  <conditionalFormatting sqref="AQ406:AQ407">
    <cfRule type="cellIs" dxfId="4" priority="5" operator="equal">
      <formula>FALSE()</formula>
    </cfRule>
  </conditionalFormatting>
  <conditionalFormatting sqref="AQ409:AQ410">
    <cfRule type="cellIs" dxfId="3" priority="4" operator="equal">
      <formula>FALSE()</formula>
    </cfRule>
  </conditionalFormatting>
  <conditionalFormatting sqref="AQ412">
    <cfRule type="cellIs" dxfId="2" priority="3" operator="equal">
      <formula>FALSE()</formula>
    </cfRule>
  </conditionalFormatting>
  <conditionalFormatting sqref="AQ414:AQ415">
    <cfRule type="cellIs" dxfId="1" priority="2" operator="equal">
      <formula>FALSE()</formula>
    </cfRule>
  </conditionalFormatting>
  <conditionalFormatting sqref="AQ417:AQ419">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6" t="s">
        <v>88</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12</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4"/>
      <c r="B4" s="204"/>
      <c r="C4" s="204"/>
      <c r="D4" s="204"/>
      <c r="E4" s="204" t="s">
        <v>97</v>
      </c>
      <c r="F4" s="204"/>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5">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6">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1.3968049905189786</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4"/>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4"/>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4"/>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4"/>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4"/>
      <c r="AR15" s="528">
        <f>CHOOSE($B$3,ENWL!AR15,NPgN!AR15,NPgY!AR15,WMID!AR15,EMID!AR15,SWALES!AR15,SWEST!AR15,LPN!AR15,SPN!AR15,EPN!AR15,SPD!AR15,SPMW!AR15,SSEH!AR15,SSES!AR15)</f>
        <v>22.48</v>
      </c>
      <c r="AS15" s="528">
        <f>CHOOSE($B$3,ENWL!AS15,NPgN!AS15,NPgY!AS15,WMID!AS15,EMID!AS15,SWALES!AS15,SWEST!AS15,LPN!AS15,SPN!AS15,EPN!AS15,SPD!AS15,SPMW!AS15,SSEH!AS15,SSES!AS15)</f>
        <v>26.25</v>
      </c>
      <c r="AT15" s="528">
        <f>CHOOSE($B$3,ENWL!AT15,NPgN!AT15,NPgY!AT15,WMID!AT15,EMID!AT15,SWALES!AT15,SWEST!AT15,LPN!AT15,SPN!AT15,EPN!AT15,SPD!AT15,SPMW!AT15,SSEH!AT15,SSES!AT15)</f>
        <v>16.84</v>
      </c>
      <c r="AU15" s="528">
        <f>CHOOSE($B$3,ENWL!AU15,NPgN!AU15,NPgY!AU15,WMID!AU15,EMID!AU15,SWALES!AU15,SWEST!AU15,LPN!AU15,SPN!AU15,EPN!AU15,SPD!AU15,SPMW!AU15,SSEH!AU15,SSES!AU15)</f>
        <v>17.079999999999998</v>
      </c>
      <c r="AV15" s="528">
        <f>CHOOSE($B$3,ENWL!AV15,NPgN!AV15,NPgY!AV15,WMID!AV15,EMID!AV15,SWALES!AV15,SWEST!AV15,LPN!AV15,SPN!AV15,EPN!AV15,SPD!AV15,SPMW!AV15,SSEH!AV15,SSES!AV15)</f>
        <v>17.63</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4"/>
      <c r="AR16" s="528">
        <f>CHOOSE($B$3,ENWL!AR16,NPgN!AR16,NPgY!AR16,WMID!AR16,EMID!AR16,SWALES!AR16,SWEST!AR16,LPN!AR16,SPN!AR16,EPN!AR16,SPD!AR16,SPMW!AR16,SSEH!AR16,SSES!AR16)</f>
        <v>47.12</v>
      </c>
      <c r="AS16" s="528">
        <f>CHOOSE($B$3,ENWL!AS16,NPgN!AS16,NPgY!AS16,WMID!AS16,EMID!AS16,SWALES!AS16,SWEST!AS16,LPN!AS16,SPN!AS16,EPN!AS16,SPD!AS16,SPMW!AS16,SSEH!AS16,SSES!AS16)</f>
        <v>53.83</v>
      </c>
      <c r="AT16" s="528">
        <f>CHOOSE($B$3,ENWL!AT16,NPgN!AT16,NPgY!AT16,WMID!AT16,EMID!AT16,SWALES!AT16,SWEST!AT16,LPN!AT16,SPN!AT16,EPN!AT16,SPD!AT16,SPMW!AT16,SSEH!AT16,SSES!AT16)</f>
        <v>51.4</v>
      </c>
      <c r="AU16" s="528">
        <f>CHOOSE($B$3,ENWL!AU16,NPgN!AU16,NPgY!AU16,WMID!AU16,EMID!AU16,SWALES!AU16,SWEST!AU16,LPN!AU16,SPN!AU16,EPN!AU16,SPD!AU16,SPMW!AU16,SSEH!AU16,SSES!AU16)</f>
        <v>50.23</v>
      </c>
      <c r="AV16" s="528">
        <f>CHOOSE($B$3,ENWL!AV16,NPgN!AV16,NPgY!AV16,WMID!AV16,EMID!AV16,SWALES!AV16,SWEST!AV16,LPN!AV16,SPN!AV16,EPN!AV16,SPD!AV16,SPMW!AV16,SSEH!AV16,SSES!AV16)</f>
        <v>45.99</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4"/>
      <c r="AR17" s="528">
        <f>CHOOSE($B$3,ENWL!AR17,NPgN!AR17,NPgY!AR17,WMID!AR17,EMID!AR17,SWALES!AR17,SWEST!AR17,LPN!AR17,SPN!AR17,EPN!AR17,SPD!AR17,SPMW!AR17,SSEH!AR17,SSES!AR17)</f>
        <v>32.24</v>
      </c>
      <c r="AS17" s="528">
        <f>CHOOSE($B$3,ENWL!AS17,NPgN!AS17,NPgY!AS17,WMID!AS17,EMID!AS17,SWALES!AS17,SWEST!AS17,LPN!AS17,SPN!AS17,EPN!AS17,SPD!AS17,SPMW!AS17,SSEH!AS17,SSES!AS17)</f>
        <v>32.28</v>
      </c>
      <c r="AT17" s="528">
        <f>CHOOSE($B$3,ENWL!AT17,NPgN!AT17,NPgY!AT17,WMID!AT17,EMID!AT17,SWALES!AT17,SWEST!AT17,LPN!AT17,SPN!AT17,EPN!AT17,SPD!AT17,SPMW!AT17,SSEH!AT17,SSES!AT17)</f>
        <v>29.55</v>
      </c>
      <c r="AU17" s="528">
        <f>CHOOSE($B$3,ENWL!AU17,NPgN!AU17,NPgY!AU17,WMID!AU17,EMID!AU17,SWALES!AU17,SWEST!AU17,LPN!AU17,SPN!AU17,EPN!AU17,SPD!AU17,SPMW!AU17,SSEH!AU17,SSES!AU17)</f>
        <v>27.47</v>
      </c>
      <c r="AV17" s="528">
        <f>CHOOSE($B$3,ENWL!AV17,NPgN!AV17,NPgY!AV17,WMID!AV17,EMID!AV17,SWALES!AV17,SWEST!AV17,LPN!AV17,SPN!AV17,EPN!AV17,SPD!AV17,SPMW!AV17,SSEH!AV17,SSES!AV17)</f>
        <v>25.94</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4"/>
      <c r="AR18" s="528">
        <f>CHOOSE($B$3,ENWL!AR18,NPgN!AR18,NPgY!AR18,WMID!AR18,EMID!AR18,SWALES!AR18,SWEST!AR18,LPN!AR18,SPN!AR18,EPN!AR18,SPD!AR18,SPMW!AR18,SSEH!AR18,SSES!AR18)</f>
        <v>23.77</v>
      </c>
      <c r="AS18" s="528">
        <f>CHOOSE($B$3,ENWL!AS18,NPgN!AS18,NPgY!AS18,WMID!AS18,EMID!AS18,SWALES!AS18,SWEST!AS18,LPN!AS18,SPN!AS18,EPN!AS18,SPD!AS18,SPMW!AS18,SSEH!AS18,SSES!AS18)</f>
        <v>23.5</v>
      </c>
      <c r="AT18" s="528">
        <f>CHOOSE($B$3,ENWL!AT18,NPgN!AT18,NPgY!AT18,WMID!AT18,EMID!AT18,SWALES!AT18,SWEST!AT18,LPN!AT18,SPN!AT18,EPN!AT18,SPD!AT18,SPMW!AT18,SSEH!AT18,SSES!AT18)</f>
        <v>22.76</v>
      </c>
      <c r="AU18" s="528">
        <f>CHOOSE($B$3,ENWL!AU18,NPgN!AU18,NPgY!AU18,WMID!AU18,EMID!AU18,SWALES!AU18,SWEST!AU18,LPN!AU18,SPN!AU18,EPN!AU18,SPD!AU18,SPMW!AU18,SSEH!AU18,SSES!AU18)</f>
        <v>22.73</v>
      </c>
      <c r="AV18" s="528">
        <f>CHOOSE($B$3,ENWL!AV18,NPgN!AV18,NPgY!AV18,WMID!AV18,EMID!AV18,SWALES!AV18,SWEST!AV18,LPN!AV18,SPN!AV18,EPN!AV18,SPD!AV18,SPMW!AV18,SSEH!AV18,SSES!AV18)</f>
        <v>22.27</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4"/>
      <c r="AR19" s="528">
        <f>CHOOSE($B$3,ENWL!AR19,NPgN!AR19,NPgY!AR19,WMID!AR19,EMID!AR19,SWALES!AR19,SWEST!AR19,LPN!AR19,SPN!AR19,EPN!AR19,SPD!AR19,SPMW!AR19,SSEH!AR19,SSES!AR19)</f>
        <v>8.81</v>
      </c>
      <c r="AS19" s="528">
        <f>CHOOSE($B$3,ENWL!AS19,NPgN!AS19,NPgY!AS19,WMID!AS19,EMID!AS19,SWALES!AS19,SWEST!AS19,LPN!AS19,SPN!AS19,EPN!AS19,SPD!AS19,SPMW!AS19,SSEH!AS19,SSES!AS19)</f>
        <v>8.61</v>
      </c>
      <c r="AT19" s="528">
        <f>CHOOSE($B$3,ENWL!AT19,NPgN!AT19,NPgY!AT19,WMID!AT19,EMID!AT19,SWALES!AT19,SWEST!AT19,LPN!AT19,SPN!AT19,EPN!AT19,SPD!AT19,SPMW!AT19,SSEH!AT19,SSES!AT19)</f>
        <v>8.6</v>
      </c>
      <c r="AU19" s="528">
        <f>CHOOSE($B$3,ENWL!AU19,NPgN!AU19,NPgY!AU19,WMID!AU19,EMID!AU19,SWALES!AU19,SWEST!AU19,LPN!AU19,SPN!AU19,EPN!AU19,SPD!AU19,SPMW!AU19,SSEH!AU19,SSES!AU19)</f>
        <v>8.6</v>
      </c>
      <c r="AV19" s="528">
        <f>CHOOSE($B$3,ENWL!AV19,NPgN!AV19,NPgY!AV19,WMID!AV19,EMID!AV19,SWALES!AV19,SWEST!AV19,LPN!AV19,SPN!AV19,EPN!AV19,SPD!AV19,SPMW!AV19,SSEH!AV19,SSES!AV19)</f>
        <v>8.44</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4"/>
      <c r="AR20" s="528">
        <f>CHOOSE($B$3,ENWL!AR20,NPgN!AR20,NPgY!AR20,WMID!AR20,EMID!AR20,SWALES!AR20,SWEST!AR20,LPN!AR20,SPN!AR20,EPN!AR20,SPD!AR20,SPMW!AR20,SSEH!AR20,SSES!AR20)</f>
        <v>15.44</v>
      </c>
      <c r="AS20" s="528">
        <f>CHOOSE($B$3,ENWL!AS20,NPgN!AS20,NPgY!AS20,WMID!AS20,EMID!AS20,SWALES!AS20,SWEST!AS20,LPN!AS20,SPN!AS20,EPN!AS20,SPD!AS20,SPMW!AS20,SSEH!AS20,SSES!AS20)</f>
        <v>15.44</v>
      </c>
      <c r="AT20" s="528">
        <f>CHOOSE($B$3,ENWL!AT20,NPgN!AT20,NPgY!AT20,WMID!AT20,EMID!AT20,SWALES!AT20,SWEST!AT20,LPN!AT20,SPN!AT20,EPN!AT20,SPD!AT20,SPMW!AT20,SSEH!AT20,SSES!AT20)</f>
        <v>15.02</v>
      </c>
      <c r="AU20" s="528">
        <f>CHOOSE($B$3,ENWL!AU20,NPgN!AU20,NPgY!AU20,WMID!AU20,EMID!AU20,SWALES!AU20,SWEST!AU20,LPN!AU20,SPN!AU20,EPN!AU20,SPD!AU20,SPMW!AU20,SSEH!AU20,SSES!AU20)</f>
        <v>14.56</v>
      </c>
      <c r="AV20" s="528">
        <f>CHOOSE($B$3,ENWL!AV20,NPgN!AV20,NPgY!AV20,WMID!AV20,EMID!AV20,SWALES!AV20,SWEST!AV20,LPN!AV20,SPN!AV20,EPN!AV20,SPD!AV20,SPMW!AV20,SSEH!AV20,SSES!AV20)</f>
        <v>14.36</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4"/>
      <c r="AR21" s="528">
        <f>CHOOSE($B$3,ENWL!AR21,NPgN!AR21,NPgY!AR21,WMID!AR21,EMID!AR21,SWALES!AR21,SWEST!AR21,LPN!AR21,SPN!AR21,EPN!AR21,SPD!AR21,SPMW!AR21,SSEH!AR21,SSES!AR21)</f>
        <v>81.58</v>
      </c>
      <c r="AS21" s="528">
        <f>CHOOSE($B$3,ENWL!AS21,NPgN!AS21,NPgY!AS21,WMID!AS21,EMID!AS21,SWALES!AS21,SWEST!AS21,LPN!AS21,SPN!AS21,EPN!AS21,SPD!AS21,SPMW!AS21,SSEH!AS21,SSES!AS21)</f>
        <v>79.849999999999994</v>
      </c>
      <c r="AT21" s="528">
        <f>CHOOSE($B$3,ENWL!AT21,NPgN!AT21,NPgY!AT21,WMID!AT21,EMID!AT21,SWALES!AT21,SWEST!AT21,LPN!AT21,SPN!AT21,EPN!AT21,SPD!AT21,SPMW!AT21,SSEH!AT21,SSES!AT21)</f>
        <v>79.760000000000005</v>
      </c>
      <c r="AU21" s="528">
        <f>CHOOSE($B$3,ENWL!AU21,NPgN!AU21,NPgY!AU21,WMID!AU21,EMID!AU21,SWALES!AU21,SWEST!AU21,LPN!AU21,SPN!AU21,EPN!AU21,SPD!AU21,SPMW!AU21,SSEH!AU21,SSES!AU21)</f>
        <v>76.55</v>
      </c>
      <c r="AV21" s="528">
        <f>CHOOSE($B$3,ENWL!AV21,NPgN!AV21,NPgY!AV21,WMID!AV21,EMID!AV21,SWALES!AV21,SWEST!AV21,LPN!AV21,SPN!AV21,EPN!AV21,SPD!AV21,SPMW!AV21,SSEH!AV21,SSES!AV21)</f>
        <v>76.239999999999995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4"/>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4"/>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4"/>
      <c r="AR24" s="208">
        <f>CHOOSE($B$3,ENWL!AR24,NPgN!AR24,NPgY!AR24,WMID!AR24,EMID!AR24,SWALES!AR24,SWEST!AR24,LPN!AR24,SPN!AR24,EPN!AR24,SPD!AR24,SPMW!AR24,SSEH!AR24,SSES!AR24)</f>
        <v>-2.2114102151183843</v>
      </c>
      <c r="AS24" s="208">
        <f>CHOOSE($B$3,ENWL!AS24,NPgN!AS24,NPgY!AS24,WMID!AS24,EMID!AS24,SWALES!AS24,SWEST!AS24,LPN!AS24,SPN!AS24,EPN!AS24,SPD!AS24,SPMW!AS24,SSEH!AS24,SSES!AS24)</f>
        <v>0.25870679896692916</v>
      </c>
      <c r="AT24" s="208">
        <f>CHOOSE($B$3,ENWL!AT24,NPgN!AT24,NPgY!AT24,WMID!AT24,EMID!AT24,SWALES!AT24,SWEST!AT24,LPN!AT24,SPN!AT24,EPN!AT24,SPD!AT24,SPMW!AT24,SSEH!AT24,SSES!AT24)</f>
        <v>2.8211414992150625</v>
      </c>
      <c r="AU24" s="208">
        <f>CHOOSE($B$3,ENWL!AU24,NPgN!AU24,NPgY!AU24,WMID!AU24,EMID!AU24,SWALES!AU24,SWEST!AU24,LPN!AU24,SPN!AU24,EPN!AU24,SPD!AU24,SPMW!AU24,SSEH!AU24,SSES!AU24)</f>
        <v>5.1588037986666651</v>
      </c>
      <c r="AV24" s="208">
        <f>CHOOSE($B$3,ENWL!AV24,NPgN!AV24,NPgY!AV24,WMID!AV24,EMID!AV24,SWALES!AV24,SWEST!AV24,LPN!AV24,SPN!AV24,EPN!AV24,SPD!AV24,SPMW!AV24,SSEH!AV24,SSES!AV24)</f>
        <v>7.4468913371999905</v>
      </c>
      <c r="AW24" s="184"/>
      <c r="AX24" s="259"/>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4"/>
      <c r="AR25" s="208">
        <f>CHOOSE($B$3,ENWL!AR25,NPgN!AR25,NPgY!AR25,WMID!AR25,EMID!AR25,SWALES!AR25,SWEST!AR25,LPN!AR25,SPN!AR25,EPN!AR25,SPD!AR25,SPMW!AR25,SSEH!AR25,SSES!AR25)</f>
        <v>-0.10829699999999996</v>
      </c>
      <c r="AS25" s="208">
        <f>CHOOSE($B$3,ENWL!AS25,NPgN!AS25,NPgY!AS25,WMID!AS25,EMID!AS25,SWALES!AS25,SWEST!AS25,LPN!AS25,SPN!AS25,EPN!AS25,SPD!AS25,SPMW!AS25,SSEH!AS25,SSES!AS25)</f>
        <v>1.5830999999998256E-2</v>
      </c>
      <c r="AT25" s="208">
        <f>CHOOSE($B$3,ENWL!AT25,NPgN!AT25,NPgY!AT25,WMID!AT25,EMID!AT25,SWALES!AT25,SWEST!AT25,LPN!AT25,SPN!AT25,EPN!AT25,SPD!AT25,SPMW!AT25,SSEH!AT25,SSES!AT25)</f>
        <v>0.14912399999999978</v>
      </c>
      <c r="AU25" s="208">
        <f>CHOOSE($B$3,ENWL!AU25,NPgN!AU25,NPgY!AU25,WMID!AU25,EMID!AU25,SWALES!AU25,SWEST!AU25,LPN!AU25,SPN!AU25,EPN!AU25,SPD!AU25,SPMW!AU25,SSEH!AU25,SSES!AU25)</f>
        <v>0.26239799999999996</v>
      </c>
      <c r="AV25" s="208">
        <f>CHOOSE($B$3,ENWL!AV25,NPgN!AV25,NPgY!AV25,WMID!AV25,EMID!AV25,SWALES!AV25,SWEST!AV25,LPN!AV25,SPN!AV25,EPN!AV25,SPD!AV25,SPMW!AV25,SSEH!AV25,SSES!AV25)</f>
        <v>0.45318599999999942</v>
      </c>
      <c r="AW25" s="184"/>
      <c r="AX25" s="259"/>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4"/>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9"/>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4"/>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9"/>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4"/>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9"/>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4"/>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9"/>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4"/>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9"/>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4"/>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9"/>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4"/>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9"/>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4"/>
      <c r="AR33" s="476">
        <f>CHOOSE($B$3,ENWL!AR33,NPgN!AR33,NPgY!AR33,WMID!AR33,EMID!AR33,SWALES!AR33,SWEST!AR33,LPN!AR33,SPN!AR33,EPN!AR33,SPD!AR33,SPMW!AR33,SSEH!AR33,SSES!AR33)</f>
        <v>39.159999999999997</v>
      </c>
      <c r="AS33" s="476">
        <f>CHOOSE($B$3,ENWL!AS33,NPgN!AS33,NPgY!AS33,WMID!AS33,EMID!AS33,SWALES!AS33,SWEST!AS33,LPN!AS33,SPN!AS33,EPN!AS33,SPD!AS33,SPMW!AS33,SSEH!AS33,SSES!AS33)</f>
        <v>46.43</v>
      </c>
      <c r="AT33" s="476">
        <f>CHOOSE($B$3,ENWL!AT33,NPgN!AT33,NPgY!AT33,WMID!AT33,EMID!AT33,SWALES!AT33,SWEST!AT33,LPN!AT33,SPN!AT33,EPN!AT33,SPD!AT33,SPMW!AT33,SSEH!AT33,SSES!AT33)</f>
        <v>51.32</v>
      </c>
      <c r="AU33" s="476">
        <f>CHOOSE($B$3,ENWL!AU33,NPgN!AU33,NPgY!AU33,WMID!AU33,EMID!AU33,SWALES!AU33,SWEST!AU33,LPN!AU33,SPN!AU33,EPN!AU33,SPD!AU33,SPMW!AU33,SSEH!AU33,SSES!AU33)</f>
        <v>38.130000000000003</v>
      </c>
      <c r="AV33" s="476">
        <f>CHOOSE($B$3,ENWL!AV33,NPgN!AV33,NPgY!AV33,WMID!AV33,EMID!AV33,SWALES!AV33,SWEST!AV33,LPN!AV33,SPN!AV33,EPN!AV33,SPD!AV33,SPMW!AV33,SSEH!AV33,SSES!AV33)</f>
        <v>32.450000000000003</v>
      </c>
      <c r="AW33" s="184"/>
      <c r="AX33" s="259"/>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4"/>
      <c r="AR34" s="476">
        <f>CHOOSE($B$3,ENWL!AR34,NPgN!AR34,NPgY!AR34,WMID!AR34,EMID!AR34,SWALES!AR34,SWEST!AR34,LPN!AR34,SPN!AR34,EPN!AR34,SPD!AR34,SPMW!AR34,SSEH!AR34,SSES!AR34)</f>
        <v>3.91</v>
      </c>
      <c r="AS34" s="476">
        <f>CHOOSE($B$3,ENWL!AS34,NPgN!AS34,NPgY!AS34,WMID!AS34,EMID!AS34,SWALES!AS34,SWEST!AS34,LPN!AS34,SPN!AS34,EPN!AS34,SPD!AS34,SPMW!AS34,SSEH!AS34,SSES!AS34)</f>
        <v>4.55</v>
      </c>
      <c r="AT34" s="476">
        <f>CHOOSE($B$3,ENWL!AT34,NPgN!AT34,NPgY!AT34,WMID!AT34,EMID!AT34,SWALES!AT34,SWEST!AT34,LPN!AT34,SPN!AT34,EPN!AT34,SPD!AT34,SPMW!AT34,SSEH!AT34,SSES!AT34)</f>
        <v>5.6</v>
      </c>
      <c r="AU34" s="476">
        <f>CHOOSE($B$3,ENWL!AU34,NPgN!AU34,NPgY!AU34,WMID!AU34,EMID!AU34,SWALES!AU34,SWEST!AU34,LPN!AU34,SPN!AU34,EPN!AU34,SPD!AU34,SPMW!AU34,SSEH!AU34,SSES!AU34)</f>
        <v>6.41</v>
      </c>
      <c r="AV34" s="476">
        <f>CHOOSE($B$3,ENWL!AV34,NPgN!AV34,NPgY!AV34,WMID!AV34,EMID!AV34,SWALES!AV34,SWEST!AV34,LPN!AV34,SPN!AV34,EPN!AV34,SPD!AV34,SPMW!AV34,SSEH!AV34,SSES!AV34)</f>
        <v>7.38</v>
      </c>
      <c r="AW34" s="184"/>
      <c r="AX34" s="259"/>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4"/>
      <c r="AR35" s="476">
        <f>CHOOSE($B$3,ENWL!AR35,NPgN!AR35,NPgY!AR35,WMID!AR35,EMID!AR35,SWALES!AR35,SWEST!AR35,LPN!AR35,SPN!AR35,EPN!AR35,SPD!AR35,SPMW!AR35,SSEH!AR35,SSES!AR35)</f>
        <v>3.46</v>
      </c>
      <c r="AS35" s="476">
        <f>CHOOSE($B$3,ENWL!AS35,NPgN!AS35,NPgY!AS35,WMID!AS35,EMID!AS35,SWALES!AS35,SWEST!AS35,LPN!AS35,SPN!AS35,EPN!AS35,SPD!AS35,SPMW!AS35,SSEH!AS35,SSES!AS35)</f>
        <v>4.03</v>
      </c>
      <c r="AT35" s="476">
        <f>CHOOSE($B$3,ENWL!AT35,NPgN!AT35,NPgY!AT35,WMID!AT35,EMID!AT35,SWALES!AT35,SWEST!AT35,LPN!AT35,SPN!AT35,EPN!AT35,SPD!AT35,SPMW!AT35,SSEH!AT35,SSES!AT35)</f>
        <v>4.96</v>
      </c>
      <c r="AU35" s="476">
        <f>CHOOSE($B$3,ENWL!AU35,NPgN!AU35,NPgY!AU35,WMID!AU35,EMID!AU35,SWALES!AU35,SWEST!AU35,LPN!AU35,SPN!AU35,EPN!AU35,SPD!AU35,SPMW!AU35,SSEH!AU35,SSES!AU35)</f>
        <v>5.68</v>
      </c>
      <c r="AV35" s="476">
        <f>CHOOSE($B$3,ENWL!AV35,NPgN!AV35,NPgY!AV35,WMID!AV35,EMID!AV35,SWALES!AV35,SWEST!AV35,LPN!AV35,SPN!AV35,EPN!AV35,SPD!AV35,SPMW!AV35,SSEH!AV35,SSES!AV35)</f>
        <v>6.54</v>
      </c>
      <c r="AW35" s="184"/>
      <c r="AX35" s="259"/>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4"/>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4"/>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4"/>
      <c r="AR38" s="476">
        <f>CHOOSE($B$3,ENWL!AR38,NPgN!AR38,NPgY!AR38,WMID!AR38,EMID!AR38,SWALES!AR38,SWEST!AR38,LPN!AR38,SPN!AR38,EPN!AR38,SPD!AR38,SPMW!AR38,SSEH!AR38,SSES!AR38)</f>
        <v>6</v>
      </c>
      <c r="AS38" s="476">
        <f>CHOOSE($B$3,ENWL!AS38,NPgN!AS38,NPgY!AS38,WMID!AS38,EMID!AS38,SWALES!AS38,SWEST!AS38,LPN!AS38,SPN!AS38,EPN!AS38,SPD!AS38,SPMW!AS38,SSEH!AS38,SSES!AS38)</f>
        <v>9.01</v>
      </c>
      <c r="AT38" s="476">
        <f>CHOOSE($B$3,ENWL!AT38,NPgN!AT38,NPgY!AT38,WMID!AT38,EMID!AT38,SWALES!AT38,SWEST!AT38,LPN!AT38,SPN!AT38,EPN!AT38,SPD!AT38,SPMW!AT38,SSEH!AT38,SSES!AT38)</f>
        <v>4.0599999999999996</v>
      </c>
      <c r="AU38" s="476">
        <f>CHOOSE($B$3,ENWL!AU38,NPgN!AU38,NPgY!AU38,WMID!AU38,EMID!AU38,SWALES!AU38,SWEST!AU38,LPN!AU38,SPN!AU38,EPN!AU38,SPD!AU38,SPMW!AU38,SSEH!AU38,SSES!AU38)</f>
        <v>0.9</v>
      </c>
      <c r="AV38" s="476">
        <f>CHOOSE($B$3,ENWL!AV38,NPgN!AV38,NPgY!AV38,WMID!AV38,EMID!AV38,SWALES!AV38,SWEST!AV38,LPN!AV38,SPN!AV38,EPN!AV38,SPD!AV38,SPMW!AV38,SSEH!AV38,SSES!AV38)</f>
        <v>0.89</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4"/>
      <c r="AR39" s="476">
        <f>CHOOSE($B$3,ENWL!AR39,NPgN!AR39,NPgY!AR39,WMID!AR39,EMID!AR39,SWALES!AR39,SWEST!AR39,LPN!AR39,SPN!AR39,EPN!AR39,SPD!AR39,SPMW!AR39,SSEH!AR39,SSES!AR39)</f>
        <v>0.50493930860045111</v>
      </c>
      <c r="AS39" s="476">
        <f>CHOOSE($B$3,ENWL!AS39,NPgN!AS39,NPgY!AS39,WMID!AS39,EMID!AS39,SWALES!AS39,SWEST!AS39,LPN!AS39,SPN!AS39,EPN!AS39,SPD!AS39,SPMW!AS39,SSEH!AS39,SSES!AS39)</f>
        <v>0.49808441181503926</v>
      </c>
      <c r="AT39" s="476">
        <f>CHOOSE($B$3,ENWL!AT39,NPgN!AT39,NPgY!AT39,WMID!AT39,EMID!AT39,SWALES!AT39,SWEST!AT39,LPN!AT39,SPN!AT39,EPN!AT39,SPD!AT39,SPMW!AT39,SSEH!AT39,SSES!AT39)</f>
        <v>0.90394217651283981</v>
      </c>
      <c r="AU39" s="476">
        <f>CHOOSE($B$3,ENWL!AU39,NPgN!AU39,NPgY!AU39,WMID!AU39,EMID!AU39,SWALES!AU39,SWEST!AU39,LPN!AU39,SPN!AU39,EPN!AU39,SPD!AU39,SPMW!AU39,SSEH!AU39,SSES!AU39)</f>
        <v>0.90598842487777442</v>
      </c>
      <c r="AV39" s="476">
        <f>CHOOSE($B$3,ENWL!AV39,NPgN!AV39,NPgY!AV39,WMID!AV39,EMID!AV39,SWALES!AV39,SWEST!AV39,LPN!AV39,SPN!AV39,EPN!AV39,SPD!AV39,SPMW!AV39,SSEH!AV39,SSES!AV39)</f>
        <v>0.90704567819389537</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4"/>
      <c r="AR40" s="476">
        <f>CHOOSE($B$3,ENWL!AR40,NPgN!AR40,NPgY!AR40,WMID!AR40,EMID!AR40,SWALES!AR40,SWEST!AR40,LPN!AR40,SPN!AR40,EPN!AR40,SPD!AR40,SPMW!AR40,SSEH!AR40,SSES!AR40)</f>
        <v>2.1658997499999999</v>
      </c>
      <c r="AS40" s="476">
        <f>CHOOSE($B$3,ENWL!AS40,NPgN!AS40,NPgY!AS40,WMID!AS40,EMID!AS40,SWALES!AS40,SWEST!AS40,LPN!AS40,SPN!AS40,EPN!AS40,SPD!AS40,SPMW!AS40,SSEH!AS40,SSES!AS40)</f>
        <v>1.0750975833333332</v>
      </c>
      <c r="AT40" s="476">
        <f>CHOOSE($B$3,ENWL!AT40,NPgN!AT40,NPgY!AT40,WMID!AT40,EMID!AT40,SWALES!AT40,SWEST!AT40,LPN!AT40,SPN!AT40,EPN!AT40,SPD!AT40,SPMW!AT40,SSEH!AT40,SSES!AT40)</f>
        <v>1.1379364166666666</v>
      </c>
      <c r="AU40" s="476">
        <f>CHOOSE($B$3,ENWL!AU40,NPgN!AU40,NPgY!AU40,WMID!AU40,EMID!AU40,SWALES!AU40,SWEST!AU40,LPN!AU40,SPN!AU40,EPN!AU40,SPD!AU40,SPMW!AU40,SSEH!AU40,SSES!AU40)</f>
        <v>3.6326666666666667E-2</v>
      </c>
      <c r="AV40" s="476">
        <f>CHOOSE($B$3,ENWL!AV40,NPgN!AV40,NPgY!AV40,WMID!AV40,EMID!AV40,SWALES!AV40,SWEST!AV40,LPN!AV40,SPN!AV40,EPN!AV40,SPD!AV40,SPMW!AV40,SSEH!AV40,SSES!AV40)</f>
        <v>4.2462E-2</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4"/>
      <c r="AR41" s="476">
        <f>CHOOSE($B$3,ENWL!AR41,NPgN!AR41,NPgY!AR41,WMID!AR41,EMID!AR41,SWALES!AR41,SWEST!AR41,LPN!AR41,SPN!AR41,EPN!AR41,SPD!AR41,SPMW!AR41,SSEH!AR41,SSES!AR41)</f>
        <v>0</v>
      </c>
      <c r="AS41" s="476">
        <f>CHOOSE($B$3,ENWL!AS41,NPgN!AS41,NPgY!AS41,WMID!AS41,EMID!AS41,SWALES!AS41,SWEST!AS41,LPN!AS41,SPN!AS41,EPN!AS41,SPD!AS41,SPMW!AS41,SSEH!AS41,SSES!AS41)</f>
        <v>0</v>
      </c>
      <c r="AT41" s="476">
        <f>CHOOSE($B$3,ENWL!AT41,NPgN!AT41,NPgY!AT41,WMID!AT41,EMID!AT41,SWALES!AT41,SWEST!AT41,LPN!AT41,SPN!AT41,EPN!AT41,SPD!AT41,SPMW!AT41,SSEH!AT41,SSES!AT41)</f>
        <v>0</v>
      </c>
      <c r="AU41" s="476">
        <f>CHOOSE($B$3,ENWL!AU41,NPgN!AU41,NPgY!AU41,WMID!AU41,EMID!AU41,SWALES!AU41,SWEST!AU41,LPN!AU41,SPN!AU41,EPN!AU41,SPD!AU41,SPMW!AU41,SSEH!AU41,SSES!AU41)</f>
        <v>0</v>
      </c>
      <c r="AV41" s="476">
        <f>CHOOSE($B$3,ENWL!AV41,NPgN!AV41,NPgY!AV41,WMID!AV41,EMID!AV41,SWALES!AV41,SWEST!AV41,LPN!AV41,SPN!AV41,EPN!AV41,SPD!AV41,SPMW!AV41,SSEH!AV41,SSES!AV41)</f>
        <v>0</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4"/>
      <c r="AR42" s="476">
        <f>CHOOSE($B$3,ENWL!AR42,NPgN!AR42,NPgY!AR42,WMID!AR42,EMID!AR42,SWALES!AR42,SWEST!AR42,LPN!AR42,SPN!AR42,EPN!AR42,SPD!AR42,SPMW!AR42,SSEH!AR42,SSES!AR42)</f>
        <v>0</v>
      </c>
      <c r="AS42" s="476">
        <f>CHOOSE($B$3,ENWL!AS42,NPgN!AS42,NPgY!AS42,WMID!AS42,EMID!AS42,SWALES!AS42,SWEST!AS42,LPN!AS42,SPN!AS42,EPN!AS42,SPD!AS42,SPMW!AS42,SSEH!AS42,SSES!AS42)</f>
        <v>0</v>
      </c>
      <c r="AT42" s="476">
        <f>CHOOSE($B$3,ENWL!AT42,NPgN!AT42,NPgY!AT42,WMID!AT42,EMID!AT42,SWALES!AT42,SWEST!AT42,LPN!AT42,SPN!AT42,EPN!AT42,SPD!AT42,SPMW!AT42,SSEH!AT42,SSES!AT42)</f>
        <v>0</v>
      </c>
      <c r="AU42" s="476">
        <f>CHOOSE($B$3,ENWL!AU42,NPgN!AU42,NPgY!AU42,WMID!AU42,EMID!AU42,SWALES!AU42,SWEST!AU42,LPN!AU42,SPN!AU42,EPN!AU42,SPD!AU42,SPMW!AU42,SSEH!AU42,SSES!AU42)</f>
        <v>0</v>
      </c>
      <c r="AV42" s="476">
        <f>CHOOSE($B$3,ENWL!AV42,NPgN!AV42,NPgY!AV42,WMID!AV42,EMID!AV42,SWALES!AV42,SWEST!AV42,LPN!AV42,SPN!AV42,EPN!AV42,SPD!AV42,SPMW!AV42,SSEH!AV42,SSES!AV42)</f>
        <v>0</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4"/>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4"/>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4"/>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4"/>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4"/>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4"/>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4"/>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4"/>
      <c r="AR50" s="476">
        <f>CHOOSE($B$3,ENWL!AR50,NPgN!AR50,NPgY!AR50,WMID!AR50,EMID!AR50,SWALES!AR50,SWEST!AR50,LPN!AR50,SPN!AR50,EPN!AR50,SPD!AR50,SPMW!AR50,SSEH!AR50,SSES!AR50)</f>
        <v>3.1278950113454398</v>
      </c>
      <c r="AS50" s="476">
        <f>CHOOSE($B$3,ENWL!AS50,NPgN!AS50,NPgY!AS50,WMID!AS50,EMID!AS50,SWALES!AS50,SWEST!AS50,LPN!AS50,SPN!AS50,EPN!AS50,SPD!AS50,SPMW!AS50,SSEH!AS50,SSES!AS50)</f>
        <v>1.1672532218591016</v>
      </c>
      <c r="AT50" s="476">
        <f>CHOOSE($B$3,ENWL!AT50,NPgN!AT50,NPgY!AT50,WMID!AT50,EMID!AT50,SWALES!AT50,SWEST!AT50,LPN!AT50,SPN!AT50,EPN!AT50,SPD!AT50,SPMW!AT50,SSEH!AT50,SSES!AT50)</f>
        <v>2.0088746266849795</v>
      </c>
      <c r="AU50" s="476">
        <f>CHOOSE($B$3,ENWL!AU50,NPgN!AU50,NPgY!AU50,WMID!AU50,EMID!AU50,SWALES!AU50,SWEST!AU50,LPN!AU50,SPN!AU50,EPN!AU50,SPD!AU50,SPMW!AU50,SSEH!AU50,SSES!AU50)</f>
        <v>0.89886750327177478</v>
      </c>
      <c r="AV50" s="476">
        <f>CHOOSE($B$3,ENWL!AV50,NPgN!AV50,NPgY!AV50,WMID!AV50,EMID!AV50,SWALES!AV50,SWEST!AV50,LPN!AV50,SPN!AV50,EPN!AV50,SPD!AV50,SPMW!AV50,SSEH!AV50,SSES!AV50)</f>
        <v>0.78574781796339233</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4"/>
      <c r="AR51" s="476">
        <f>CHOOSE($B$3,ENWL!AR51,NPgN!AR51,NPgY!AR51,WMID!AR51,EMID!AR51,SWALES!AR51,SWEST!AR51,LPN!AR51,SPN!AR51,EPN!AR51,SPD!AR51,SPMW!AR51,SSEH!AR51,SSES!AR51)</f>
        <v>0.39426546848515681</v>
      </c>
      <c r="AS51" s="476">
        <f>CHOOSE($B$3,ENWL!AS51,NPgN!AS51,NPgY!AS51,WMID!AS51,EMID!AS51,SWALES!AS51,SWEST!AS51,LPN!AS51,SPN!AS51,EPN!AS51,SPD!AS51,SPMW!AS51,SSEH!AS51,SSES!AS51)</f>
        <v>0.38910971760300411</v>
      </c>
      <c r="AT51" s="476">
        <f>CHOOSE($B$3,ENWL!AT51,NPgN!AT51,NPgY!AT51,WMID!AT51,EMID!AT51,SWALES!AT51,SWEST!AT51,LPN!AT51,SPN!AT51,EPN!AT51,SPD!AT51,SPMW!AT51,SSEH!AT51,SSES!AT51)</f>
        <v>0.38419750344168829</v>
      </c>
      <c r="AU51" s="476">
        <f>CHOOSE($B$3,ENWL!AU51,NPgN!AU51,NPgY!AU51,WMID!AU51,EMID!AU51,SWALES!AU51,SWEST!AU51,LPN!AU51,SPN!AU51,EPN!AU51,SPD!AU51,SPMW!AU51,SSEH!AU51,SSES!AU51)</f>
        <v>0.3791367636779015</v>
      </c>
      <c r="AV51" s="476">
        <f>CHOOSE($B$3,ENWL!AV51,NPgN!AV51,NPgY!AV51,WMID!AV51,EMID!AV51,SWALES!AV51,SWEST!AV51,LPN!AV51,SPN!AV51,EPN!AV51,SPD!AV51,SPMW!AV51,SSEH!AV51,SSES!AV51)</f>
        <v>0.37534539604112249</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4"/>
      <c r="AR52" s="476">
        <f>CHOOSE($B$3,ENWL!AR52,NPgN!AR52,NPgY!AR52,WMID!AR52,EMID!AR52,SWALES!AR52,SWEST!AR52,LPN!AR52,SPN!AR52,EPN!AR52,SPD!AR52,SPMW!AR52,SSEH!AR52,SSES!AR52)</f>
        <v>0.2477070547389133</v>
      </c>
      <c r="AS52" s="476">
        <f>CHOOSE($B$3,ENWL!AS52,NPgN!AS52,NPgY!AS52,WMID!AS52,EMID!AS52,SWALES!AS52,SWEST!AS52,LPN!AS52,SPN!AS52,EPN!AS52,SPD!AS52,SPMW!AS52,SSEH!AS52,SSES!AS52)</f>
        <v>0.18690126884183156</v>
      </c>
      <c r="AT52" s="476">
        <f>CHOOSE($B$3,ENWL!AT52,NPgN!AT52,NPgY!AT52,WMID!AT52,EMID!AT52,SWALES!AT52,SWEST!AT52,LPN!AT52,SPN!AT52,EPN!AT52,SPD!AT52,SPMW!AT52,SSEH!AT52,SSES!AT52)</f>
        <v>0.1945635063790323</v>
      </c>
      <c r="AU52" s="476">
        <f>CHOOSE($B$3,ENWL!AU52,NPgN!AU52,NPgY!AU52,WMID!AU52,EMID!AU52,SWALES!AU52,SWEST!AU52,LPN!AU52,SPN!AU52,EPN!AU52,SPD!AU52,SPMW!AU52,SSEH!AU52,SSES!AU52)</f>
        <v>0</v>
      </c>
      <c r="AV52" s="476">
        <f>CHOOSE($B$3,ENWL!AV52,NPgN!AV52,NPgY!AV52,WMID!AV52,EMID!AV52,SWALES!AV52,SWEST!AV52,LPN!AV52,SPN!AV52,EPN!AV52,SPD!AV52,SPMW!AV52,SSEH!AV52,SSES!AV52)</f>
        <v>0</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4"/>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4"/>
      <c r="AR54" s="476">
        <f>CHOOSE($B$3,ENWL!AR54,NPgN!AR54,NPgY!AR54,WMID!AR54,EMID!AR54,SWALES!AR54,SWEST!AR54,LPN!AR54,SPN!AR54,EPN!AR54,SPD!AR54,SPMW!AR54,SSEH!AR54,SSES!AR54)</f>
        <v>0.79596</v>
      </c>
      <c r="AS54" s="476">
        <f>CHOOSE($B$3,ENWL!AS54,NPgN!AS54,NPgY!AS54,WMID!AS54,EMID!AS54,SWALES!AS54,SWEST!AS54,LPN!AS54,SPN!AS54,EPN!AS54,SPD!AS54,SPMW!AS54,SSEH!AS54,SSES!AS54)</f>
        <v>0.92664000000000002</v>
      </c>
      <c r="AT54" s="476">
        <f>CHOOSE($B$3,ENWL!AT54,NPgN!AT54,NPgY!AT54,WMID!AT54,EMID!AT54,SWALES!AT54,SWEST!AT54,LPN!AT54,SPN!AT54,EPN!AT54,SPD!AT54,SPMW!AT54,SSEH!AT54,SSES!AT54)</f>
        <v>1.1404799999999999</v>
      </c>
      <c r="AU54" s="476">
        <f>CHOOSE($B$3,ENWL!AU54,NPgN!AU54,NPgY!AU54,WMID!AU54,EMID!AU54,SWALES!AU54,SWEST!AU54,LPN!AU54,SPN!AU54,EPN!AU54,SPD!AU54,SPMW!AU54,SSEH!AU54,SSES!AU54)</f>
        <v>1.30572</v>
      </c>
      <c r="AV54" s="476">
        <f>CHOOSE($B$3,ENWL!AV54,NPgN!AV54,NPgY!AV54,WMID!AV54,EMID!AV54,SWALES!AV54,SWEST!AV54,LPN!AV54,SPN!AV54,EPN!AV54,SPD!AV54,SPMW!AV54,SSEH!AV54,SSES!AV54)</f>
        <v>1.50336</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4"/>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4"/>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4"/>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4"/>
      <c r="AR58" s="476">
        <f>CHOOSE($B$3,ENWL!AR58,NPgN!AR58,NPgY!AR58,WMID!AR58,EMID!AR58,SWALES!AR58,SWEST!AR58,LPN!AR58,SPN!AR58,EPN!AR58,SPD!AR58,SPMW!AR58,SSEH!AR58,SSES!AR58)</f>
        <v>0</v>
      </c>
      <c r="AS58" s="476">
        <f>CHOOSE($B$3,ENWL!AS58,NPgN!AS58,NPgY!AS58,WMID!AS58,EMID!AS58,SWALES!AS58,SWEST!AS58,LPN!AS58,SPN!AS58,EPN!AS58,SPD!AS58,SPMW!AS58,SSEH!AS58,SSES!AS58)</f>
        <v>0</v>
      </c>
      <c r="AT58" s="476">
        <f>CHOOSE($B$3,ENWL!AT58,NPgN!AT58,NPgY!AT58,WMID!AT58,EMID!AT58,SWALES!AT58,SWEST!AT58,LPN!AT58,SPN!AT58,EPN!AT58,SPD!AT58,SPMW!AT58,SSEH!AT58,SSES!AT58)</f>
        <v>0</v>
      </c>
      <c r="AU58" s="476">
        <f>CHOOSE($B$3,ENWL!AU58,NPgN!AU58,NPgY!AU58,WMID!AU58,EMID!AU58,SWALES!AU58,SWEST!AU58,LPN!AU58,SPN!AU58,EPN!AU58,SPD!AU58,SPMW!AU58,SSEH!AU58,SSES!AU58)</f>
        <v>0</v>
      </c>
      <c r="AV58" s="476">
        <f>CHOOSE($B$3,ENWL!AV58,NPgN!AV58,NPgY!AV58,WMID!AV58,EMID!AV58,SWALES!AV58,SWEST!AV58,LPN!AV58,SPN!AV58,EPN!AV58,SPD!AV58,SPMW!AV58,SSEH!AV58,SSES!AV58)</f>
        <v>0</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4"/>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4"/>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4"/>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4"/>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4"/>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4"/>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4"/>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4"/>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4"/>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4"/>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4"/>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4"/>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4"/>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4"/>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96"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4">
        <f>CHOOSE($B$3,ENWL!AO74,NPgN!AO74,NPgY!AO74,WMID!AO74,EMID!AO74,SWALES!AO74,SWEST!AO74,LPN!AO74,SPN!AO74,EPN!AO74,SPD!AO74,SPMW!AO74,SSEH!AO74,SSES!AO74)</f>
        <v>7.5071292972691564E-2</v>
      </c>
      <c r="AP74" s="264">
        <f>CHOOSE($B$3,ENWL!AP74,NPgN!AP74,NPgY!AP74,WMID!AP74,EMID!AP74,SWALES!AP74,SWEST!AP74,LPN!AP74,SPN!AP74,EPN!AP74,SPD!AP74,SPMW!AP74,SSEH!AP74,SSES!AP74)</f>
        <v>0.34141417902997323</v>
      </c>
      <c r="AQ74" s="494">
        <f>CHOOSE($B$3,ENWL!AQ74,NPgN!AQ74,NPgY!AQ74,WMID!AQ74,EMID!AQ74,SWALES!AQ74,SWEST!AQ74,LPN!AQ74,SPN!AQ74,EPN!AQ74,SPD!AQ74,SPMW!AQ74,SSEH!AQ74,SSES!AQ74)</f>
        <v>0.11374313196195723</v>
      </c>
      <c r="AR74" s="264">
        <f>CHOOSE($B$3,ENWL!AR74,NPgN!AR74,NPgY!AR74,WMID!AR74,EMID!AR74,SWALES!AR74,SWEST!AR74,LPN!AR74,SPN!AR74,EPN!AR74,SPD!AR74,SPMW!AR74,SSEH!AR74,SSES!AR74)</f>
        <v>8.611339081221292E-2</v>
      </c>
      <c r="AS74" s="264">
        <f>CHOOSE($B$3,ENWL!AS74,NPgN!AS74,NPgY!AS74,WMID!AS74,EMID!AS74,SWALES!AS74,SWEST!AS74,LPN!AS74,SPN!AS74,EPN!AS74,SPD!AS74,SPMW!AS74,SSEH!AS74,SSES!AS74)</f>
        <v>3.2235439523375542E-2</v>
      </c>
      <c r="AT74" s="264">
        <f>CHOOSE($B$3,ENWL!AT74,NPgN!AT74,NPgY!AT74,WMID!AT74,EMID!AT74,SWALES!AT74,SWEST!AT74,LPN!AT74,SPN!AT74,EPN!AT74,SPD!AT74,SPMW!AT74,SSEH!AT74,SSES!AT74)</f>
        <v>5.6011509176473698E-2</v>
      </c>
      <c r="AU74" s="264">
        <f>CHOOSE($B$3,ENWL!AU74,NPgN!AU74,NPgY!AU74,WMID!AU74,EMID!AU74,SWALES!AU74,SWEST!AU74,LPN!AU74,SPN!AU74,EPN!AU74,SPD!AU74,SPMW!AU74,SSEH!AU74,SSES!AU74)</f>
        <v>0.29541105652331573</v>
      </c>
      <c r="AV74" s="264"/>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4">
        <f>CHOOSE($B$3,ENWL!AO75,NPgN!AO75,NPgY!AO75,WMID!AO75,EMID!AO75,SWALES!AO75,SWEST!AO75,LPN!AO75,SPN!AO75,EPN!AO75,SPD!AO75,SPMW!AO75,SSEH!AO75,SSES!AO75)</f>
        <v>0.71572635595530121</v>
      </c>
      <c r="AP75" s="264">
        <f>CHOOSE($B$3,ENWL!AP75,NPgN!AP75,NPgY!AP75,WMID!AP75,EMID!AP75,SWALES!AP75,SWEST!AP75,LPN!AP75,SPN!AP75,EPN!AP75,SPD!AP75,SPMW!AP75,SSEH!AP75,SSES!AP75)</f>
        <v>0.28427364404469885</v>
      </c>
      <c r="AQ75" s="494">
        <f>CHOOSE($B$3,ENWL!AQ75,NPgN!AQ75,NPgY!AQ75,WMID!AQ75,EMID!AQ75,SWALES!AQ75,SWEST!AQ75,LPN!AQ75,SPN!AQ75,EPN!AQ75,SPD!AQ75,SPMW!AQ75,SSEH!AQ75,SSES!AQ75)</f>
        <v>0</v>
      </c>
      <c r="AR75" s="264">
        <f>CHOOSE($B$3,ENWL!AR75,NPgN!AR75,NPgY!AR75,WMID!AR75,EMID!AR75,SWALES!AR75,SWEST!AR75,LPN!AR75,SPN!AR75,EPN!AR75,SPD!AR75,SPMW!AR75,SSEH!AR75,SSES!AR75)</f>
        <v>0</v>
      </c>
      <c r="AS75" s="264">
        <f>CHOOSE($B$3,ENWL!AS75,NPgN!AS75,NPgY!AS75,WMID!AS75,EMID!AS75,SWALES!AS75,SWEST!AS75,LPN!AS75,SPN!AS75,EPN!AS75,SPD!AS75,SPMW!AS75,SSEH!AS75,SSES!AS75)</f>
        <v>0</v>
      </c>
      <c r="AT75" s="264">
        <f>CHOOSE($B$3,ENWL!AT75,NPgN!AT75,NPgY!AT75,WMID!AT75,EMID!AT75,SWALES!AT75,SWEST!AT75,LPN!AT75,SPN!AT75,EPN!AT75,SPD!AT75,SPMW!AT75,SSEH!AT75,SSES!AT75)</f>
        <v>0</v>
      </c>
      <c r="AU75" s="264">
        <f>CHOOSE($B$3,ENWL!AU75,NPgN!AU75,NPgY!AU75,WMID!AU75,EMID!AU75,SWALES!AU75,SWEST!AU75,LPN!AU75,SPN!AU75,EPN!AU75,SPD!AU75,SPMW!AU75,SSEH!AU75,SSES!AU75)</f>
        <v>0</v>
      </c>
      <c r="AV75" s="264"/>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4"/>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4"/>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4"/>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4"/>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4"/>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4"/>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4"/>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4"/>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4"/>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4"/>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4"/>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4"/>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4"/>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4"/>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4"/>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4"/>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4"/>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4"/>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4"/>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4"/>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4"/>
      <c r="AW96" s="184"/>
    </row>
    <row r="97" spans="1:49" ht="15">
      <c r="A97" s="82"/>
      <c r="B97" s="82"/>
      <c r="C97" s="82"/>
      <c r="D97" s="82"/>
      <c r="E97" s="82" t="str">
        <f t="shared" ref="E97:E102" si="1">E47</f>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4"/>
      <c r="AW97" s="184"/>
    </row>
    <row r="98" spans="1:49" ht="15">
      <c r="A98" s="82"/>
      <c r="B98" s="82"/>
      <c r="C98" s="82"/>
      <c r="D98" s="82"/>
      <c r="E98" s="82" t="str">
        <f t="shared" si="1"/>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4"/>
      <c r="AW98" s="184"/>
    </row>
    <row r="99" spans="1:49" ht="15">
      <c r="A99" s="82"/>
      <c r="B99" s="82"/>
      <c r="C99" s="82"/>
      <c r="D99" s="82"/>
      <c r="E99" s="82" t="str">
        <f t="shared" si="1"/>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4"/>
      <c r="AW99" s="184"/>
    </row>
    <row r="100" spans="1:49" ht="15">
      <c r="A100" s="82"/>
      <c r="B100" s="82"/>
      <c r="C100" s="82"/>
      <c r="D100" s="82"/>
      <c r="E100" s="82" t="str">
        <f t="shared" si="1"/>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4"/>
      <c r="AW100" s="184"/>
    </row>
    <row r="101" spans="1:49" ht="15">
      <c r="A101" s="82"/>
      <c r="B101" s="82"/>
      <c r="C101" s="82"/>
      <c r="D101" s="82"/>
      <c r="E101" s="82" t="str">
        <f t="shared" si="1"/>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4"/>
      <c r="AW101" s="184"/>
    </row>
    <row r="102" spans="1:49" ht="15">
      <c r="A102" s="82"/>
      <c r="B102" s="82"/>
      <c r="C102" s="82"/>
      <c r="D102" s="82"/>
      <c r="E102" s="82" t="str">
        <f t="shared" si="1"/>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4"/>
      <c r="AW102" s="184"/>
    </row>
    <row r="103" spans="1:49" ht="15">
      <c r="A103" s="82"/>
      <c r="B103" s="82"/>
      <c r="C103" s="82"/>
      <c r="D103" s="82"/>
      <c r="E103" s="82" t="str">
        <f t="shared" ref="E103:E121" si="2">E53</f>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4"/>
      <c r="AW103" s="184"/>
    </row>
    <row r="104" spans="1:49" ht="15">
      <c r="A104" s="82"/>
      <c r="B104" s="82"/>
      <c r="C104" s="82"/>
      <c r="D104" s="82"/>
      <c r="E104" s="82" t="str">
        <f t="shared" si="2"/>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4"/>
      <c r="AW104" s="184"/>
    </row>
    <row r="105" spans="1:49" ht="15">
      <c r="A105" s="82"/>
      <c r="B105" s="82"/>
      <c r="C105" s="82"/>
      <c r="D105" s="82"/>
      <c r="E105" s="182" t="str">
        <f t="shared" si="2"/>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4"/>
      <c r="AW105" s="184"/>
    </row>
    <row r="106" spans="1:49" ht="15">
      <c r="A106" s="82"/>
      <c r="B106" s="82"/>
      <c r="C106" s="82"/>
      <c r="D106" s="82"/>
      <c r="E106" s="182" t="str">
        <f t="shared" si="2"/>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4"/>
      <c r="AW106" s="184"/>
    </row>
    <row r="107" spans="1:49" ht="15">
      <c r="A107" s="82"/>
      <c r="B107" s="82"/>
      <c r="C107" s="82"/>
      <c r="D107" s="82"/>
      <c r="E107" s="182" t="str">
        <f t="shared" si="2"/>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4"/>
      <c r="AW107" s="184"/>
    </row>
    <row r="108" spans="1:49" ht="15">
      <c r="A108" s="82"/>
      <c r="B108" s="82"/>
      <c r="C108" s="82"/>
      <c r="D108" s="82"/>
      <c r="E108" s="182" t="str">
        <f t="shared" si="2"/>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4"/>
      <c r="AW108" s="184"/>
    </row>
    <row r="109" spans="1:49" ht="15">
      <c r="A109" s="82"/>
      <c r="B109" s="82"/>
      <c r="C109" s="82"/>
      <c r="D109" s="82"/>
      <c r="E109" s="182" t="str">
        <f t="shared" si="2"/>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4"/>
      <c r="AW109" s="184"/>
    </row>
    <row r="110" spans="1:49" ht="15">
      <c r="A110" s="82"/>
      <c r="B110" s="82"/>
      <c r="C110" s="82"/>
      <c r="D110" s="82"/>
      <c r="E110" s="182" t="str">
        <f t="shared" si="2"/>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4"/>
      <c r="AW110" s="184"/>
    </row>
    <row r="111" spans="1:49" ht="15">
      <c r="A111" s="82"/>
      <c r="B111" s="82"/>
      <c r="C111" s="82"/>
      <c r="D111" s="82"/>
      <c r="E111" s="182" t="str">
        <f t="shared" si="2"/>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4"/>
      <c r="AW111" s="184"/>
    </row>
    <row r="112" spans="1:49" ht="15">
      <c r="A112" s="82"/>
      <c r="B112" s="82"/>
      <c r="C112" s="82"/>
      <c r="D112" s="82"/>
      <c r="E112" s="182" t="str">
        <f t="shared" si="2"/>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4"/>
      <c r="AW112" s="184"/>
    </row>
    <row r="113" spans="1:49" ht="15">
      <c r="A113" s="82"/>
      <c r="B113" s="82"/>
      <c r="C113" s="82"/>
      <c r="D113" s="82"/>
      <c r="E113" s="182" t="str">
        <f t="shared" si="2"/>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4"/>
      <c r="AW113" s="184"/>
    </row>
    <row r="114" spans="1:49" ht="15">
      <c r="A114" s="82"/>
      <c r="B114" s="82"/>
      <c r="C114" s="82"/>
      <c r="D114" s="82"/>
      <c r="E114" s="182">
        <f t="shared" si="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4"/>
      <c r="AW114" s="184"/>
    </row>
    <row r="115" spans="1:49" ht="15">
      <c r="A115" s="82"/>
      <c r="B115" s="82"/>
      <c r="C115" s="82"/>
      <c r="D115" s="82"/>
      <c r="E115" s="182">
        <f t="shared" si="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4"/>
      <c r="AW115" s="184"/>
    </row>
    <row r="116" spans="1:49" ht="15">
      <c r="A116" s="82"/>
      <c r="B116" s="82"/>
      <c r="C116" s="82"/>
      <c r="D116" s="82"/>
      <c r="E116" s="182">
        <f t="shared" si="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4"/>
      <c r="AW116" s="184"/>
    </row>
    <row r="117" spans="1:49" ht="15">
      <c r="A117" s="82"/>
      <c r="B117" s="82"/>
      <c r="C117" s="82"/>
      <c r="D117" s="82"/>
      <c r="E117" s="182">
        <f t="shared" si="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4"/>
      <c r="AW117" s="184"/>
    </row>
    <row r="118" spans="1:49" ht="15">
      <c r="A118" s="82"/>
      <c r="B118" s="82"/>
      <c r="C118" s="82"/>
      <c r="D118" s="82"/>
      <c r="E118" s="182">
        <f t="shared" si="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4"/>
      <c r="AW118" s="184"/>
    </row>
    <row r="119" spans="1:49" ht="15">
      <c r="A119" s="82"/>
      <c r="B119" s="82"/>
      <c r="C119" s="82"/>
      <c r="D119" s="82"/>
      <c r="E119" s="182">
        <f t="shared" si="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4"/>
      <c r="AW119" s="184"/>
    </row>
    <row r="120" spans="1:49" ht="15">
      <c r="A120" s="82"/>
      <c r="B120" s="82"/>
      <c r="C120" s="82"/>
      <c r="D120" s="82"/>
      <c r="E120" s="182">
        <f t="shared" si="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4"/>
      <c r="AW120" s="184"/>
    </row>
    <row r="121" spans="1:49" ht="15">
      <c r="A121" s="82"/>
      <c r="B121" s="82"/>
      <c r="C121" s="82"/>
      <c r="D121" s="82"/>
      <c r="E121" s="182">
        <f t="shared" si="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4"/>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4"/>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4"/>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4"/>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4"/>
      <c r="AR126" s="476">
        <f>CHOOSE($B$3,ENWL!AR126,NPgN!AR126,NPgY!AR126,WMID!AR126,EMID!AR126,SWALES!AR126,SWEST!AR126,LPN!AR126,SPN!AR126,EPN!AR126,SPD!AR126,SPMW!AR126,SSEH!AR126,SSES!AR126)</f>
        <v>22.788729035771752</v>
      </c>
      <c r="AS126" s="476">
        <f>CHOOSE($B$3,ENWL!AS126,NPgN!AS126,NPgY!AS126,WMID!AS126,EMID!AS126,SWALES!AS126,SWEST!AS126,LPN!AS126,SPN!AS126,EPN!AS126,SPD!AS126,SPMW!AS126,SSEH!AS126,SSES!AS126)</f>
        <v>26.925441802224782</v>
      </c>
      <c r="AT126" s="476">
        <f>CHOOSE($B$3,ENWL!AT126,NPgN!AT126,NPgY!AT126,WMID!AT126,EMID!AT126,SWALES!AT126,SWEST!AT126,LPN!AT126,SPN!AT126,EPN!AT126,SPD!AT126,SPMW!AT126,SSEH!AT126,SSES!AT126)</f>
        <v>17.510412024092243</v>
      </c>
      <c r="AU126" s="476">
        <f>CHOOSE($B$3,ENWL!AU126,NPgN!AU126,NPgY!AU126,WMID!AU126,EMID!AU126,SWALES!AU126,SWEST!AU126,LPN!AU126,SPN!AU126,EPN!AU126,SPD!AU126,SPMW!AU126,SSEH!AU126,SSES!AU126)</f>
        <v>17.977076626856878</v>
      </c>
      <c r="AV126" s="476">
        <f>CHOOSE($B$3,ENWL!AV126,NPgN!AV126,NPgY!AV126,WMID!AV126,EMID!AV126,SWALES!AV126,SWEST!AV126,LPN!AV126,SPN!AV126,EPN!AV126,SPD!AV126,SPMW!AV126,SSEH!AV126,SSES!AV126)</f>
        <v>18.788781870934031</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4"/>
      <c r="AR127" s="476">
        <f>CHOOSE($B$3,ENWL!AR127,NPgN!AR127,NPgY!AR127,WMID!AR127,EMID!AR127,SWALES!AR127,SWEST!AR127,LPN!AR127,SPN!AR127,EPN!AR127,SPD!AR127,SPMW!AR127,SSEH!AR127,SSES!AR127)</f>
        <v>87.445018730027257</v>
      </c>
      <c r="AS127" s="476">
        <f>CHOOSE($B$3,ENWL!AS127,NPgN!AS127,NPgY!AS127,WMID!AS127,EMID!AS127,SWALES!AS127,SWEST!AS127,LPN!AS127,SPN!AS127,EPN!AS127,SPD!AS127,SPMW!AS127,SSEH!AS127,SSES!AS127)</f>
        <v>102.81165626165105</v>
      </c>
      <c r="AT127" s="476">
        <f>CHOOSE($B$3,ENWL!AT127,NPgN!AT127,NPgY!AT127,WMID!AT127,EMID!AT127,SWALES!AT127,SWEST!AT127,LPN!AT127,SPN!AT127,EPN!AT127,SPD!AT127,SPMW!AT127,SSEH!AT127,SSES!AT127)</f>
        <v>106.79386621497946</v>
      </c>
      <c r="AU127" s="476">
        <f>CHOOSE($B$3,ENWL!AU127,NPgN!AU127,NPgY!AU127,WMID!AU127,EMID!AU127,SWALES!AU127,SWEST!AU127,LPN!AU127,SPN!AU127,EPN!AU127,SPD!AU127,SPMW!AU127,SSEH!AU127,SSES!AU127)</f>
        <v>92.984278974577208</v>
      </c>
      <c r="AV127" s="476">
        <f>CHOOSE($B$3,ENWL!AV127,NPgN!AV127,NPgY!AV127,WMID!AV127,EMID!AV127,SWALES!AV127,SWEST!AV127,LPN!AV127,SPN!AV127,EPN!AV127,SPD!AV127,SPMW!AV127,SSEH!AV127,SSES!AV127)</f>
        <v>83.486569788864671</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4"/>
      <c r="AR128" s="476">
        <f>CHOOSE($B$3,ENWL!AR128,NPgN!AR128,NPgY!AR128,WMID!AR128,EMID!AR128,SWALES!AR128,SWEST!AR128,LPN!AR128,SPN!AR128,EPN!AR128,SPD!AR128,SPMW!AR128,SSEH!AR128,SSES!AR128)</f>
        <v>38.634904265598422</v>
      </c>
      <c r="AS128" s="476">
        <f>CHOOSE($B$3,ENWL!AS128,NPgN!AS128,NPgY!AS128,WMID!AS128,EMID!AS128,SWALES!AS128,SWEST!AS128,LPN!AS128,SPN!AS128,EPN!AS128,SPD!AS128,SPMW!AS128,SSEH!AS128,SSES!AS128)</f>
        <v>35.950118668737588</v>
      </c>
      <c r="AT128" s="476">
        <f>CHOOSE($B$3,ENWL!AT128,NPgN!AT128,NPgY!AT128,WMID!AT128,EMID!AT128,SWALES!AT128,SWEST!AT128,LPN!AT128,SPN!AT128,EPN!AT128,SPD!AT128,SPMW!AT128,SSEH!AT128,SSES!AT128)</f>
        <v>34.913020186099054</v>
      </c>
      <c r="AU128" s="476">
        <f>CHOOSE($B$3,ENWL!AU128,NPgN!AU128,NPgY!AU128,WMID!AU128,EMID!AU128,SWALES!AU128,SWEST!AU128,LPN!AU128,SPN!AU128,EPN!AU128,SPD!AU128,SPMW!AU128,SSEH!AU128,SSES!AU128)</f>
        <v>30.763314469177192</v>
      </c>
      <c r="AV128" s="476">
        <f>CHOOSE($B$3,ENWL!AV128,NPgN!AV128,NPgY!AV128,WMID!AV128,EMID!AV128,SWALES!AV128,SWEST!AV128,LPN!AV128,SPN!AV128,EPN!AV128,SPD!AV128,SPMW!AV128,SSEH!AV128,SSES!AV128)</f>
        <v>29.365468033103692</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4"/>
      <c r="AR129" s="476">
        <f>CHOOSE($B$3,ENWL!AR129,NPgN!AR129,NPgY!AR129,WMID!AR129,EMID!AR129,SWALES!AR129,SWEST!AR129,LPN!AR129,SPN!AR129,EPN!AR129,SPD!AR129,SPMW!AR129,SSEH!AR129,SSES!AR129)</f>
        <v>24.119659973398655</v>
      </c>
      <c r="AS129" s="476">
        <f>CHOOSE($B$3,ENWL!AS129,NPgN!AS129,NPgY!AS129,WMID!AS129,EMID!AS129,SWALES!AS129,SWEST!AS129,LPN!AS129,SPN!AS129,EPN!AS129,SPD!AS129,SPMW!AS129,SSEH!AS129,SSES!AS129)</f>
        <v>24.164572963951279</v>
      </c>
      <c r="AT129" s="476">
        <f>CHOOSE($B$3,ENWL!AT129,NPgN!AT129,NPgY!AT129,WMID!AT129,EMID!AT129,SWALES!AT129,SWEST!AT129,LPN!AT129,SPN!AT129,EPN!AT129,SPD!AT129,SPMW!AT129,SSEH!AT129,SSES!AT129)</f>
        <v>23.761312849439108</v>
      </c>
      <c r="AU129" s="476">
        <f>CHOOSE($B$3,ENWL!AU129,NPgN!AU129,NPgY!AU129,WMID!AU129,EMID!AU129,SWALES!AU129,SWEST!AU129,LPN!AU129,SPN!AU129,EPN!AU129,SPD!AU129,SPMW!AU129,SSEH!AU129,SSES!AU129)</f>
        <v>24.04537829487089</v>
      </c>
      <c r="AV129" s="476">
        <f>CHOOSE($B$3,ENWL!AV129,NPgN!AV129,NPgY!AV129,WMID!AV129,EMID!AV129,SWALES!AV129,SWEST!AV129,LPN!AV129,SPN!AV129,EPN!AV129,SPD!AV129,SPMW!AV129,SSEH!AV129,SSES!AV129)</f>
        <v>23.849945243899143</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4"/>
      <c r="AR130" s="476">
        <f>CHOOSE($B$3,ENWL!AR130,NPgN!AR130,NPgY!AR130,WMID!AR130,EMID!AR130,SWALES!AR130,SWEST!AR130,LPN!AR130,SPN!AR130,EPN!AR130,SPD!AR130,SPMW!AR130,SSEH!AR130,SSES!AR130)</f>
        <v>8.9271092376935233</v>
      </c>
      <c r="AS130" s="476">
        <f>CHOOSE($B$3,ENWL!AS130,NPgN!AS130,NPgY!AS130,WMID!AS130,EMID!AS130,SWALES!AS130,SWEST!AS130,LPN!AS130,SPN!AS130,EPN!AS130,SPD!AS130,SPMW!AS130,SSEH!AS130,SSES!AS130)</f>
        <v>8.8271142442186878</v>
      </c>
      <c r="AT130" s="476">
        <f>CHOOSE($B$3,ENWL!AT130,NPgN!AT130,NPgY!AT130,WMID!AT130,EMID!AT130,SWALES!AT130,SWEST!AT130,LPN!AT130,SPN!AT130,EPN!AT130,SPD!AT130,SPMW!AT130,SSEH!AT130,SSES!AT130)</f>
        <v>8.9452101701961233</v>
      </c>
      <c r="AU130" s="476">
        <f>CHOOSE($B$3,ENWL!AU130,NPgN!AU130,NPgY!AU130,WMID!AU130,EMID!AU130,SWALES!AU130,SWEST!AU130,LPN!AU130,SPN!AU130,EPN!AU130,SPD!AU130,SPMW!AU130,SSEH!AU130,SSES!AU130)</f>
        <v>9.0460780065707453</v>
      </c>
      <c r="AV130" s="476">
        <f>CHOOSE($B$3,ENWL!AV130,NPgN!AV130,NPgY!AV130,WMID!AV130,EMID!AV130,SWALES!AV130,SWEST!AV130,LPN!AV130,SPN!AV130,EPN!AV130,SPD!AV130,SPMW!AV130,SSEH!AV130,SSES!AV130)</f>
        <v>8.9849805247249979</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4"/>
      <c r="AR131" s="476">
        <f>CHOOSE($B$3,ENWL!AR131,NPgN!AR131,NPgY!AR131,WMID!AR131,EMID!AR131,SWALES!AR131,SWEST!AR131,LPN!AR131,SPN!AR131,EPN!AR131,SPD!AR131,SPMW!AR131,SSEH!AR131,SSES!AR131)</f>
        <v>16.628060123798512</v>
      </c>
      <c r="AS131" s="476">
        <f>CHOOSE($B$3,ENWL!AS131,NPgN!AS131,NPgY!AS131,WMID!AS131,EMID!AS131,SWALES!AS131,SWEST!AS131,LPN!AS131,SPN!AS131,EPN!AS131,SPD!AS131,SPMW!AS131,SSEH!AS131,SSES!AS131)</f>
        <v>16.551892751512622</v>
      </c>
      <c r="AT131" s="476">
        <f>CHOOSE($B$3,ENWL!AT131,NPgN!AT131,NPgY!AT131,WMID!AT131,EMID!AT131,SWALES!AT131,SWEST!AT131,LPN!AT131,SPN!AT131,EPN!AT131,SPD!AT131,SPMW!AT131,SSEH!AT131,SSES!AT131)</f>
        <v>16.206192886863825</v>
      </c>
      <c r="AU131" s="476">
        <f>CHOOSE($B$3,ENWL!AU131,NPgN!AU131,NPgY!AU131,WMID!AU131,EMID!AU131,SWALES!AU131,SWEST!AU131,LPN!AU131,SPN!AU131,EPN!AU131,SPD!AU131,SPMW!AU131,SSEH!AU131,SSES!AU131)</f>
        <v>15.722093474845384</v>
      </c>
      <c r="AV131" s="476">
        <f>CHOOSE($B$3,ENWL!AV131,NPgN!AV131,NPgY!AV131,WMID!AV131,EMID!AV131,SWALES!AV131,SWEST!AV131,LPN!AV131,SPN!AV131,EPN!AV131,SPD!AV131,SPMW!AV131,SSEH!AV131,SSES!AV131)</f>
        <v>15.56483871517667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4"/>
      <c r="AR132" s="476">
        <f>CHOOSE($B$3,ENWL!AR132,NPgN!AR132,NPgY!AR132,WMID!AR132,EMID!AR132,SWALES!AR132,SWEST!AR132,LPN!AR132,SPN!AR132,EPN!AR132,SPD!AR132,SPMW!AR132,SSEH!AR132,SSES!AR132)</f>
        <v>82.131528125754812</v>
      </c>
      <c r="AS132" s="476">
        <f>CHOOSE($B$3,ENWL!AS132,NPgN!AS132,NPgY!AS132,WMID!AS132,EMID!AS132,SWALES!AS132,SWEST!AS132,LPN!AS132,SPN!AS132,EPN!AS132,SPD!AS132,SPMW!AS132,SSEH!AS132,SSES!AS132)</f>
        <v>81.487328102759804</v>
      </c>
      <c r="AT132" s="476">
        <f>CHOOSE($B$3,ENWL!AT132,NPgN!AT132,NPgY!AT132,WMID!AT132,EMID!AT132,SWALES!AT132,SWEST!AT132,LPN!AT132,SPN!AT132,EPN!AT132,SPD!AT132,SPMW!AT132,SSEH!AT132,SSES!AT132)</f>
        <v>82.558288596879052</v>
      </c>
      <c r="AU132" s="476">
        <f>CHOOSE($B$3,ENWL!AU132,NPgN!AU132,NPgY!AU132,WMID!AU132,EMID!AU132,SWALES!AU132,SWEST!AU132,LPN!AU132,SPN!AU132,EPN!AU132,SPD!AU132,SPMW!AU132,SSEH!AU132,SSES!AU132)</f>
        <v>80.14438625611362</v>
      </c>
      <c r="AV132" s="476">
        <f>CHOOSE($B$3,ENWL!AV132,NPgN!AV132,NPgY!AV132,WMID!AV132,EMID!AV132,SWALES!AV132,SWEST!AV132,LPN!AV132,SPN!AV132,EPN!AV132,SPD!AV132,SPMW!AV132,SSEH!AV132,SSES!AV132)</f>
        <v>80.74713745148857</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4"/>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4"/>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4"/>
      <c r="AR135" s="476">
        <f>CHOOSE($B$3,ENWL!AR135,NPgN!AR135,NPgY!AR135,WMID!AR135,EMID!AR135,SWALES!AR135,SWEST!AR135,LPN!AR135,SPN!AR135,EPN!AR135,SPD!AR135,SPMW!AR135,SSEH!AR135,SSES!AR135)</f>
        <v>7.4680210000000002</v>
      </c>
      <c r="AS135" s="476">
        <f>CHOOSE($B$3,ENWL!AS135,NPgN!AS135,NPgY!AS135,WMID!AS135,EMID!AS135,SWALES!AS135,SWEST!AS135,LPN!AS135,SPN!AS135,EPN!AS135,SPD!AS135,SPMW!AS135,SSEH!AS135,SSES!AS135)</f>
        <v>8.7962159999999994</v>
      </c>
      <c r="AT135" s="476">
        <f>CHOOSE($B$3,ENWL!AT135,NPgN!AT135,NPgY!AT135,WMID!AT135,EMID!AT135,SWALES!AT135,SWEST!AT135,LPN!AT135,SPN!AT135,EPN!AT135,SPD!AT135,SPMW!AT135,SSEH!AT135,SSES!AT135)</f>
        <v>10.975007999999999</v>
      </c>
      <c r="AU135" s="476">
        <f>CHOOSE($B$3,ENWL!AU135,NPgN!AU135,NPgY!AU135,WMID!AU135,EMID!AU135,SWALES!AU135,SWEST!AU135,LPN!AU135,SPN!AU135,EPN!AU135,SPD!AU135,SPMW!AU135,SSEH!AU135,SSES!AU135)</f>
        <v>12.715053000000001</v>
      </c>
      <c r="AV135" s="476">
        <f>CHOOSE($B$3,ENWL!AV135,NPgN!AV135,NPgY!AV135,WMID!AV135,EMID!AV135,SWALES!AV135,SWEST!AV135,LPN!AV135,SPN!AV135,EPN!AV135,SPD!AV135,SPMW!AV135,SSEH!AV135,SSES!AV135)</f>
        <v>14.803919999999998</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4"/>
      <c r="AR136" s="476">
        <f>CHOOSE($B$3,ENWL!AR136,NPgN!AR136,NPgY!AR136,WMID!AR136,EMID!AR136,SWALES!AR136,SWEST!AR136,LPN!AR136,SPN!AR136,EPN!AR136,SPD!AR136,SPMW!AR136,SSEH!AR136,SSES!AR136)</f>
        <v>6.0798000000000005</v>
      </c>
      <c r="AS136" s="476">
        <f>CHOOSE($B$3,ENWL!AS136,NPgN!AS136,NPgY!AS136,WMID!AS136,EMID!AS136,SWALES!AS136,SWEST!AS136,LPN!AS136,SPN!AS136,EPN!AS136,SPD!AS136,SPMW!AS136,SSEH!AS136,SSES!AS136)</f>
        <v>9.2370519999999985</v>
      </c>
      <c r="AT136" s="476">
        <f>CHOOSE($B$3,ENWL!AT136,NPgN!AT136,NPgY!AT136,WMID!AT136,EMID!AT136,SWALES!AT136,SWEST!AT136,LPN!AT136,SPN!AT136,EPN!AT136,SPD!AT136,SPMW!AT136,SSEH!AT136,SSES!AT136)</f>
        <v>4.2195579999999993</v>
      </c>
      <c r="AU136" s="476">
        <f>CHOOSE($B$3,ENWL!AU136,NPgN!AU136,NPgY!AU136,WMID!AU136,EMID!AU136,SWALES!AU136,SWEST!AU136,LPN!AU136,SPN!AU136,EPN!AU136,SPD!AU136,SPMW!AU136,SSEH!AU136,SSES!AU136)</f>
        <v>0.94653000000000009</v>
      </c>
      <c r="AV136" s="476">
        <f>CHOOSE($B$3,ENWL!AV136,NPgN!AV136,NPgY!AV136,WMID!AV136,EMID!AV136,SWALES!AV136,SWEST!AV136,LPN!AV136,SPN!AV136,EPN!AV136,SPD!AV136,SPMW!AV136,SSEH!AV136,SSES!AV136)</f>
        <v>0.94651499999999988</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4"/>
      <c r="AR137" s="476">
        <f>CHOOSE($B$3,ENWL!AR137,NPgN!AR137,NPgY!AR137,WMID!AR137,EMID!AR137,SWALES!AR137,SWEST!AR137,LPN!AR137,SPN!AR137,EPN!AR137,SPD!AR137,SPMW!AR137,SSEH!AR137,SSES!AR137)</f>
        <v>0</v>
      </c>
      <c r="AS137" s="476">
        <f>CHOOSE($B$3,ENWL!AS137,NPgN!AS137,NPgY!AS137,WMID!AS137,EMID!AS137,SWALES!AS137,SWEST!AS137,LPN!AS137,SPN!AS137,EPN!AS137,SPD!AS137,SPMW!AS137,SSEH!AS137,SSES!AS137)</f>
        <v>0</v>
      </c>
      <c r="AT137" s="476">
        <f>CHOOSE($B$3,ENWL!AT137,NPgN!AT137,NPgY!AT137,WMID!AT137,EMID!AT137,SWALES!AT137,SWEST!AT137,LPN!AT137,SPN!AT137,EPN!AT137,SPD!AT137,SPMW!AT137,SSEH!AT137,SSES!AT137)</f>
        <v>0</v>
      </c>
      <c r="AU137" s="476">
        <f>CHOOSE($B$3,ENWL!AU137,NPgN!AU137,NPgY!AU137,WMID!AU137,EMID!AU137,SWALES!AU137,SWEST!AU137,LPN!AU137,SPN!AU137,EPN!AU137,SPD!AU137,SPMW!AU137,SSEH!AU137,SSES!AU137)</f>
        <v>0</v>
      </c>
      <c r="AV137" s="476">
        <f>CHOOSE($B$3,ENWL!AV137,NPgN!AV137,NPgY!AV137,WMID!AV137,EMID!AV137,SWALES!AV137,SWEST!AV137,LPN!AV137,SPN!AV137,EPN!AV137,SPD!AV137,SPMW!AV137,SSEH!AV137,SSES!AV137)</f>
        <v>0</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4"/>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4"/>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4"/>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4"/>
      <c r="AR141" s="476">
        <f>CHOOSE($B$3,ENWL!AR141,NPgN!AR141,NPgY!AR141,WMID!AR141,EMID!AR141,SWALES!AR141,SWEST!AR141,LPN!AR141,SPN!AR141,EPN!AR141,SPD!AR141,SPMW!AR141,SSEH!AR141,SSES!AR141)</f>
        <v>0.80654626800000007</v>
      </c>
      <c r="AS141" s="476">
        <f>CHOOSE($B$3,ENWL!AS141,NPgN!AS141,NPgY!AS141,WMID!AS141,EMID!AS141,SWALES!AS141,SWEST!AS141,LPN!AS141,SPN!AS141,EPN!AS141,SPD!AS141,SPMW!AS141,SSEH!AS141,SSES!AS141)</f>
        <v>0.94999132799999997</v>
      </c>
      <c r="AT141" s="476">
        <f>CHOOSE($B$3,ENWL!AT141,NPgN!AT141,NPgY!AT141,WMID!AT141,EMID!AT141,SWALES!AT141,SWEST!AT141,LPN!AT141,SPN!AT141,EPN!AT141,SPD!AT141,SPMW!AT141,SSEH!AT141,SSES!AT141)</f>
        <v>1.1853008639999998</v>
      </c>
      <c r="AU141" s="476">
        <f>CHOOSE($B$3,ENWL!AU141,NPgN!AU141,NPgY!AU141,WMID!AU141,EMID!AU141,SWALES!AU141,SWEST!AU141,LPN!AU141,SPN!AU141,EPN!AU141,SPD!AU141,SPMW!AU141,SSEH!AU141,SSES!AU141)</f>
        <v>1.3732257240000001</v>
      </c>
      <c r="AV141" s="476">
        <f>CHOOSE($B$3,ENWL!AV141,NPgN!AV141,NPgY!AV141,WMID!AV141,EMID!AV141,SWALES!AV141,SWEST!AV141,LPN!AV141,SPN!AV141,EPN!AV141,SPD!AV141,SPMW!AV141,SSEH!AV141,SSES!AV141)</f>
        <v>1.5988233599999999</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4"/>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4"/>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4"/>
      <c r="AR145" s="476">
        <f>CHOOSE($B$3,ENWL!AR145,NPgN!AR145,NPgY!AR145,WMID!AR145,EMID!AR145,SWALES!AR145,SWEST!AR145,LPN!AR145,SPN!AR145,EPN!AR145,SPD!AR145,SPMW!AR145,SSEH!AR145,SSES!AR145)</f>
        <v>1.4237281352667939</v>
      </c>
      <c r="AS145" s="476">
        <f>CHOOSE($B$3,ENWL!AS145,NPgN!AS145,NPgY!AS145,WMID!AS145,EMID!AS145,SWALES!AS145,SWEST!AS145,LPN!AS145,SPN!AS145,EPN!AS145,SPD!AS145,SPMW!AS145,SSEH!AS145,SSES!AS145)</f>
        <v>1.5059707738621135</v>
      </c>
      <c r="AT145" s="476">
        <f>CHOOSE($B$3,ENWL!AT145,NPgN!AT145,NPgY!AT145,WMID!AT145,EMID!AT145,SWALES!AT145,SWEST!AT145,LPN!AT145,SPN!AT145,EPN!AT145,SPD!AT145,SPMW!AT145,SSEH!AT145,SSES!AT145)</f>
        <v>1.6106328488604913</v>
      </c>
      <c r="AU145" s="476">
        <f>CHOOSE($B$3,ENWL!AU145,NPgN!AU145,NPgY!AU145,WMID!AU145,EMID!AU145,SWALES!AU145,SWEST!AU145,LPN!AU145,SPN!AU145,EPN!AU145,SPD!AU145,SPMW!AU145,SSEH!AU145,SSES!AU145)</f>
        <v>1.7195328480247742</v>
      </c>
      <c r="AV145" s="476">
        <f>CHOOSE($B$3,ENWL!AV145,NPgN!AV145,NPgY!AV145,WMID!AV145,EMID!AV145,SWALES!AV145,SWEST!AV145,LPN!AV145,SPN!AV145,EPN!AV145,SPD!AV145,SPMW!AV145,SSEH!AV145,SSES!AV145)</f>
        <v>1.7183754519966901</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4"/>
      <c r="AR146" s="476">
        <f>CHOOSE($B$3,ENWL!AR146,NPgN!AR146,NPgY!AR146,WMID!AR146,EMID!AR146,SWALES!AR146,SWEST!AR146,LPN!AR146,SPN!AR146,EPN!AR146,SPD!AR146,SPMW!AR146,SSEH!AR146,SSES!AR146)</f>
        <v>20.655193200216587</v>
      </c>
      <c r="AS146" s="476">
        <f>CHOOSE($B$3,ENWL!AS146,NPgN!AS146,NPgY!AS146,WMID!AS146,EMID!AS146,SWALES!AS146,SWEST!AS146,LPN!AS146,SPN!AS146,EPN!AS146,SPD!AS146,SPMW!AS146,SSEH!AS146,SSES!AS146)</f>
        <v>23.206437328227913</v>
      </c>
      <c r="AT146" s="476">
        <f>CHOOSE($B$3,ENWL!AT146,NPgN!AT146,NPgY!AT146,WMID!AT146,EMID!AT146,SWALES!AT146,SWEST!AT146,LPN!AT146,SPN!AT146,EPN!AT146,SPD!AT146,SPMW!AT146,SSEH!AT146,SSES!AT146)</f>
        <v>23.318426500473766</v>
      </c>
      <c r="AU146" s="476">
        <f>CHOOSE($B$3,ENWL!AU146,NPgN!AU146,NPgY!AU146,WMID!AU146,EMID!AU146,SWALES!AU146,SWEST!AU146,LPN!AU146,SPN!AU146,EPN!AU146,SPD!AU146,SPMW!AU146,SSEH!AU146,SSES!AU146)</f>
        <v>24.744032583501902</v>
      </c>
      <c r="AV146" s="476">
        <f>CHOOSE($B$3,ENWL!AV146,NPgN!AV146,NPgY!AV146,WMID!AV146,EMID!AV146,SWALES!AV146,SWEST!AV146,LPN!AV146,SPN!AV146,EPN!AV146,SPD!AV146,SPMW!AV146,SSEH!AV146,SSES!AV146)</f>
        <v>24.727377685013735</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4"/>
      <c r="AR147" s="476">
        <f>CHOOSE($B$3,ENWL!AR147,NPgN!AR147,NPgY!AR147,WMID!AR147,EMID!AR147,SWALES!AR147,SWEST!AR147,LPN!AR147,SPN!AR147,EPN!AR147,SPD!AR147,SPMW!AR147,SSEH!AR147,SSES!AR147)</f>
        <v>13.551181982501012</v>
      </c>
      <c r="AS147" s="476">
        <f>CHOOSE($B$3,ENWL!AS147,NPgN!AS147,NPgY!AS147,WMID!AS147,EMID!AS147,SWALES!AS147,SWEST!AS147,LPN!AS147,SPN!AS147,EPN!AS147,SPD!AS147,SPMW!AS147,SSEH!AS147,SSES!AS147)</f>
        <v>14.886540691860079</v>
      </c>
      <c r="AT147" s="476">
        <f>CHOOSE($B$3,ENWL!AT147,NPgN!AT147,NPgY!AT147,WMID!AT147,EMID!AT147,SWALES!AT147,SWEST!AT147,LPN!AT147,SPN!AT147,EPN!AT147,SPD!AT147,SPMW!AT147,SSEH!AT147,SSES!AT147)</f>
        <v>15.285319415191383</v>
      </c>
      <c r="AU147" s="476">
        <f>CHOOSE($B$3,ENWL!AU147,NPgN!AU147,NPgY!AU147,WMID!AU147,EMID!AU147,SWALES!AU147,SWEST!AU147,LPN!AU147,SPN!AU147,EPN!AU147,SPD!AU147,SPMW!AU147,SSEH!AU147,SSES!AU147)</f>
        <v>15.0991516945511</v>
      </c>
      <c r="AV147" s="476">
        <f>CHOOSE($B$3,ENWL!AV147,NPgN!AV147,NPgY!AV147,WMID!AV147,EMID!AV147,SWALES!AV147,SWEST!AV147,LPN!AV147,SPN!AV147,EPN!AV147,SPD!AV147,SPMW!AV147,SSEH!AV147,SSES!AV147)</f>
        <v>14.92609634516656</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4"/>
      <c r="AR148" s="476">
        <f>CHOOSE($B$3,ENWL!AR148,NPgN!AR148,NPgY!AR148,WMID!AR148,EMID!AR148,SWALES!AR148,SWEST!AR148,LPN!AR148,SPN!AR148,EPN!AR148,SPD!AR148,SPMW!AR148,SSEH!AR148,SSES!AR148)</f>
        <v>2</v>
      </c>
      <c r="AS148" s="476">
        <f>CHOOSE($B$3,ENWL!AS148,NPgN!AS148,NPgY!AS148,WMID!AS148,EMID!AS148,SWALES!AS148,SWEST!AS148,LPN!AS148,SPN!AS148,EPN!AS148,SPD!AS148,SPMW!AS148,SSEH!AS148,SSES!AS148)</f>
        <v>2</v>
      </c>
      <c r="AT148" s="476">
        <f>CHOOSE($B$3,ENWL!AT148,NPgN!AT148,NPgY!AT148,WMID!AT148,EMID!AT148,SWALES!AT148,SWEST!AT148,LPN!AT148,SPN!AT148,EPN!AT148,SPD!AT148,SPMW!AT148,SSEH!AT148,SSES!AT148)</f>
        <v>2</v>
      </c>
      <c r="AU148" s="476">
        <f>CHOOSE($B$3,ENWL!AU148,NPgN!AU148,NPgY!AU148,WMID!AU148,EMID!AU148,SWALES!AU148,SWEST!AU148,LPN!AU148,SPN!AU148,EPN!AU148,SPD!AU148,SPMW!AU148,SSEH!AU148,SSES!AU148)</f>
        <v>2</v>
      </c>
      <c r="AV148" s="476">
        <f>CHOOSE($B$3,ENWL!AV148,NPgN!AV148,NPgY!AV148,WMID!AV148,EMID!AV148,SWALES!AV148,SWEST!AV148,LPN!AV148,SPN!AV148,EPN!AV148,SPD!AV148,SPMW!AV148,SSEH!AV148,SSES!AV148)</f>
        <v>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4"/>
      <c r="AR149" s="476">
        <f>CHOOSE($B$3,ENWL!AR149,NPgN!AR149,NPgY!AR149,WMID!AR149,EMID!AR149,SWALES!AR149,SWEST!AR149,LPN!AR149,SPN!AR149,EPN!AR149,SPD!AR149,SPMW!AR149,SSEH!AR149,SSES!AR149)</f>
        <v>0.28749999999999998</v>
      </c>
      <c r="AS149" s="476">
        <f>CHOOSE($B$3,ENWL!AS149,NPgN!AS149,NPgY!AS149,WMID!AS149,EMID!AS149,SWALES!AS149,SWEST!AS149,LPN!AS149,SPN!AS149,EPN!AS149,SPD!AS149,SPMW!AS149,SSEH!AS149,SSES!AS149)</f>
        <v>0.35</v>
      </c>
      <c r="AT149" s="476">
        <f>CHOOSE($B$3,ENWL!AT149,NPgN!AT149,NPgY!AT149,WMID!AT149,EMID!AT149,SWALES!AT149,SWEST!AT149,LPN!AT149,SPN!AT149,EPN!AT149,SPD!AT149,SPMW!AT149,SSEH!AT149,SSES!AT149)</f>
        <v>0.46562499999999996</v>
      </c>
      <c r="AU149" s="476">
        <f>CHOOSE($B$3,ENWL!AU149,NPgN!AU149,NPgY!AU149,WMID!AU149,EMID!AU149,SWALES!AU149,SWEST!AU149,LPN!AU149,SPN!AU149,EPN!AU149,SPD!AU149,SPMW!AU149,SSEH!AU149,SSES!AU149)</f>
        <v>0.28125</v>
      </c>
      <c r="AV149" s="476">
        <f>CHOOSE($B$3,ENWL!AV149,NPgN!AV149,NPgY!AV149,WMID!AV149,EMID!AV149,SWALES!AV149,SWEST!AV149,LPN!AV149,SPN!AV149,EPN!AV149,SPD!AV149,SPMW!AV149,SSEH!AV149,SSES!AV149)</f>
        <v>0.375</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4"/>
      <c r="AR150" s="476">
        <f>CHOOSE($B$3,ENWL!AR150,NPgN!AR150,NPgY!AR150,WMID!AR150,EMID!AR150,SWALES!AR150,SWEST!AR150,LPN!AR150,SPN!AR150,EPN!AR150,SPD!AR150,SPMW!AR150,SSEH!AR150,SSES!AR150)</f>
        <v>0</v>
      </c>
      <c r="AS150" s="476">
        <f>CHOOSE($B$3,ENWL!AS150,NPgN!AS150,NPgY!AS150,WMID!AS150,EMID!AS150,SWALES!AS150,SWEST!AS150,LPN!AS150,SPN!AS150,EPN!AS150,SPD!AS150,SPMW!AS150,SSEH!AS150,SSES!AS150)</f>
        <v>0</v>
      </c>
      <c r="AT150" s="476">
        <f>CHOOSE($B$3,ENWL!AT150,NPgN!AT150,NPgY!AT150,WMID!AT150,EMID!AT150,SWALES!AT150,SWEST!AT150,LPN!AT150,SPN!AT150,EPN!AT150,SPD!AT150,SPMW!AT150,SSEH!AT150,SSES!AT150)</f>
        <v>0</v>
      </c>
      <c r="AU150" s="476">
        <f>CHOOSE($B$3,ENWL!AU150,NPgN!AU150,NPgY!AU150,WMID!AU150,EMID!AU150,SWALES!AU150,SWEST!AU150,LPN!AU150,SPN!AU150,EPN!AU150,SPD!AU150,SPMW!AU150,SSEH!AU150,SSES!AU150)</f>
        <v>0</v>
      </c>
      <c r="AV150" s="476">
        <f>CHOOSE($B$3,ENWL!AV150,NPgN!AV150,NPgY!AV150,WMID!AV150,EMID!AV150,SWALES!AV150,SWEST!AV150,LPN!AV150,SPN!AV150,EPN!AV150,SPD!AV150,SPMW!AV150,SSEH!AV150,SSES!AV150)</f>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4"/>
      <c r="AR151" s="476">
        <f>CHOOSE($B$3,ENWL!AR151,NPgN!AR151,NPgY!AR151,WMID!AR151,EMID!AR151,SWALES!AR151,SWEST!AR151,LPN!AR151,SPN!AR151,EPN!AR151,SPD!AR151,SPMW!AR151,SSEH!AR151,SSES!AR151)</f>
        <v>10.63659379956264</v>
      </c>
      <c r="AS151" s="476">
        <f>CHOOSE($B$3,ENWL!AS151,NPgN!AS151,NPgY!AS151,WMID!AS151,EMID!AS151,SWALES!AS151,SWEST!AS151,LPN!AS151,SPN!AS151,EPN!AS151,SPD!AS151,SPMW!AS151,SSEH!AS151,SSES!AS151)</f>
        <v>0.33492058684941589</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4"/>
      <c r="AR152" s="476">
        <f>CHOOSE($B$3,ENWL!AR152,NPgN!AR152,NPgY!AR152,WMID!AR152,EMID!AR152,SWALES!AR152,SWEST!AR152,LPN!AR152,SPN!AR152,EPN!AR152,SPD!AR152,SPMW!AR152,SSEH!AR152,SSES!AR152)</f>
        <v>3.7310178865883066E-2</v>
      </c>
      <c r="AS152" s="476">
        <f>CHOOSE($B$3,ENWL!AS152,NPgN!AS152,NPgY!AS152,WMID!AS152,EMID!AS152,SWALES!AS152,SWEST!AS152,LPN!AS152,SPN!AS152,EPN!AS152,SPD!AS152,SPMW!AS152,SSEH!AS152,SSES!AS152)</f>
        <v>0.11578552819032994</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4"/>
      <c r="AR153" s="476">
        <f>CHOOSE($B$3,ENWL!AR153,NPgN!AR153,NPgY!AR153,WMID!AR153,EMID!AR153,SWALES!AR153,SWEST!AR153,LPN!AR153,SPN!AR153,EPN!AR153,SPD!AR153,SPMW!AR153,SSEH!AR153,SSES!AR153)</f>
        <v>31.328920756105038</v>
      </c>
      <c r="AS153" s="476">
        <f>CHOOSE($B$3,ENWL!AS153,NPgN!AS153,NPgY!AS153,WMID!AS153,EMID!AS153,SWALES!AS153,SWEST!AS153,LPN!AS153,SPN!AS153,EPN!AS153,SPD!AS153,SPMW!AS153,SSEH!AS153,SSES!AS153)</f>
        <v>33.284375532168539</v>
      </c>
      <c r="AT153" s="476">
        <f>CHOOSE($B$3,ENWL!AT153,NPgN!AT153,NPgY!AT153,WMID!AT153,EMID!AT153,SWALES!AT153,SWEST!AT153,LPN!AT153,SPN!AT153,EPN!AT153,SPD!AT153,SPMW!AT153,SSEH!AT153,SSES!AT153)</f>
        <v>33.284375532168539</v>
      </c>
      <c r="AU153" s="476">
        <f>CHOOSE($B$3,ENWL!AU153,NPgN!AU153,NPgY!AU153,WMID!AU153,EMID!AU153,SWALES!AU153,SWEST!AU153,LPN!AU153,SPN!AU153,EPN!AU153,SPD!AU153,SPMW!AU153,SSEH!AU153,SSES!AU153)</f>
        <v>33.284375532168539</v>
      </c>
      <c r="AV153" s="476">
        <f>CHOOSE($B$3,ENWL!AV153,NPgN!AV153,NPgY!AV153,WMID!AV153,EMID!AV153,SWALES!AV153,SWEST!AV153,LPN!AV153,SPN!AV153,EPN!AV153,SPD!AV153,SPMW!AV153,SSEH!AV153,SSES!AV153)</f>
        <v>13.585020219878594</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4"/>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4"/>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4"/>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4"/>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4"/>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4"/>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4"/>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4"/>
      <c r="AR162" s="476">
        <f>CHOOSE($B$3,ENWL!AR162,NPgN!AR162,NPgY!AR162,WMID!AR162,EMID!AR162,SWALES!AR162,SWEST!AR162,LPN!AR162,SPN!AR162,EPN!AR162,SPD!AR162,SPMW!AR162,SSEH!AR162,SSES!AR162)</f>
        <v>0</v>
      </c>
      <c r="AS162" s="476">
        <f>CHOOSE($B$3,ENWL!AS162,NPgN!AS162,NPgY!AS162,WMID!AS162,EMID!AS162,SWALES!AS162,SWEST!AS162,LPN!AS162,SPN!AS162,EPN!AS162,SPD!AS162,SPMW!AS162,SSEH!AS162,SSES!AS162)</f>
        <v>0</v>
      </c>
      <c r="AT162" s="476">
        <f>CHOOSE($B$3,ENWL!AT162,NPgN!AT162,NPgY!AT162,WMID!AT162,EMID!AT162,SWALES!AT162,SWEST!AT162,LPN!AT162,SPN!AT162,EPN!AT162,SPD!AT162,SPMW!AT162,SSEH!AT162,SSES!AT162)</f>
        <v>0</v>
      </c>
      <c r="AU162" s="476">
        <f>CHOOSE($B$3,ENWL!AU162,NPgN!AU162,NPgY!AU162,WMID!AU162,EMID!AU162,SWALES!AU162,SWEST!AU162,LPN!AU162,SPN!AU162,EPN!AU162,SPD!AU162,SPMW!AU162,SSEH!AU162,SSES!AU162)</f>
        <v>0</v>
      </c>
      <c r="AV162" s="476">
        <f>CHOOSE($B$3,ENWL!AV162,NPgN!AV162,NPgY!AV162,WMID!AV162,EMID!AV162,SWALES!AV162,SWEST!AV162,LPN!AV162,SPN!AV162,EPN!AV162,SPD!AV162,SPMW!AV162,SSEH!AV162,SSES!AV162)</f>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4"/>
      <c r="AR163" s="476">
        <f>CHOOSE($B$3,ENWL!AR163,NPgN!AR163,NPgY!AR163,WMID!AR163,EMID!AR163,SWALES!AR163,SWEST!AR163,LPN!AR163,SPN!AR163,EPN!AR163,SPD!AR163,SPMW!AR163,SSEH!AR163,SSES!AR163)</f>
        <v>0</v>
      </c>
      <c r="AS163" s="476">
        <f>CHOOSE($B$3,ENWL!AS163,NPgN!AS163,NPgY!AS163,WMID!AS163,EMID!AS163,SWALES!AS163,SWEST!AS163,LPN!AS163,SPN!AS163,EPN!AS163,SPD!AS163,SPMW!AS163,SSEH!AS163,SSES!AS163)</f>
        <v>0</v>
      </c>
      <c r="AT163" s="476">
        <f>CHOOSE($B$3,ENWL!AT163,NPgN!AT163,NPgY!AT163,WMID!AT163,EMID!AT163,SWALES!AT163,SWEST!AT163,LPN!AT163,SPN!AT163,EPN!AT163,SPD!AT163,SPMW!AT163,SSEH!AT163,SSES!AT163)</f>
        <v>0</v>
      </c>
      <c r="AU163" s="476">
        <f>CHOOSE($B$3,ENWL!AU163,NPgN!AU163,NPgY!AU163,WMID!AU163,EMID!AU163,SWALES!AU163,SWEST!AU163,LPN!AU163,SPN!AU163,EPN!AU163,SPD!AU163,SPMW!AU163,SSEH!AU163,SSES!AU163)</f>
        <v>0</v>
      </c>
      <c r="AV163" s="476">
        <f>CHOOSE($B$3,ENWL!AV163,NPgN!AV163,NPgY!AV163,WMID!AV163,EMID!AV163,SWALES!AV163,SWEST!AV163,LPN!AV163,SPN!AV163,EPN!AV163,SPD!AV163,SPMW!AV163,SSEH!AV163,SSES!AV163)</f>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4"/>
      <c r="AR164" s="476">
        <f>CHOOSE($B$3,ENWL!AR164,NPgN!AR164,NPgY!AR164,WMID!AR164,EMID!AR164,SWALES!AR164,SWEST!AR164,LPN!AR164,SPN!AR164,EPN!AR164,SPD!AR164,SPMW!AR164,SSEH!AR164,SSES!AR164)</f>
        <v>0</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4"/>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4"/>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4"/>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4"/>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4"/>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4"/>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4"/>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4"/>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4"/>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4"/>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4"/>
      <c r="AR177" s="476">
        <f>CHOOSE($B$3,ENWL!AR177,NPgN!AR177,NPgY!AR177,WMID!AR177,EMID!AR177,SWALES!AR177,SWEST!AR177,LPN!AR177,SPN!AR177,EPN!AR177,SPD!AR177,SPMW!AR177,SSEH!AR177,SSES!AR177)</f>
        <v>1.0430637366</v>
      </c>
      <c r="AS177" s="476">
        <f>CHOOSE($B$3,ENWL!AS177,NPgN!AS177,NPgY!AS177,WMID!AS177,EMID!AS177,SWALES!AS177,SWEST!AS177,LPN!AS177,SPN!AS177,EPN!AS177,SPD!AS177,SPMW!AS177,SSEH!AS177,SSES!AS177)</f>
        <v>1.0430637366</v>
      </c>
      <c r="AT177" s="476">
        <f>CHOOSE($B$3,ENWL!AT177,NPgN!AT177,NPgY!AT177,WMID!AT177,EMID!AT177,SWALES!AT177,SWEST!AT177,LPN!AT177,SPN!AT177,EPN!AT177,SPD!AT177,SPMW!AT177,SSEH!AT177,SSES!AT177)</f>
        <v>1.0430637366</v>
      </c>
      <c r="AU177" s="476">
        <f>CHOOSE($B$3,ENWL!AU177,NPgN!AU177,NPgY!AU177,WMID!AU177,EMID!AU177,SWALES!AU177,SWEST!AU177,LPN!AU177,SPN!AU177,EPN!AU177,SPD!AU177,SPMW!AU177,SSEH!AU177,SSES!AU177)</f>
        <v>1.0430637366</v>
      </c>
      <c r="AV177" s="476">
        <f>CHOOSE($B$3,ENWL!AV177,NPgN!AV177,NPgY!AV177,WMID!AV177,EMID!AV177,SWALES!AV177,SWEST!AV177,LPN!AV177,SPN!AV177,EPN!AV177,SPD!AV177,SPMW!AV177,SSEH!AV177,SSES!AV177)</f>
        <v>1.0277450536000003</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4"/>
      <c r="AR178" s="476">
        <f>CHOOSE($B$3,ENWL!AR178,NPgN!AR178,NPgY!AR178,WMID!AR178,EMID!AR178,SWALES!AR178,SWEST!AR178,LPN!AR178,SPN!AR178,EPN!AR178,SPD!AR178,SPMW!AR178,SSEH!AR178,SSES!AR178)</f>
        <v>1.258291276115272</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4"/>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4"/>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4"/>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4"/>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4"/>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4"/>
      <c r="AR184" s="410">
        <f>CHOOSE($B$3,ENWL!AR184,NPgN!AR184,NPgY!AR184,WMID!AR184,EMID!AR184,SWALES!AR184,SWEST!AR184,LPN!AR184,SPN!AR184,EPN!AR184,SPD!AR184,SPMW!AR184,SSEH!AR184,SSES!AR184)</f>
        <v>1.111111</v>
      </c>
      <c r="AS184" s="208"/>
      <c r="AT184" s="208"/>
      <c r="AU184" s="208"/>
      <c r="AV184" s="208"/>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4"/>
      <c r="AR185" s="410">
        <f>CHOOSE($B$3,ENWL!AR185,NPgN!AR185,NPgY!AR185,WMID!AR185,EMID!AR185,SWALES!AR185,SWEST!AR185,LPN!AR185,SPN!AR185,EPN!AR185,SPD!AR185,SPMW!AR185,SSEH!AR185,SSES!AR185)</f>
        <v>1.111111</v>
      </c>
      <c r="AS185" s="208"/>
      <c r="AT185" s="208"/>
      <c r="AU185" s="208"/>
      <c r="AV185" s="208"/>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4"/>
      <c r="AR186" s="410">
        <f>CHOOSE($B$3,ENWL!AR186,NPgN!AR186,NPgY!AR186,WMID!AR186,EMID!AR186,SWALES!AR186,SWEST!AR186,LPN!AR186,SPN!AR186,EPN!AR186,SPD!AR186,SPMW!AR186,SSEH!AR186,SSES!AR186)</f>
        <v>1.111111</v>
      </c>
      <c r="AS186" s="208"/>
      <c r="AT186" s="208"/>
      <c r="AU186" s="208"/>
      <c r="AV186" s="208"/>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4"/>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4"/>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4"/>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4"/>
      <c r="AR191" s="476">
        <f>CHOOSE($B$3,ENWL!AR191,NPgN!AR191,NPgY!AR191,WMID!AR191,EMID!AR191,SWALES!AR191,SWEST!AR191,LPN!AR191,SPN!AR191,EPN!AR191,SPD!AR191,SPMW!AR191,SSEH!AR191,SSES!AR191)</f>
        <v>0</v>
      </c>
      <c r="AS191" s="476">
        <f>CHOOSE($B$3,ENWL!AS191,NPgN!AS191,NPgY!AS191,WMID!AS191,EMID!AS191,SWALES!AS191,SWEST!AS191,LPN!AS191,SPN!AS191,EPN!AS191,SPD!AS191,SPMW!AS191,SSEH!AS191,SSES!AS191)</f>
        <v>0</v>
      </c>
      <c r="AT191" s="476">
        <f>CHOOSE($B$3,ENWL!AT191,NPgN!AT191,NPgY!AT191,WMID!AT191,EMID!AT191,SWALES!AT191,SWEST!AT191,LPN!AT191,SPN!AT191,EPN!AT191,SPD!AT191,SPMW!AT191,SSEH!AT191,SSES!AT191)</f>
        <v>0</v>
      </c>
      <c r="AU191" s="476">
        <f>CHOOSE($B$3,ENWL!AU191,NPgN!AU191,NPgY!AU191,WMID!AU191,EMID!AU191,SWALES!AU191,SWEST!AU191,LPN!AU191,SPN!AU191,EPN!AU191,SPD!AU191,SPMW!AU191,SSEH!AU191,SSES!AU191)</f>
        <v>0</v>
      </c>
      <c r="AV191" s="476">
        <f>CHOOSE($B$3,ENWL!AV191,NPgN!AV191,NPgY!AV191,WMID!AV191,EMID!AV191,SWALES!AV191,SWEST!AV191,LPN!AV191,SPN!AV191,EPN!AV191,SPD!AV191,SPMW!AV191,SSEH!AV191,SSES!AV191)</f>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4"/>
      <c r="AR192" s="476">
        <f>CHOOSE($B$3,ENWL!AR192,NPgN!AR192,NPgY!AR192,WMID!AR192,EMID!AR192,SWALES!AR192,SWEST!AR192,LPN!AR192,SPN!AR192,EPN!AR192,SPD!AR192,SPMW!AR192,SSEH!AR192,SSES!AR192)</f>
        <v>0</v>
      </c>
      <c r="AS192" s="476">
        <f>CHOOSE($B$3,ENWL!AS192,NPgN!AS192,NPgY!AS192,WMID!AS192,EMID!AS192,SWALES!AS192,SWEST!AS192,LPN!AS192,SPN!AS192,EPN!AS192,SPD!AS192,SPMW!AS192,SSEH!AS192,SSES!AS192)</f>
        <v>0</v>
      </c>
      <c r="AT192" s="476">
        <f>CHOOSE($B$3,ENWL!AT192,NPgN!AT192,NPgY!AT192,WMID!AT192,EMID!AT192,SWALES!AT192,SWEST!AT192,LPN!AT192,SPN!AT192,EPN!AT192,SPD!AT192,SPMW!AT192,SSEH!AT192,SSES!AT192)</f>
        <v>0</v>
      </c>
      <c r="AU192" s="476">
        <f>CHOOSE($B$3,ENWL!AU192,NPgN!AU192,NPgY!AU192,WMID!AU192,EMID!AU192,SWALES!AU192,SWEST!AU192,LPN!AU192,SPN!AU192,EPN!AU192,SPD!AU192,SPMW!AU192,SSEH!AU192,SSES!AU192)</f>
        <v>0</v>
      </c>
      <c r="AV192" s="476">
        <f>CHOOSE($B$3,ENWL!AV192,NPgN!AV192,NPgY!AV192,WMID!AV192,EMID!AV192,SWALES!AV192,SWEST!AV192,LPN!AV192,SPN!AV192,EPN!AV192,SPD!AV192,SPMW!AV192,SSEH!AV192,SSES!AV192)</f>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4"/>
      <c r="AR193" s="476">
        <f>CHOOSE($B$3,ENWL!AR193,NPgN!AR193,NPgY!AR193,WMID!AR193,EMID!AR193,SWALES!AR193,SWEST!AR193,LPN!AR193,SPN!AR193,EPN!AR193,SPD!AR193,SPMW!AR193,SSEH!AR193,SSES!AR193)</f>
        <v>3.4183293486929798</v>
      </c>
      <c r="AS193" s="476">
        <f>CHOOSE($B$3,ENWL!AS193,NPgN!AS193,NPgY!AS193,WMID!AS193,EMID!AS193,SWALES!AS193,SWEST!AS193,LPN!AS193,SPN!AS193,EPN!AS193,SPD!AS193,SPMW!AS193,SSEH!AS193,SSES!AS193)</f>
        <v>10.069254888756319</v>
      </c>
      <c r="AT193" s="476">
        <f>CHOOSE($B$3,ENWL!AT193,NPgN!AT193,NPgY!AT193,WMID!AT193,EMID!AT193,SWALES!AT193,SWEST!AT193,LPN!AT193,SPN!AT193,EPN!AT193,SPD!AT193,SPMW!AT193,SSEH!AT193,SSES!AT193)</f>
        <v>8.6343799299838864</v>
      </c>
      <c r="AU193" s="476">
        <f>CHOOSE($B$3,ENWL!AU193,NPgN!AU193,NPgY!AU193,WMID!AU193,EMID!AU193,SWALES!AU193,SWEST!AU193,LPN!AU193,SPN!AU193,EPN!AU193,SPD!AU193,SPMW!AU193,SSEH!AU193,SSES!AU193)</f>
        <v>9.2386421818671423</v>
      </c>
      <c r="AV193" s="476">
        <f>CHOOSE($B$3,ENWL!AV193,NPgN!AV193,NPgY!AV193,WMID!AV193,EMID!AV193,SWALES!AV193,SWEST!AV193,LPN!AV193,SPN!AV193,EPN!AV193,SPD!AV193,SPMW!AV193,SSEH!AV193,SSES!AV193)</f>
        <v>20.365388793108192</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4"/>
      <c r="AR194" s="476">
        <f>CHOOSE($B$3,ENWL!AR194,NPgN!AR194,NPgY!AR194,WMID!AR194,EMID!AR194,SWALES!AR194,SWEST!AR194,LPN!AR194,SPN!AR194,EPN!AR194,SPD!AR194,SPMW!AR194,SSEH!AR194,SSES!AR194)</f>
        <v>-3.3513032830323333</v>
      </c>
      <c r="AS194" s="476">
        <f>CHOOSE($B$3,ENWL!AS194,NPgN!AS194,NPgY!AS194,WMID!AS194,EMID!AS194,SWALES!AS194,SWEST!AS194,LPN!AS194,SPN!AS194,EPN!AS194,SPD!AS194,SPMW!AS194,SSEH!AS194,SSES!AS194)</f>
        <v>-9.8718185183885474</v>
      </c>
      <c r="AT194" s="476">
        <f>CHOOSE($B$3,ENWL!AT194,NPgN!AT194,NPgY!AT194,WMID!AT194,EMID!AT194,SWALES!AT194,SWEST!AT194,LPN!AT194,SPN!AT194,EPN!AT194,SPD!AT194,SPMW!AT194,SSEH!AT194,SSES!AT194)</f>
        <v>-8.4650783627293009</v>
      </c>
      <c r="AU194" s="476">
        <f>CHOOSE($B$3,ENWL!AU194,NPgN!AU194,NPgY!AU194,WMID!AU194,EMID!AU194,SWALES!AU194,SWEST!AU194,LPN!AU194,SPN!AU194,EPN!AU194,SPD!AU194,SPMW!AU194,SSEH!AU194,SSES!AU194)</f>
        <v>-9.0574923351638645</v>
      </c>
      <c r="AV194" s="476">
        <f>CHOOSE($B$3,ENWL!AV194,NPgN!AV194,NPgY!AV194,WMID!AV194,EMID!AV194,SWALES!AV194,SWEST!AV194,LPN!AV194,SPN!AV194,EPN!AV194,SPD!AV194,SPMW!AV194,SSEH!AV194,SSES!AV194)</f>
        <v>-19.966067444223718</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4"/>
      <c r="AR195" s="476">
        <f>CHOOSE($B$3,ENWL!AR195,NPgN!AR195,NPgY!AR195,WMID!AR195,EMID!AR195,SWALES!AR195,SWEST!AR195,LPN!AR195,SPN!AR195,EPN!AR195,SPD!AR195,SPMW!AR195,SSEH!AR195,SSES!AR195)</f>
        <v>1.6367670474328124</v>
      </c>
      <c r="AS195" s="476">
        <f>CHOOSE($B$3,ENWL!AS195,NPgN!AS195,NPgY!AS195,WMID!AS195,EMID!AS195,SWALES!AS195,SWEST!AS195,LPN!AS195,SPN!AS195,EPN!AS195,SPD!AS195,SPMW!AS195,SSEH!AS195,SSES!AS195)</f>
        <v>1.3183243880282345</v>
      </c>
      <c r="AT195" s="476">
        <f>CHOOSE($B$3,ENWL!AT195,NPgN!AT195,NPgY!AT195,WMID!AT195,EMID!AT195,SWALES!AT195,SWEST!AT195,LPN!AT195,SPN!AT195,EPN!AT195,SPD!AT195,SPMW!AT195,SSEH!AT195,SSES!AT195)</f>
        <v>2.6483769456958659</v>
      </c>
      <c r="AU195" s="476">
        <f>CHOOSE($B$3,ENWL!AU195,NPgN!AU195,NPgY!AU195,WMID!AU195,EMID!AU195,SWALES!AU195,SWEST!AU195,LPN!AU195,SPN!AU195,EPN!AU195,SPD!AU195,SPMW!AU195,SSEH!AU195,SSES!AU195)</f>
        <v>4.0477164395031116</v>
      </c>
      <c r="AV195" s="476">
        <f>CHOOSE($B$3,ENWL!AV195,NPgN!AV195,NPgY!AV195,WMID!AV195,EMID!AV195,SWALES!AV195,SWEST!AV195,LPN!AV195,SPN!AV195,EPN!AV195,SPD!AV195,SPMW!AV195,SSEH!AV195,SSES!AV195)</f>
        <v>6.8201644865411986</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4"/>
      <c r="AR196" s="476">
        <f>CHOOSE($B$3,ENWL!AR196,NPgN!AR196,NPgY!AR196,WMID!AR196,EMID!AR196,SWALES!AR196,SWEST!AR196,LPN!AR196,SPN!AR196,EPN!AR196,SPD!AR196,SPMW!AR196,SSEH!AR196,SSES!AR196)</f>
        <v>-1.6046735759145219</v>
      </c>
      <c r="AS196" s="476">
        <f>CHOOSE($B$3,ENWL!AS196,NPgN!AS196,NPgY!AS196,WMID!AS196,EMID!AS196,SWALES!AS196,SWEST!AS196,LPN!AS196,SPN!AS196,EPN!AS196,SPD!AS196,SPMW!AS196,SSEH!AS196,SSES!AS196)</f>
        <v>-1.2924748902237593</v>
      </c>
      <c r="AT196" s="476">
        <f>CHOOSE($B$3,ENWL!AT196,NPgN!AT196,NPgY!AT196,WMID!AT196,EMID!AT196,SWALES!AT196,SWEST!AT196,LPN!AT196,SPN!AT196,EPN!AT196,SPD!AT196,SPMW!AT196,SSEH!AT196,SSES!AT196)</f>
        <v>-2.5964479859763392</v>
      </c>
      <c r="AU196" s="476">
        <f>CHOOSE($B$3,ENWL!AU196,NPgN!AU196,NPgY!AU196,WMID!AU196,EMID!AU196,SWALES!AU196,SWEST!AU196,LPN!AU196,SPN!AU196,EPN!AU196,SPD!AU196,SPMW!AU196,SSEH!AU196,SSES!AU196)</f>
        <v>-3.9683494504932462</v>
      </c>
      <c r="AV196" s="476">
        <f>CHOOSE($B$3,ENWL!AV196,NPgN!AV196,NPgY!AV196,WMID!AV196,EMID!AV196,SWALES!AV196,SWEST!AV196,LPN!AV196,SPN!AV196,EPN!AV196,SPD!AV196,SPMW!AV196,SSEH!AV196,SSES!AV196)</f>
        <v>-6.6864357711188216</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4"/>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4"/>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4"/>
      <c r="AR199" s="476">
        <f>CHOOSE($B$3,ENWL!AR199,NPgN!AR199,NPgY!AR199,WMID!AR199,EMID!AR199,SWALES!AR199,SWEST!AR199,LPN!AR199,SPN!AR199,EPN!AR199,SPD!AR199,SPMW!AR199,SSEH!AR199,SSES!AR199)</f>
        <v>0.66542597433589634</v>
      </c>
      <c r="AS199" s="476">
        <f>CHOOSE($B$3,ENWL!AS199,NPgN!AS199,NPgY!AS199,WMID!AS199,EMID!AS199,SWALES!AS199,SWEST!AS199,LPN!AS199,SPN!AS199,EPN!AS199,SPD!AS199,SPMW!AS199,SSEH!AS199,SSES!AS199)</f>
        <v>0.65882114807548897</v>
      </c>
      <c r="AT199" s="476">
        <f>CHOOSE($B$3,ENWL!AT199,NPgN!AT199,NPgY!AT199,WMID!AT199,EMID!AT199,SWALES!AT199,SWEST!AT199,LPN!AT199,SPN!AT199,EPN!AT199,SPD!AT199,SPMW!AT199,SSEH!AT199,SSES!AT199)</f>
        <v>0.65826591946493296</v>
      </c>
      <c r="AU199" s="476">
        <f>CHOOSE($B$3,ENWL!AU199,NPgN!AU199,NPgY!AU199,WMID!AU199,EMID!AU199,SWALES!AU199,SWEST!AU199,LPN!AU199,SPN!AU199,EPN!AU199,SPD!AU199,SPMW!AU199,SSEH!AU199,SSES!AU199)</f>
        <v>0.65555828415486039</v>
      </c>
      <c r="AV199" s="476">
        <f>CHOOSE($B$3,ENWL!AV199,NPgN!AV199,NPgY!AV199,WMID!AV199,EMID!AV199,SWALES!AV199,SWEST!AV199,LPN!AV199,SPN!AV199,EPN!AV199,SPD!AV199,SPMW!AV199,SSEH!AV199,SSES!AV199)</f>
        <v>0.64811539171370836</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4"/>
      <c r="AR200" s="476">
        <f>CHOOSE($B$3,ENWL!AR200,NPgN!AR200,NPgY!AR200,WMID!AR200,EMID!AR200,SWALES!AR200,SWEST!AR200,LPN!AR200,SPN!AR200,EPN!AR200,SPD!AR200,SPMW!AR200,SSEH!AR200,SSES!AR200)</f>
        <v>-0.6523784062116631</v>
      </c>
      <c r="AS200" s="476">
        <f>CHOOSE($B$3,ENWL!AS200,NPgN!AS200,NPgY!AS200,WMID!AS200,EMID!AS200,SWALES!AS200,SWEST!AS200,LPN!AS200,SPN!AS200,EPN!AS200,SPD!AS200,SPMW!AS200,SSEH!AS200,SSES!AS200)</f>
        <v>-0.64590308634851856</v>
      </c>
      <c r="AT200" s="476">
        <f>CHOOSE($B$3,ENWL!AT200,NPgN!AT200,NPgY!AT200,WMID!AT200,EMID!AT200,SWALES!AT200,SWEST!AT200,LPN!AT200,SPN!AT200,EPN!AT200,SPD!AT200,SPMW!AT200,SSEH!AT200,SSES!AT200)</f>
        <v>-0.64535874457346365</v>
      </c>
      <c r="AU200" s="476">
        <f>CHOOSE($B$3,ENWL!AU200,NPgN!AU200,NPgY!AU200,WMID!AU200,EMID!AU200,SWALES!AU200,SWEST!AU200,LPN!AU200,SPN!AU200,EPN!AU200,SPD!AU200,SPMW!AU200,SSEH!AU200,SSES!AU200)</f>
        <v>-0.64270420015182395</v>
      </c>
      <c r="AV200" s="476">
        <f>CHOOSE($B$3,ENWL!AV200,NPgN!AV200,NPgY!AV200,WMID!AV200,EMID!AV200,SWALES!AV200,SWEST!AV200,LPN!AV200,SPN!AV200,EPN!AV200,SPD!AV200,SPMW!AV200,SSEH!AV200,SSES!AV200)</f>
        <v>-0.63540724677814542</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4"/>
      <c r="AR201" s="476">
        <f>CHOOSE($B$3,ENWL!AR201,NPgN!AR201,NPgY!AR201,WMID!AR201,EMID!AR201,SWALES!AR201,SWEST!AR201,LPN!AR201,SPN!AR201,EPN!AR201,SPD!AR201,SPMW!AR201,SSEH!AR201,SSES!AR201)</f>
        <v>0.80325103013583288</v>
      </c>
      <c r="AS201" s="476">
        <f>CHOOSE($B$3,ENWL!AS201,NPgN!AS201,NPgY!AS201,WMID!AS201,EMID!AS201,SWALES!AS201,SWEST!AS201,LPN!AS201,SPN!AS201,EPN!AS201,SPD!AS201,SPMW!AS201,SSEH!AS201,SSES!AS201)</f>
        <v>0.67642671322769898</v>
      </c>
      <c r="AT201" s="476">
        <f>CHOOSE($B$3,ENWL!AT201,NPgN!AT201,NPgY!AT201,WMID!AT201,EMID!AT201,SWALES!AT201,SWEST!AT201,LPN!AT201,SPN!AT201,EPN!AT201,SPD!AT201,SPMW!AT201,SSEH!AT201,SSES!AT201)</f>
        <v>0.57450992343030316</v>
      </c>
      <c r="AU201" s="476">
        <f>CHOOSE($B$3,ENWL!AU201,NPgN!AU201,NPgY!AU201,WMID!AU201,EMID!AU201,SWALES!AU201,SWEST!AU201,LPN!AU201,SPN!AU201,EPN!AU201,SPD!AU201,SPMW!AU201,SSEH!AU201,SSES!AU201)</f>
        <v>0.48645659517232132</v>
      </c>
      <c r="AV201" s="476">
        <f>CHOOSE($B$3,ENWL!AV201,NPgN!AV201,NPgY!AV201,WMID!AV201,EMID!AV201,SWALES!AV201,SWEST!AV201,LPN!AV201,SPN!AV201,EPN!AV201,SPD!AV201,SPMW!AV201,SSEH!AV201,SSES!AV201)</f>
        <v>0.4091028222341726</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4"/>
      <c r="AR202" s="476">
        <f>CHOOSE($B$3,ENWL!AR202,NPgN!AR202,NPgY!AR202,WMID!AR202,EMID!AR202,SWALES!AR202,SWEST!AR202,LPN!AR202,SPN!AR202,EPN!AR202,SPD!AR202,SPMW!AR202,SSEH!AR202,SSES!AR202)</f>
        <v>-0.78750100993709105</v>
      </c>
      <c r="AS202" s="476">
        <f>CHOOSE($B$3,ENWL!AS202,NPgN!AS202,NPgY!AS202,WMID!AS202,EMID!AS202,SWALES!AS202,SWEST!AS202,LPN!AS202,SPN!AS202,EPN!AS202,SPD!AS202,SPMW!AS202,SSEH!AS202,SSES!AS202)</f>
        <v>-0.66316344434088137</v>
      </c>
      <c r="AT202" s="476">
        <f>CHOOSE($B$3,ENWL!AT202,NPgN!AT202,NPgY!AT202,WMID!AT202,EMID!AT202,SWALES!AT202,SWEST!AT202,LPN!AT202,SPN!AT202,EPN!AT202,SPD!AT202,SPMW!AT202,SSEH!AT202,SSES!AT202)</f>
        <v>-0.56324502297088541</v>
      </c>
      <c r="AU202" s="476">
        <f>CHOOSE($B$3,ENWL!AU202,NPgN!AU202,NPgY!AU202,WMID!AU202,EMID!AU202,SWALES!AU202,SWEST!AU202,LPN!AU202,SPN!AU202,EPN!AU202,SPD!AU202,SPMW!AU202,SSEH!AU202,SSES!AU202)</f>
        <v>-0.47691823056109933</v>
      </c>
      <c r="AV202" s="476">
        <f>CHOOSE($B$3,ENWL!AV202,NPgN!AV202,NPgY!AV202,WMID!AV202,EMID!AV202,SWALES!AV202,SWEST!AV202,LPN!AV202,SPN!AV202,EPN!AV202,SPD!AV202,SPMW!AV202,SSEH!AV202,SSES!AV202)</f>
        <v>-0.40108119826879668</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4"/>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4"/>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4"/>
      <c r="AR205" s="476">
        <f>CHOOSE($B$3,ENWL!AR205,NPgN!AR205,NPgY!AR205,WMID!AR205,EMID!AR205,SWALES!AR205,SWEST!AR205,LPN!AR205,SPN!AR205,EPN!AR205,SPD!AR205,SPMW!AR205,SSEH!AR205,SSES!AR205)</f>
        <v>0.75470486322384411</v>
      </c>
      <c r="AS205" s="476">
        <f>CHOOSE($B$3,ENWL!AS205,NPgN!AS205,NPgY!AS205,WMID!AS205,EMID!AS205,SWALES!AS205,SWEST!AS205,LPN!AS205,SPN!AS205,EPN!AS205,SPD!AS205,SPMW!AS205,SSEH!AS205,SSES!AS205)</f>
        <v>0.75054489496934962</v>
      </c>
      <c r="AT205" s="476">
        <f>CHOOSE($B$3,ENWL!AT205,NPgN!AT205,NPgY!AT205,WMID!AT205,EMID!AT205,SWALES!AT205,SWEST!AT205,LPN!AT205,SPN!AT205,EPN!AT205,SPD!AT205,SPMW!AT205,SSEH!AT205,SSES!AT205)</f>
        <v>0.75010816891084686</v>
      </c>
      <c r="AU205" s="476">
        <f>CHOOSE($B$3,ENWL!AU205,NPgN!AU205,NPgY!AU205,WMID!AU205,EMID!AU205,SWALES!AU205,SWEST!AU205,LPN!AU205,SPN!AU205,EPN!AU205,SPD!AU205,SPMW!AU205,SSEH!AU205,SSES!AU205)</f>
        <v>0.74822638931535146</v>
      </c>
      <c r="AV205" s="476">
        <f>CHOOSE($B$3,ENWL!AV205,NPgN!AV205,NPgY!AV205,WMID!AV205,EMID!AV205,SWALES!AV205,SWEST!AV205,LPN!AV205,SPN!AV205,EPN!AV205,SPD!AV205,SPMW!AV205,SSEH!AV205,SSES!AV205)</f>
        <v>0.74391167705793526</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4"/>
      <c r="AR206" s="476">
        <f>CHOOSE($B$3,ENWL!AR206,NPgN!AR206,NPgY!AR206,WMID!AR206,EMID!AR206,SWALES!AR206,SWEST!AR206,LPN!AR206,SPN!AR206,EPN!AR206,SPD!AR206,SPMW!AR206,SSEH!AR206,SSES!AR206)</f>
        <v>-0.73990672865082752</v>
      </c>
      <c r="AS206" s="476">
        <f>CHOOSE($B$3,ENWL!AS206,NPgN!AS206,NPgY!AS206,WMID!AS206,EMID!AS206,SWALES!AS206,SWEST!AS206,LPN!AS206,SPN!AS206,EPN!AS206,SPD!AS206,SPMW!AS206,SSEH!AS206,SSES!AS206)</f>
        <v>-0.73582832840132317</v>
      </c>
      <c r="AT206" s="476">
        <f>CHOOSE($B$3,ENWL!AT206,NPgN!AT206,NPgY!AT206,WMID!AT206,EMID!AT206,SWALES!AT206,SWEST!AT206,LPN!AT206,SPN!AT206,EPN!AT206,SPD!AT206,SPMW!AT206,SSEH!AT206,SSES!AT206)</f>
        <v>-0.73540016559886945</v>
      </c>
      <c r="AU206" s="476">
        <f>CHOOSE($B$3,ENWL!AU206,NPgN!AU206,NPgY!AU206,WMID!AU206,EMID!AU206,SWALES!AU206,SWEST!AU206,LPN!AU206,SPN!AU206,EPN!AU206,SPD!AU206,SPMW!AU206,SSEH!AU206,SSES!AU206)</f>
        <v>-0.73355528364250144</v>
      </c>
      <c r="AV206" s="476">
        <f>CHOOSE($B$3,ENWL!AV206,NPgN!AV206,NPgY!AV206,WMID!AV206,EMID!AV206,SWALES!AV206,SWEST!AV206,LPN!AV206,SPN!AV206,EPN!AV206,SPD!AV206,SPMW!AV206,SSEH!AV206,SSES!AV206)</f>
        <v>-0.72932517358621107</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4"/>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4"/>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4"/>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4"/>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4"/>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4"/>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4"/>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4"/>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4"/>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4"/>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4"/>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3.1530000000000002E-2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4"/>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4"/>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4"/>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4"/>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4"/>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4"/>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4"/>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4"/>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4"/>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4"/>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4"/>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4"/>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4"/>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4"/>
      <c r="AR234" s="364"/>
      <c r="AS234" s="264"/>
      <c r="AT234" s="264"/>
      <c r="AU234" s="264"/>
      <c r="AV234" s="264"/>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4"/>
      <c r="AR235" s="364"/>
      <c r="AS235" s="264"/>
      <c r="AT235" s="264"/>
      <c r="AU235" s="264"/>
      <c r="AV235" s="264"/>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4"/>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4"/>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4"/>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4"/>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24.028215138080675</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4"/>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4"/>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4"/>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4"/>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4"/>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6"/>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6"/>
      <c r="AR249" s="145"/>
      <c r="AS249" s="184"/>
      <c r="AT249" s="184"/>
      <c r="AU249" s="184"/>
      <c r="AV249" s="184"/>
      <c r="AW249" s="184"/>
    </row>
    <row r="250" spans="1:49" ht="15">
      <c r="A250" s="82"/>
      <c r="B250" s="82"/>
      <c r="C250" s="82"/>
      <c r="D250" s="82"/>
      <c r="E250" s="7" t="s">
        <v>286</v>
      </c>
      <c r="F250" s="82"/>
      <c r="G250" s="2" t="s">
        <v>105</v>
      </c>
      <c r="H250" s="82"/>
      <c r="I250" s="208"/>
      <c r="J250" s="333"/>
      <c r="K250" s="413">
        <f>CHOOSE($B$3,ENWL!K250,NPgN!K250,NPgY!K250,WMID!K250,EMID!K250,SWALES!K250,SWEST!K250,LPN!K250,SPN!K250,EPN!K250,SPD!K250,SPMW!K250,SSEH!K250,SSES!K250)</f>
        <v>24.080390407724195</v>
      </c>
      <c r="L250" s="413">
        <f>CHOOSE($B$3,ENWL!L250,NPgN!L250,NPgY!L250,WMID!L250,EMID!L250,SWALES!L250,SWEST!L250,LPN!L250,SPN!L250,EPN!L250,SPD!L250,SPMW!L250,SSEH!L250,SSES!L250)</f>
        <v>68.906963320564614</v>
      </c>
      <c r="M250" s="413">
        <f>CHOOSE($B$3,ENWL!M250,NPgN!M250,NPgY!M250,WMID!M250,EMID!M250,SWALES!M250,SWEST!M250,LPN!M250,SPN!M250,EPN!M250,SPD!M250,SPMW!M250,SSEH!M250,SSES!M250)</f>
        <v>100.58193839534029</v>
      </c>
      <c r="N250" s="413">
        <f>CHOOSE($B$3,ENWL!N250,NPgN!N250,NPgY!N250,WMID!N250,EMID!N250,SWALES!N250,SWEST!N250,LPN!N250,SPN!N250,EPN!N250,SPD!N250,SPMW!N250,SSEH!N250,SSES!N250)</f>
        <v>130.96027706354624</v>
      </c>
      <c r="O250" s="413">
        <f>CHOOSE($B$3,ENWL!O250,NPgN!O250,NPgY!O250,WMID!O250,EMID!O250,SWALES!O250,SWEST!O250,LPN!O250,SPN!O250,EPN!O250,SPD!O250,SPMW!O250,SSEH!O250,SSES!O250)</f>
        <v>107.99128929002464</v>
      </c>
      <c r="P250" s="413">
        <f>CHOOSE($B$3,ENWL!P250,NPgN!P250,NPgY!P250,WMID!P250,EMID!P250,SWALES!P250,SWEST!P250,LPN!P250,SPN!P250,EPN!P250,SPD!P250,SPMW!P250,SSEH!P250,SSES!P250)</f>
        <v>88.54174319147819</v>
      </c>
      <c r="Q250" s="413">
        <f>CHOOSE($B$3,ENWL!Q250,NPgN!Q250,NPgY!Q250,WMID!Q250,EMID!Q250,SWALES!Q250,SWEST!Q250,LPN!Q250,SPN!Q250,EPN!Q250,SPD!Q250,SPMW!Q250,SSEH!Q250,SSES!Q250)</f>
        <v>92.431652411187486</v>
      </c>
      <c r="R250" s="413">
        <f>CHOOSE($B$3,ENWL!R250,NPgN!R250,NPgY!R250,WMID!R250,EMID!R250,SWALES!R250,SWEST!R250,LPN!R250,SPN!R250,EPN!R250,SPD!R250,SPMW!R250,SSEH!R250,SSES!R250)</f>
        <v>77.983418166552966</v>
      </c>
      <c r="S250" s="413">
        <f>CHOOSE($B$3,ENWL!S250,NPgN!S250,NPgY!S250,WMID!S250,EMID!S250,SWALES!S250,SWEST!S250,LPN!S250,SPN!S250,EPN!S250,SPD!S250,SPMW!S250,SSEH!S250,SSES!S250)</f>
        <v>133.06659831640536</v>
      </c>
      <c r="T250" s="413">
        <f>CHOOSE($B$3,ENWL!T250,NPgN!T250,NPgY!T250,WMID!T250,EMID!T250,SWALES!T250,SWEST!T250,LPN!T250,SPN!T250,EPN!T250,SPD!T250,SPMW!T250,SSEH!T250,SSES!T250)</f>
        <v>105.39272295047803</v>
      </c>
      <c r="U250" s="413">
        <f>CHOOSE($B$3,ENWL!U250,NPgN!U250,NPgY!U250,WMID!U250,EMID!U250,SWALES!U250,SWEST!U250,LPN!U250,SPN!U250,EPN!U250,SPD!U250,SPMW!U250,SSEH!U250,SSES!U250)</f>
        <v>84.844456211705563</v>
      </c>
      <c r="V250" s="413">
        <f>CHOOSE($B$3,ENWL!V250,NPgN!V250,NPgY!V250,WMID!V250,EMID!V250,SWALES!V250,SWEST!V250,LPN!V250,SPN!V250,EPN!V250,SPD!V250,SPMW!V250,SSEH!V250,SSES!V250)</f>
        <v>89.666906302420358</v>
      </c>
      <c r="W250" s="413">
        <f>CHOOSE($B$3,ENWL!W250,NPgN!W250,NPgY!W250,WMID!W250,EMID!W250,SWALES!W250,SWEST!W250,LPN!W250,SPN!W250,EPN!W250,SPD!W250,SPMW!W250,SSEH!W250,SSES!W250)</f>
        <v>114.34116169155634</v>
      </c>
      <c r="X250" s="413">
        <f>CHOOSE($B$3,ENWL!X250,NPgN!X250,NPgY!X250,WMID!X250,EMID!X250,SWALES!X250,SWEST!X250,LPN!X250,SPN!X250,EPN!X250,SPD!X250,SPMW!X250,SSEH!X250,SSES!X250)</f>
        <v>124.77599671187836</v>
      </c>
      <c r="Y250" s="413">
        <f>CHOOSE($B$3,ENWL!Y250,NPgN!Y250,NPgY!Y250,WMID!Y250,EMID!Y250,SWALES!Y250,SWEST!Y250,LPN!Y250,SPN!Y250,EPN!Y250,SPD!Y250,SPMW!Y250,SSEH!Y250,SSES!Y250)</f>
        <v>145.62906385742642</v>
      </c>
      <c r="Z250" s="413">
        <f>CHOOSE($B$3,ENWL!Z250,NPgN!Z250,NPgY!Z250,WMID!Z250,EMID!Z250,SWALES!Z250,SWEST!Z250,LPN!Z250,SPN!Z250,EPN!Z250,SPD!Z250,SPMW!Z250,SSEH!Z250,SSES!Z250)</f>
        <v>149.43816500896131</v>
      </c>
      <c r="AA250" s="413">
        <f>CHOOSE($B$3,ENWL!AA250,NPgN!AA250,NPgY!AA250,WMID!AA250,EMID!AA250,SWALES!AA250,SWEST!AA250,LPN!AA250,SPN!AA250,EPN!AA250,SPD!AA250,SPMW!AA250,SSEH!AA250,SSES!AA250)</f>
        <v>209.11553222139415</v>
      </c>
      <c r="AB250" s="413">
        <f>CHOOSE($B$3,ENWL!AB250,NPgN!AB250,NPgY!AB250,WMID!AB250,EMID!AB250,SWALES!AB250,SWEST!AB250,LPN!AB250,SPN!AB250,EPN!AB250,SPD!AB250,SPMW!AB250,SSEH!AB250,SSES!AB250)</f>
        <v>148.35841183198247</v>
      </c>
      <c r="AC250" s="413">
        <f>CHOOSE($B$3,ENWL!AC250,NPgN!AC250,NPgY!AC250,WMID!AC250,EMID!AC250,SWALES!AC250,SWEST!AC250,LPN!AC250,SPN!AC250,EPN!AC250,SPD!AC250,SPMW!AC250,SSEH!AC250,SSES!AC250)</f>
        <v>167.63870567238305</v>
      </c>
      <c r="AD250" s="413">
        <f>CHOOSE($B$3,ENWL!AD250,NPgN!AD250,NPgY!AD250,WMID!AD250,EMID!AD250,SWALES!AD250,SWEST!AD250,LPN!AD250,SPN!AD250,EPN!AD250,SPD!AD250,SPMW!AD250,SSEH!AD250,SSES!AD250)</f>
        <v>133.54795956376688</v>
      </c>
      <c r="AE250" s="413">
        <f>CHOOSE($B$3,ENWL!AE250,NPgN!AE250,NPgY!AE250,WMID!AE250,EMID!AE250,SWALES!AE250,SWEST!AE250,LPN!AE250,SPN!AE250,EPN!AE250,SPD!AE250,SPMW!AE250,SSEH!AE250,SSES!AE250)</f>
        <v>160.4840786114506</v>
      </c>
      <c r="AF250" s="413">
        <f>CHOOSE($B$3,ENWL!AF250,NPgN!AF250,NPgY!AF250,WMID!AF250,EMID!AF250,SWALES!AF250,SWEST!AF250,LPN!AF250,SPN!AF250,EPN!AF250,SPD!AF250,SPMW!AF250,SSEH!AF250,SSES!AF250)</f>
        <v>186.45686038168739</v>
      </c>
      <c r="AG250" s="413">
        <f>CHOOSE($B$3,ENWL!AG250,NPgN!AG250,NPgY!AG250,WMID!AG250,EMID!AG250,SWALES!AG250,SWEST!AG250,LPN!AG250,SPN!AG250,EPN!AG250,SPD!AG250,SPMW!AG250,SSEH!AG250,SSES!AG250)</f>
        <v>197.45432869512041</v>
      </c>
      <c r="AH250" s="413">
        <f>CHOOSE($B$3,ENWL!AH250,NPgN!AH250,NPgY!AH250,WMID!AH250,EMID!AH250,SWALES!AH250,SWEST!AH250,LPN!AH250,SPN!AH250,EPN!AH250,SPD!AH250,SPMW!AH250,SSEH!AH250,SSES!AH250)</f>
        <v>227.65689623478687</v>
      </c>
      <c r="AI250" s="413">
        <f>CHOOSE($B$3,ENWL!AI250,NPgN!AI250,NPgY!AI250,WMID!AI250,EMID!AI250,SWALES!AI250,SWEST!AI250,LPN!AI250,SPN!AI250,EPN!AI250,SPD!AI250,SPMW!AI250,SSEH!AI250,SSES!AI250)</f>
        <v>263.83231302700187</v>
      </c>
      <c r="AJ250" s="135"/>
      <c r="AK250" s="135"/>
      <c r="AL250" s="135"/>
      <c r="AM250" s="135"/>
      <c r="AN250" s="135"/>
      <c r="AO250" s="135"/>
      <c r="AP250" s="135"/>
      <c r="AQ250" s="246"/>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6"/>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-8.3371971292727498E-2</v>
      </c>
      <c r="AI252" s="413">
        <f>CHOOSE($B$3,ENWL!AI252,NPgN!AI252,NPgY!AI252,WMID!AI252,EMID!AI252,SWALES!AI252,SWEST!AI252,LPN!AI252,SPN!AI252,EPN!AI252,SPD!AI252,SPMW!AI252,SSEH!AI252,SSES!AI252)</f>
        <v>-4.9511269904290431</v>
      </c>
      <c r="AJ252" s="135"/>
      <c r="AK252" s="135"/>
      <c r="AL252" s="135"/>
      <c r="AM252" s="135"/>
      <c r="AN252" s="135"/>
      <c r="AO252" s="135"/>
      <c r="AP252" s="135"/>
      <c r="AQ252" s="246"/>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4"/>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4"/>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4"/>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4"/>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4"/>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4"/>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4"/>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4"/>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4"/>
      <c r="AR263" s="364"/>
      <c r="AS263" s="184"/>
      <c r="AT263" s="184"/>
      <c r="AU263" s="184"/>
      <c r="AV263" s="184"/>
      <c r="AW263" s="184"/>
    </row>
    <row r="264" spans="1:49" ht="15">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8"/>
      <c r="AS264" s="208"/>
      <c r="AT264" s="208"/>
      <c r="AU264" s="208"/>
      <c r="AV264" s="208"/>
      <c r="AW264" s="184"/>
    </row>
    <row r="265" spans="1:49" ht="15">
      <c r="A265" s="82"/>
      <c r="B265" s="82"/>
      <c r="C265" s="82"/>
      <c r="D265" s="82"/>
      <c r="E265" s="552" t="s">
        <v>303</v>
      </c>
      <c r="F265" s="553"/>
      <c r="G265" s="552" t="s">
        <v>304</v>
      </c>
      <c r="H265" s="55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5"/>
      <c r="AR265" s="476">
        <f>CHOOSE($B$3,ENWL!AR265,NPgN!AR265,NPgY!AR265,WMID!AR265,EMID!AR265,SWALES!AR265,SWEST!AR265,LPN!AR265,SPN!AR265,EPN!AR265,SPD!AR265,SPMW!AR265,SSEH!AR265,SSES!AR265)</f>
        <v>496.42286167021672</v>
      </c>
      <c r="AS265" s="476">
        <f>CHOOSE($B$3,ENWL!AS265,NPgN!AS265,NPgY!AS265,WMID!AS265,EMID!AS265,SWALES!AS265,SWEST!AS265,LPN!AS265,SPN!AS265,EPN!AS265,SPD!AS265,SPMW!AS265,SSEH!AS265,SSES!AS265)</f>
        <v>591.05512579049582</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55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5"/>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0</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5"/>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5"/>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5">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5"/>
      <c r="AR272" s="208"/>
      <c r="AS272" s="208"/>
      <c r="AT272" s="208"/>
      <c r="AU272" s="208"/>
      <c r="AV272" s="208"/>
      <c r="AW272" s="184"/>
    </row>
    <row r="273" spans="1:49" ht="15">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5"/>
      <c r="AR273" s="208"/>
      <c r="AS273" s="208"/>
      <c r="AT273" s="208"/>
      <c r="AU273" s="208"/>
      <c r="AV273" s="208"/>
      <c r="AW273" s="184"/>
    </row>
    <row r="274" spans="1:49" ht="15">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5"/>
      <c r="AR274" s="208"/>
      <c r="AS274" s="208"/>
      <c r="AT274" s="208"/>
      <c r="AU274" s="208"/>
      <c r="AV274" s="208"/>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4"/>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4"/>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4"/>
      <c r="AR278" s="476">
        <f>CHOOSE($B$3,ENWL!AR278,NPgN!AR278,NPgY!AR278,WMID!AR278,EMID!AR278,SWALES!AR278,SWEST!AR278,LPN!AR278,SPN!AR278,EPN!AR278,SPD!AR278,SPMW!AR278,SSEH!AR278,SSES!AR278)</f>
        <v>-23.273594424574544</v>
      </c>
      <c r="AS278" s="476">
        <f>CHOOSE($B$3,ENWL!AS278,NPgN!AS278,NPgY!AS278,WMID!AS278,EMID!AS278,SWALES!AS278,SWEST!AS278,LPN!AS278,SPN!AS278,EPN!AS278,SPD!AS278,SPMW!AS278,SSEH!AS278,SSES!AS278)</f>
        <v>-27.985482683291185</v>
      </c>
      <c r="AT278" s="476">
        <f>CHOOSE($B$3,ENWL!AT278,NPgN!AT278,NPgY!AT278,WMID!AT278,EMID!AT278,SWALES!AT278,SWEST!AT278,LPN!AT278,SPN!AT278,EPN!AT278,SPD!AT278,SPMW!AT278,SSEH!AT278,SSES!AT278)</f>
        <v>-28.011956239216726</v>
      </c>
      <c r="AU278" s="476">
        <f>CHOOSE($B$3,ENWL!AU278,NPgN!AU278,NPgY!AU278,WMID!AU278,EMID!AU278,SWALES!AU278,SWEST!AU278,LPN!AU278,SPN!AU278,EPN!AU278,SPD!AU278,SPMW!AU278,SSEH!AU278,SSES!AU278)</f>
        <v>-24.238284411536124</v>
      </c>
      <c r="AV278" s="476">
        <f>CHOOSE($B$3,ENWL!AV278,NPgN!AV278,NPgY!AV278,WMID!AV278,EMID!AV278,SWALES!AV278,SWEST!AV278,LPN!AV278,SPN!AV278,EPN!AV278,SPD!AV278,SPMW!AV278,SSEH!AV278,SSES!AV278)</f>
        <v>2.525377636359849E-4</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4"/>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4"/>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4"/>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4"/>
      <c r="AR282" s="208"/>
      <c r="AS282" s="208"/>
      <c r="AT282" s="208"/>
      <c r="AU282" s="208"/>
      <c r="AV282" s="208"/>
      <c r="AW282" s="184"/>
    </row>
    <row r="283" spans="1:49" ht="15">
      <c r="A283" s="82"/>
      <c r="B283" s="82"/>
      <c r="C283" s="82"/>
      <c r="D283" s="82"/>
      <c r="E283" s="552" t="s">
        <v>331</v>
      </c>
      <c r="F283" s="552"/>
      <c r="G283" s="555" t="s">
        <v>304</v>
      </c>
      <c r="H283" s="55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4"/>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-39.886146060461549</v>
      </c>
      <c r="AT283" s="476">
        <f>CHOOSE($B$3,ENWL!AT283,NPgN!AT283,NPgY!AT283,WMID!AT283,EMID!AT283,SWALES!AT283,SWEST!AT283,LPN!AT283,SPN!AT283,EPN!AT283,SPD!AT283,SPMW!AT283,SSEH!AT283,SSES!AT283)</f>
        <v>-38.943987045885187</v>
      </c>
      <c r="AU283" s="476">
        <f>CHOOSE($B$3,ENWL!AU283,NPgN!AU283,NPgY!AU283,WMID!AU283,EMID!AU283,SWALES!AU283,SWEST!AU283,LPN!AU283,SPN!AU283,EPN!AU283,SPD!AU283,SPMW!AU283,SSEH!AU283,SSES!AU283)</f>
        <v>-36.59677401116646</v>
      </c>
      <c r="AV283" s="476">
        <f>CHOOSE($B$3,ENWL!AV283,NPgN!AV283,NPgY!AV283,WMID!AV283,EMID!AV283,SWALES!AV283,SWEST!AV283,LPN!AV283,SPN!AV283,EPN!AV283,SPD!AV283,SPMW!AV283,SSEH!AV283,SSES!AV283)</f>
        <v>0</v>
      </c>
      <c r="AW283" s="554"/>
    </row>
    <row r="284" spans="1:49" ht="15">
      <c r="A284" s="82"/>
      <c r="B284" s="82"/>
      <c r="C284" s="82"/>
      <c r="D284" s="82"/>
      <c r="E284" s="552" t="s">
        <v>333</v>
      </c>
      <c r="F284" s="552"/>
      <c r="G284" s="555" t="s">
        <v>304</v>
      </c>
      <c r="H284" s="55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4"/>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-90.409157469944532</v>
      </c>
      <c r="AT284" s="476">
        <f>CHOOSE($B$3,ENWL!AT284,NPgN!AT284,NPgY!AT284,WMID!AT284,EMID!AT284,SWALES!AT284,SWEST!AT284,LPN!AT284,SPN!AT284,EPN!AT284,SPD!AT284,SPMW!AT284,SSEH!AT284,SSES!AT284)</f>
        <v>-105.66950873344263</v>
      </c>
      <c r="AU284" s="476">
        <f>CHOOSE($B$3,ENWL!AU284,NPgN!AU284,NPgY!AU284,WMID!AU284,EMID!AU284,SWALES!AU284,SWEST!AU284,LPN!AU284,SPN!AU284,EPN!AU284,SPD!AU284,SPMW!AU284,SSEH!AU284,SSES!AU284)</f>
        <v>-103.36440375145378</v>
      </c>
      <c r="AV284" s="476">
        <f>CHOOSE($B$3,ENWL!AV284,NPgN!AV284,NPgY!AV284,WMID!AV284,EMID!AV284,SWALES!AV284,SWEST!AV284,LPN!AV284,SPN!AV284,EPN!AV284,SPD!AV284,SPMW!AV284,SSEH!AV284,SSES!AV284)</f>
        <v>2.2737367544323206E-13</v>
      </c>
      <c r="AW284" s="55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4"/>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4"/>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4"/>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4"/>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4"/>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4"/>
      <c r="AR290" s="420">
        <f>CHOOSE($B$3,ENWL!AR290,NPgN!AR290,NPgY!AR290,WMID!AR290,EMID!AR290,SWALES!AR290,SWEST!AR290,LPN!AR290,SPN!AR290,EPN!AR290,SPD!AR290,SPMW!AR290,SSEH!AR290,SSES!AR290)</f>
        <v>2.2200000000000001E-2</v>
      </c>
      <c r="AS290" s="420">
        <f>CHOOSE($B$3,ENWL!AS290,NPgN!AS290,NPgY!AS290,WMID!AS290,EMID!AS290,SWALES!AS290,SWEST!AS290,LPN!AS290,SPN!AS290,EPN!AS290,SPD!AS290,SPMW!AS290,SSEH!AS290,SSES!AS290)</f>
        <v>2.2200000000000001E-2</v>
      </c>
      <c r="AT290" s="420">
        <f>CHOOSE($B$3,ENWL!AT290,NPgN!AT290,NPgY!AT290,WMID!AT290,EMID!AT290,SWALES!AT290,SWEST!AT290,LPN!AT290,SPN!AT290,EPN!AT290,SPD!AT290,SPMW!AT290,SSEH!AT290,SSES!AT290)</f>
        <v>2.2200000000000001E-2</v>
      </c>
      <c r="AU290" s="420">
        <f>CHOOSE($B$3,ENWL!AU290,NPgN!AU290,NPgY!AU290,WMID!AU290,EMID!AU290,SWALES!AU290,SWEST!AU290,LPN!AU290,SPN!AU290,EPN!AU290,SPD!AU290,SPMW!AU290,SSEH!AU290,SSES!AU290)</f>
        <v>2.2200000000000001E-2</v>
      </c>
      <c r="AV290" s="420">
        <f>CHOOSE($B$3,ENWL!AV290,NPgN!AV290,NPgY!AV290,WMID!AV290,EMID!AV290,SWALES!AV290,SWEST!AV290,LPN!AV290,SPN!AV290,EPN!AV290,SPD!AV290,SPMW!AV290,SSEH!AV290,SSES!AV290)</f>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4"/>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4"/>
      <c r="AR292" s="528">
        <f>CHOOSE($B$3,ENWL!AR292,NPgN!AR292,NPgY!AR292,WMID!AR292,EMID!AR292,SWALES!AR292,SWEST!AR292,LPN!AR292,SPN!AR292,EPN!AR292,SPD!AR292,SPMW!AR292,SSEH!AR292,SSES!AR292)</f>
        <v>1.3630193716187557</v>
      </c>
      <c r="AS292" s="528">
        <f>CHOOSE($B$3,ENWL!AS292,NPgN!AS292,NPgY!AS292,WMID!AS292,EMID!AS292,SWALES!AS292,SWEST!AS292,LPN!AS292,SPN!AS292,EPN!AS292,SPD!AS292,SPMW!AS292,SSEH!AS292,SSES!AS292)</f>
        <v>1.3768904698776971</v>
      </c>
      <c r="AT292" s="528">
        <f>CHOOSE($B$3,ENWL!AT292,NPgN!AT292,NPgY!AT292,WMID!AT292,EMID!AT292,SWALES!AT292,SWEST!AT292,LPN!AT292,SPN!AT292,EPN!AT292,SPD!AT292,SPMW!AT292,SSEH!AT292,SSES!AT292)</f>
        <v>1.3602523162213354</v>
      </c>
      <c r="AU292" s="528">
        <f>CHOOSE($B$3,ENWL!AU292,NPgN!AU292,NPgY!AU292,WMID!AU292,EMID!AU292,SWALES!AU292,SWEST!AU292,LPN!AU292,SPN!AU292,EPN!AU292,SPD!AU292,SPMW!AU292,SSEH!AU292,SSES!AU292)</f>
        <v>1.3398436564847218</v>
      </c>
      <c r="AV292" s="528">
        <f>CHOOSE($B$3,ENWL!AV292,NPgN!AV292,NPgY!AV292,WMID!AV292,EMID!AV292,SWALES!AV292,SWEST!AV292,LPN!AV292,SPN!AV292,EPN!AV292,SPD!AV292,SPMW!AV292,SSEH!AV292,SSES!AV292)</f>
        <v>1.3157905788825448</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4"/>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4"/>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4"/>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4"/>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4"/>
      <c r="AR297" s="508">
        <f>CHOOSE($B$3,ENWL!AR297,NPgN!AR297,NPgY!AR297,WMID!AR297,EMID!AR297,SWALES!AR297,SWEST!AR297,LPN!AR297,SPN!AR297,EPN!AR297,SPD!AR297,SPMW!AR297,SSEH!AR297,SSES!AR297)</f>
        <v>0</v>
      </c>
      <c r="AS297" s="508">
        <f>CHOOSE($B$3,ENWL!AS297,NPgN!AS297,NPgY!AS297,WMID!AS297,EMID!AS297,SWALES!AS297,SWEST!AS297,LPN!AS297,SPN!AS297,EPN!AS297,SPD!AS297,SPMW!AS297,SSEH!AS297,SSES!AS297)</f>
        <v>0</v>
      </c>
      <c r="AT297" s="508">
        <f>CHOOSE($B$3,ENWL!AT297,NPgN!AT297,NPgY!AT297,WMID!AT297,EMID!AT297,SWALES!AT297,SWEST!AT297,LPN!AT297,SPN!AT297,EPN!AT297,SPD!AT297,SPMW!AT297,SSEH!AT297,SSES!AT297)</f>
        <v>0</v>
      </c>
      <c r="AU297" s="508">
        <f>CHOOSE($B$3,ENWL!AU297,NPgN!AU297,NPgY!AU297,WMID!AU297,EMID!AU297,SWALES!AU297,SWEST!AU297,LPN!AU297,SPN!AU297,EPN!AU297,SPD!AU297,SPMW!AU297,SSEH!AU297,SSES!AU297)</f>
        <v>0</v>
      </c>
      <c r="AV297" s="508">
        <f>CHOOSE($B$3,ENWL!AV297,NPgN!AV297,NPgY!AV297,WMID!AV297,EMID!AV297,SWALES!AV297,SWEST!AV297,LPN!AV297,SPN!AV297,EPN!AV297,SPD!AV297,SPMW!AV297,SSEH!AV297,SSES!AV297)</f>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508">
        <f>CHOOSE($B$3,ENWL!AR298,NPgN!AR298,NPgY!AR298,WMID!AR298,EMID!AR298,SWALES!AR298,SWEST!AR298,LPN!AR298,SPN!AR298,EPN!AR298,SPD!AR298,SPMW!AR298,SSEH!AR298,SSES!AR298)</f>
        <v>0.8201979553117803</v>
      </c>
      <c r="AS298" s="508">
        <f>CHOOSE($B$3,ENWL!AS298,NPgN!AS298,NPgY!AS298,WMID!AS298,EMID!AS298,SWALES!AS298,SWEST!AS298,LPN!AS298,SPN!AS298,EPN!AS298,SPD!AS298,SPMW!AS298,SSEH!AS298,SSES!AS298)</f>
        <v>0.84492574815426991</v>
      </c>
      <c r="AT298" s="508">
        <f>CHOOSE($B$3,ENWL!AT298,NPgN!AT298,NPgY!AT298,WMID!AT298,EMID!AT298,SWALES!AT298,SWEST!AT298,LPN!AT298,SPN!AT298,EPN!AT298,SPD!AT298,SPMW!AT298,SSEH!AT298,SSES!AT298)</f>
        <v>0.79454163353882312</v>
      </c>
      <c r="AU298" s="508">
        <f>CHOOSE($B$3,ENWL!AU298,NPgN!AU298,NPgY!AU298,WMID!AU298,EMID!AU298,SWALES!AU298,SWEST!AU298,LPN!AU298,SPN!AU298,EPN!AU298,SPD!AU298,SPMW!AU298,SSEH!AU298,SSES!AU298)</f>
        <v>0.79480321887260852</v>
      </c>
      <c r="AV298" s="508">
        <f>CHOOSE($B$3,ENWL!AV298,NPgN!AV298,NPgY!AV298,WMID!AV298,EMID!AV298,SWALES!AV298,SWEST!AV298,LPN!AV298,SPN!AV298,EPN!AV298,SPD!AV298,SPMW!AV298,SSEH!AV298,SSES!AV298)</f>
        <v>0.79648872462060105</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4"/>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4"/>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4"/>
      <c r="AR301" s="508">
        <f>CHOOSE($B$3,ENWL!AR301,NPgN!AR301,NPgY!AR301,WMID!AR301,EMID!AR301,SWALES!AR301,SWEST!AR301,LPN!AR301,SPN!AR301,EPN!AR301,SPD!AR301,SPMW!AR301,SSEH!AR301,SSES!AR301)</f>
        <v>0</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4"/>
      <c r="AR302" s="508">
        <f>CHOOSE($B$3,ENWL!AR302,NPgN!AR302,NPgY!AR302,WMID!AR302,EMID!AR302,SWALES!AR302,SWEST!AR302,LPN!AR302,SPN!AR302,EPN!AR302,SPD!AR302,SPMW!AR302,SSEH!AR302,SSES!AR302)</f>
        <v>7.2864885433159568E-2</v>
      </c>
      <c r="AS302" s="508">
        <f>CHOOSE($B$3,ENWL!AS302,NPgN!AS302,NPgY!AS302,WMID!AS302,EMID!AS302,SWALES!AS302,SWEST!AS302,LPN!AS302,SPN!AS302,EPN!AS302,SPD!AS302,SPMW!AS302,SSEH!AS302,SSES!AS302)</f>
        <v>6.5208675781517692E-2</v>
      </c>
      <c r="AT302" s="508">
        <f>CHOOSE($B$3,ENWL!AT302,NPgN!AT302,NPgY!AT302,WMID!AT302,EMID!AT302,SWALES!AT302,SWEST!AT302,LPN!AT302,SPN!AT302,EPN!AT302,SPD!AT302,SPMW!AT302,SSEH!AT302,SSES!AT302)</f>
        <v>6.3184719019416968E-2</v>
      </c>
      <c r="AU302" s="508">
        <f>CHOOSE($B$3,ENWL!AU302,NPgN!AU302,NPgY!AU302,WMID!AU302,EMID!AU302,SWALES!AU302,SWEST!AU302,LPN!AU302,SPN!AU302,EPN!AU302,SPD!AU302,SPMW!AU302,SSEH!AU302,SSES!AU302)</f>
        <v>4.0280922985822837E-2</v>
      </c>
      <c r="AV302" s="508">
        <f>CHOOSE($B$3,ENWL!AV302,NPgN!AV302,NPgY!AV302,WMID!AV302,EMID!AV302,SWALES!AV302,SWEST!AV302,LPN!AV302,SPN!AV302,EPN!AV302,SPD!AV302,SPMW!AV302,SSEH!AV302,SSES!AV302)</f>
        <v>4.0260321864257091E-2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4"/>
      <c r="AR303" s="508">
        <f>CHOOSE($B$3,ENWL!AR303,NPgN!AR303,NPgY!AR303,WMID!AR303,EMID!AR303,SWALES!AR303,SWEST!AR303,LPN!AR303,SPN!AR303,EPN!AR303,SPD!AR303,SPMW!AR303,SSEH!AR303,SSES!AR303)</f>
        <v>0.95164180328904968</v>
      </c>
      <c r="AS303" s="508">
        <f>CHOOSE($B$3,ENWL!AS303,NPgN!AS303,NPgY!AS303,WMID!AS303,EMID!AS303,SWALES!AS303,SWEST!AS303,LPN!AS303,SPN!AS303,EPN!AS303,SPD!AS303,SPMW!AS303,SSEH!AS303,SSES!AS303)</f>
        <v>0.92784278695660138</v>
      </c>
      <c r="AT303" s="508">
        <f>CHOOSE($B$3,ENWL!AT303,NPgN!AT303,NPgY!AT303,WMID!AT303,EMID!AT303,SWALES!AT303,SWEST!AT303,LPN!AT303,SPN!AT303,EPN!AT303,SPD!AT303,SPMW!AT303,SSEH!AT303,SSES!AT303)</f>
        <v>0.91971506731874908</v>
      </c>
      <c r="AU303" s="508">
        <f>CHOOSE($B$3,ENWL!AU303,NPgN!AU303,NPgY!AU303,WMID!AU303,EMID!AU303,SWALES!AU303,SWEST!AU303,LPN!AU303,SPN!AU303,EPN!AU303,SPD!AU303,SPMW!AU303,SSEH!AU303,SSES!AU303)</f>
        <v>0.93185045875029826</v>
      </c>
      <c r="AV303" s="508">
        <f>CHOOSE($B$3,ENWL!AV303,NPgN!AV303,NPgY!AV303,WMID!AV303,EMID!AV303,SWALES!AV303,SWEST!AV303,LPN!AV303,SPN!AV303,EPN!AV303,SPD!AV303,SPMW!AV303,SSEH!AV303,SSES!AV303)</f>
        <v>0.90140528014311749</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4"/>
      <c r="AR304" s="508">
        <f>CHOOSE($B$3,ENWL!AR304,NPgN!AR304,NPgY!AR304,WMID!AR304,EMID!AR304,SWALES!AR304,SWEST!AR304,LPN!AR304,SPN!AR304,EPN!AR304,SPD!AR304,SPMW!AR304,SSEH!AR304,SSES!AR304)</f>
        <v>0.95578844519207651</v>
      </c>
      <c r="AS304" s="508">
        <f>CHOOSE($B$3,ENWL!AS304,NPgN!AS304,NPgY!AS304,WMID!AS304,EMID!AS304,SWALES!AS304,SWEST!AS304,LPN!AS304,SPN!AS304,EPN!AS304,SPD!AS304,SPMW!AS304,SSEH!AS304,SSES!AS304)</f>
        <v>0.96023325344770949</v>
      </c>
      <c r="AT304" s="508">
        <f>CHOOSE($B$3,ENWL!AT304,NPgN!AT304,NPgY!AT304,WMID!AT304,EMID!AT304,SWALES!AT304,SWEST!AT304,LPN!AT304,SPN!AT304,EPN!AT304,SPD!AT304,SPMW!AT304,SSEH!AT304,SSES!AT304)</f>
        <v>0.95750299610443079</v>
      </c>
      <c r="AU304" s="508">
        <f>CHOOSE($B$3,ENWL!AU304,NPgN!AU304,NPgY!AU304,WMID!AU304,EMID!AU304,SWALES!AU304,SWEST!AU304,LPN!AU304,SPN!AU304,EPN!AU304,SPD!AU304,SPMW!AU304,SSEH!AU304,SSES!AU304)</f>
        <v>0.94288998060526708</v>
      </c>
      <c r="AV304" s="508">
        <f>CHOOSE($B$3,ENWL!AV304,NPgN!AV304,NPgY!AV304,WMID!AV304,EMID!AV304,SWALES!AV304,SWEST!AV304,LPN!AV304,SPN!AV304,EPN!AV304,SPD!AV304,SPMW!AV304,SSEH!AV304,SSES!AV304)</f>
        <v>0.94440191824983966</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4"/>
      <c r="AR305" s="508">
        <f>CHOOSE($B$3,ENWL!AR305,NPgN!AR305,NPgY!AR305,WMID!AR305,EMID!AR305,SWALES!AR305,SWEST!AR305,LPN!AR305,SPN!AR305,EPN!AR305,SPD!AR305,SPMW!AR305,SSEH!AR305,SSES!AR305)</f>
        <v>7.0975173293935268E-2</v>
      </c>
      <c r="AS305" s="508">
        <f>CHOOSE($B$3,ENWL!AS305,NPgN!AS305,NPgY!AS305,WMID!AS305,EMID!AS305,SWALES!AS305,SWEST!AS305,LPN!AS305,SPN!AS305,EPN!AS305,SPD!AS305,SPMW!AS305,SSEH!AS305,SSES!AS305)</f>
        <v>2.8979658113592995E-2</v>
      </c>
      <c r="AT305" s="508">
        <f>CHOOSE($B$3,ENWL!AT305,NPgN!AT305,NPgY!AT305,WMID!AT305,EMID!AT305,SWALES!AT305,SWEST!AT305,LPN!AT305,SPN!AT305,EPN!AT305,SPD!AT305,SPMW!AT305,SSEH!AT305,SSES!AT305)</f>
        <v>7.2532606047823911E-2</v>
      </c>
      <c r="AU305" s="508">
        <f>CHOOSE($B$3,ENWL!AU305,NPgN!AU305,NPgY!AU305,WMID!AU305,EMID!AU305,SWALES!AU305,SWEST!AU305,LPN!AU305,SPN!AU305,EPN!AU305,SPD!AU305,SPMW!AU305,SSEH!AU305,SSES!AU305)</f>
        <v>4.9406748156784044E-2</v>
      </c>
      <c r="AV305" s="508">
        <f>CHOOSE($B$3,ENWL!AV305,NPgN!AV305,NPgY!AV305,WMID!AV305,EMID!AV305,SWALES!AV305,SWEST!AV305,LPN!AV305,SPN!AV305,EPN!AV305,SPD!AV305,SPMW!AV305,SSEH!AV305,SSES!AV305)</f>
        <v>4.6656338335417699E-2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4"/>
      <c r="AR306" s="508">
        <f>CHOOSE($B$3,ENWL!AR306,NPgN!AR306,NPgY!AR306,WMID!AR306,EMID!AR306,SWALES!AR306,SWEST!AR306,LPN!AR306,SPN!AR306,EPN!AR306,SPD!AR306,SPMW!AR306,SSEH!AR306,SSES!AR306)</f>
        <v>0.88406280089169731</v>
      </c>
      <c r="AS306" s="508">
        <f>CHOOSE($B$3,ENWL!AS306,NPgN!AS306,NPgY!AS306,WMID!AS306,EMID!AS306,SWALES!AS306,SWEST!AS306,LPN!AS306,SPN!AS306,EPN!AS306,SPD!AS306,SPMW!AS306,SSEH!AS306,SSES!AS306)</f>
        <v>0.88438100458337987</v>
      </c>
      <c r="AT306" s="508">
        <f>CHOOSE($B$3,ENWL!AT306,NPgN!AT306,NPgY!AT306,WMID!AT306,EMID!AT306,SWALES!AT306,SWEST!AT306,LPN!AT306,SPN!AT306,EPN!AT306,SPD!AT306,SPMW!AT306,SSEH!AT306,SSES!AT306)</f>
        <v>0.88250898988271487</v>
      </c>
      <c r="AU306" s="508">
        <f>CHOOSE($B$3,ENWL!AU306,NPgN!AU306,NPgY!AU306,WMID!AU306,EMID!AU306,SWALES!AU306,SWEST!AU306,LPN!AU306,SPN!AU306,EPN!AU306,SPD!AU306,SPMW!AU306,SSEH!AU306,SSES!AU306)</f>
        <v>0.88246334392312464</v>
      </c>
      <c r="AV306" s="508">
        <f>CHOOSE($B$3,ENWL!AV306,NPgN!AV306,NPgY!AV306,WMID!AV306,EMID!AV306,SWALES!AV306,SWEST!AV306,LPN!AV306,SPN!AV306,EPN!AV306,SPD!AV306,SPMW!AV306,SSEH!AV306,SSES!AV306)</f>
        <v>0.91058524525694862</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4"/>
      <c r="AR307" s="508">
        <f>CHOOSE($B$3,ENWL!AR307,NPgN!AR307,NPgY!AR307,WMID!AR307,EMID!AR307,SWALES!AR307,SWEST!AR307,LPN!AR307,SPN!AR307,EPN!AR307,SPD!AR307,SPMW!AR307,SSEH!AR307,SSES!AR307)</f>
        <v>9.644114696318612E-2</v>
      </c>
      <c r="AS307" s="508">
        <f>CHOOSE($B$3,ENWL!AS307,NPgN!AS307,NPgY!AS307,WMID!AS307,EMID!AS307,SWALES!AS307,SWEST!AS307,LPN!AS307,SPN!AS307,EPN!AS307,SPD!AS307,SPMW!AS307,SSEH!AS307,SSES!AS307)</f>
        <v>9.6868896062210857E-2</v>
      </c>
      <c r="AT307" s="508">
        <f>CHOOSE($B$3,ENWL!AT307,NPgN!AT307,NPgY!AT307,WMID!AT307,EMID!AT307,SWALES!AT307,SWEST!AT307,LPN!AT307,SPN!AT307,EPN!AT307,SPD!AT307,SPMW!AT307,SSEH!AT307,SSES!AT307)</f>
        <v>9.7350964315670571E-2</v>
      </c>
      <c r="AU307" s="508">
        <f>CHOOSE($B$3,ENWL!AU307,NPgN!AU307,NPgY!AU307,WMID!AU307,EMID!AU307,SWALES!AU307,SWEST!AU307,LPN!AU307,SPN!AU307,EPN!AU307,SPD!AU307,SPMW!AU307,SSEH!AU307,SSES!AU307)</f>
        <v>9.7816592117103307E-2</v>
      </c>
      <c r="AV307" s="508">
        <f>CHOOSE($B$3,ENWL!AV307,NPgN!AV307,NPgY!AV307,WMID!AV307,EMID!AV307,SWALES!AV307,SWEST!AV307,LPN!AV307,SPN!AV307,EPN!AV307,SPD!AV307,SPMW!AV307,SSEH!AV307,SSES!AV307)</f>
        <v>9.8243006708698968E-2</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4"/>
      <c r="AR308" s="508">
        <f>CHOOSE($B$3,ENWL!AR308,NPgN!AR308,NPgY!AR308,WMID!AR308,EMID!AR308,SWALES!AR308,SWEST!AR308,LPN!AR308,SPN!AR308,EPN!AR308,SPD!AR308,SPMW!AR308,SSEH!AR308,SSES!AR308)</f>
        <v>0</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4"/>
      <c r="AR309" s="508">
        <f>CHOOSE($B$3,ENWL!AR309,NPgN!AR309,NPgY!AR309,WMID!AR309,EMID!AR309,SWALES!AR309,SWEST!AR309,LPN!AR309,SPN!AR309,EPN!AR309,SPD!AR309,SPMW!AR309,SSEH!AR309,SSES!AR309)</f>
        <v>0.19627038046727452</v>
      </c>
      <c r="AS309" s="508">
        <f>CHOOSE($B$3,ENWL!AS309,NPgN!AS309,NPgY!AS309,WMID!AS309,EMID!AS309,SWALES!AS309,SWEST!AS309,LPN!AS309,SPN!AS309,EPN!AS309,SPD!AS309,SPMW!AS309,SSEH!AS309,SSES!AS309)</f>
        <v>0.2035232785580815</v>
      </c>
      <c r="AT309" s="508">
        <f>CHOOSE($B$3,ENWL!AT309,NPgN!AT309,NPgY!AT309,WMID!AT309,EMID!AT309,SWALES!AT309,SWEST!AT309,LPN!AT309,SPN!AT309,EPN!AT309,SPD!AT309,SPMW!AT309,SSEH!AT309,SSES!AT309)</f>
        <v>0.2029832546553948</v>
      </c>
      <c r="AU309" s="508">
        <f>CHOOSE($B$3,ENWL!AU309,NPgN!AU309,NPgY!AU309,WMID!AU309,EMID!AU309,SWALES!AU309,SWEST!AU309,LPN!AU309,SPN!AU309,EPN!AU309,SPD!AU309,SPMW!AU309,SSEH!AU309,SSES!AU309)</f>
        <v>0.20897907308508074</v>
      </c>
      <c r="AV309" s="508">
        <f>CHOOSE($B$3,ENWL!AV309,NPgN!AV309,NPgY!AV309,WMID!AV309,EMID!AV309,SWALES!AV309,SWEST!AV309,LPN!AV309,SPN!AV309,EPN!AV309,SPD!AV309,SPMW!AV309,SSEH!AV309,SSES!AV309)</f>
        <v>0.20735093853055286</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4"/>
      <c r="AR310" s="508">
        <f>CHOOSE($B$3,ENWL!AR310,NPgN!AR310,NPgY!AR310,WMID!AR310,EMID!AR310,SWALES!AR310,SWEST!AR310,LPN!AR310,SPN!AR310,EPN!AR310,SPD!AR310,SPMW!AR310,SSEH!AR310,SSES!AR310)</f>
        <v>0</v>
      </c>
      <c r="AS310" s="508">
        <f>CHOOSE($B$3,ENWL!AS310,NPgN!AS310,NPgY!AS310,WMID!AS310,EMID!AS310,SWALES!AS310,SWEST!AS310,LPN!AS310,SPN!AS310,EPN!AS310,SPD!AS310,SPMW!AS310,SSEH!AS310,SSES!AS310)</f>
        <v>0</v>
      </c>
      <c r="AT310" s="508">
        <f>CHOOSE($B$3,ENWL!AT310,NPgN!AT310,NPgY!AT310,WMID!AT310,EMID!AT310,SWALES!AT310,SWEST!AT310,LPN!AT310,SPN!AT310,EPN!AT310,SPD!AT310,SPMW!AT310,SSEH!AT310,SSES!AT310)</f>
        <v>0</v>
      </c>
      <c r="AU310" s="508">
        <f>CHOOSE($B$3,ENWL!AU310,NPgN!AU310,NPgY!AU310,WMID!AU310,EMID!AU310,SWALES!AU310,SWEST!AU310,LPN!AU310,SPN!AU310,EPN!AU310,SPD!AU310,SPMW!AU310,SSEH!AU310,SSES!AU310)</f>
        <v>0</v>
      </c>
      <c r="AV310" s="508">
        <f>CHOOSE($B$3,ENWL!AV310,NPgN!AV310,NPgY!AV310,WMID!AV310,EMID!AV310,SWALES!AV310,SWEST!AV310,LPN!AV310,SPN!AV310,EPN!AV310,SPD!AV310,SPMW!AV310,SSEH!AV310,SSES!AV310)</f>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4"/>
      <c r="AR311" s="508">
        <f>CHOOSE($B$3,ENWL!AR311,NPgN!AR311,NPgY!AR311,WMID!AR311,EMID!AR311,SWALES!AR311,SWEST!AR311,LPN!AR311,SPN!AR311,EPN!AR311,SPD!AR311,SPMW!AR311,SSEH!AR311,SSES!AR311)</f>
        <v>0</v>
      </c>
      <c r="AS311" s="508">
        <f>CHOOSE($B$3,ENWL!AS311,NPgN!AS311,NPgY!AS311,WMID!AS311,EMID!AS311,SWALES!AS311,SWEST!AS311,LPN!AS311,SPN!AS311,EPN!AS311,SPD!AS311,SPMW!AS311,SSEH!AS311,SSES!AS311)</f>
        <v>0</v>
      </c>
      <c r="AT311" s="508">
        <f>CHOOSE($B$3,ENWL!AT311,NPgN!AT311,NPgY!AT311,WMID!AT311,EMID!AT311,SWALES!AT311,SWEST!AT311,LPN!AT311,SPN!AT311,EPN!AT311,SPD!AT311,SPMW!AT311,SSEH!AT311,SSES!AT311)</f>
        <v>0</v>
      </c>
      <c r="AU311" s="508">
        <f>CHOOSE($B$3,ENWL!AU311,NPgN!AU311,NPgY!AU311,WMID!AU311,EMID!AU311,SWALES!AU311,SWEST!AU311,LPN!AU311,SPN!AU311,EPN!AU311,SPD!AU311,SPMW!AU311,SSEH!AU311,SSES!AU311)</f>
        <v>0</v>
      </c>
      <c r="AV311" s="508">
        <f>CHOOSE($B$3,ENWL!AV311,NPgN!AV311,NPgY!AV311,WMID!AV311,EMID!AV311,SWALES!AV311,SWEST!AV311,LPN!AV311,SPN!AV311,EPN!AV311,SPD!AV311,SPMW!AV311,SSEH!AV311,SSES!AV311)</f>
        <v>0</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4"/>
      <c r="AR312" s="508">
        <f>CHOOSE($B$3,ENWL!AR312,NPgN!AR312,NPgY!AR312,WMID!AR312,EMID!AR312,SWALES!AR312,SWEST!AR312,LPN!AR312,SPN!AR312,EPN!AR312,SPD!AR312,SPMW!AR312,SSEH!AR312,SSES!AR312)</f>
        <v>0</v>
      </c>
      <c r="AS312" s="508">
        <f>CHOOSE($B$3,ENWL!AS312,NPgN!AS312,NPgY!AS312,WMID!AS312,EMID!AS312,SWALES!AS312,SWEST!AS312,LPN!AS312,SPN!AS312,EPN!AS312,SPD!AS312,SPMW!AS312,SSEH!AS312,SSES!AS312)</f>
        <v>0</v>
      </c>
      <c r="AT312" s="508">
        <f>CHOOSE($B$3,ENWL!AT312,NPgN!AT312,NPgY!AT312,WMID!AT312,EMID!AT312,SWALES!AT312,SWEST!AT312,LPN!AT312,SPN!AT312,EPN!AT312,SPD!AT312,SPMW!AT312,SSEH!AT312,SSES!AT312)</f>
        <v>0</v>
      </c>
      <c r="AU312" s="508">
        <f>CHOOSE($B$3,ENWL!AU312,NPgN!AU312,NPgY!AU312,WMID!AU312,EMID!AU312,SWALES!AU312,SWEST!AU312,LPN!AU312,SPN!AU312,EPN!AU312,SPD!AU312,SPMW!AU312,SSEH!AU312,SSES!AU312)</f>
        <v>0</v>
      </c>
      <c r="AV312" s="508">
        <f>CHOOSE($B$3,ENWL!AV312,NPgN!AV312,NPgY!AV312,WMID!AV312,EMID!AV312,SWALES!AV312,SWEST!AV312,LPN!AV312,SPN!AV312,EPN!AV312,SPD!AV312,SPMW!AV312,SSEH!AV312,SSES!AV312)</f>
        <v>0</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4"/>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4"/>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4"/>
      <c r="AR315" s="508">
        <f>CHOOSE($B$3,ENWL!AR315,NPgN!AR315,NPgY!AR315,WMID!AR315,EMID!AR315,SWALES!AR315,SWEST!AR315,LPN!AR315,SPN!AR315,EPN!AR315,SPD!AR315,SPMW!AR315,SSEH!AR315,SSES!AR315)</f>
        <v>0</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4"/>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4"/>
      <c r="AR317" s="508">
        <f>CHOOSE($B$3,ENWL!AR317,NPgN!AR317,NPgY!AR317,WMID!AR317,EMID!AR317,SWALES!AR317,SWEST!AR317,LPN!AR317,SPN!AR317,EPN!AR317,SPD!AR317,SPMW!AR317,SSEH!AR317,SSES!AR317)</f>
        <v>2.3793824080597409E-2</v>
      </c>
      <c r="AS317" s="508">
        <f>CHOOSE($B$3,ENWL!AS317,NPgN!AS317,NPgY!AS317,WMID!AS317,EMID!AS317,SWALES!AS317,SWEST!AS317,LPN!AS317,SPN!AS317,EPN!AS317,SPD!AS317,SPMW!AS317,SSEH!AS317,SSES!AS317)</f>
        <v>4.6586247104223898E-2</v>
      </c>
      <c r="AT317" s="508">
        <f>CHOOSE($B$3,ENWL!AT317,NPgN!AT317,NPgY!AT317,WMID!AT317,EMID!AT317,SWALES!AT317,SWEST!AT317,LPN!AT317,SPN!AT317,EPN!AT317,SPD!AT317,SPMW!AT317,SSEH!AT317,SSES!AT317)</f>
        <v>4.5733954690060488E-2</v>
      </c>
      <c r="AU317" s="508">
        <f>CHOOSE($B$3,ENWL!AU317,NPgN!AU317,NPgY!AU317,WMID!AU317,EMID!AU317,SWALES!AU317,SWEST!AU317,LPN!AU317,SPN!AU317,EPN!AU317,SPD!AU317,SPMW!AU317,SSEH!AU317,SSES!AU317)</f>
        <v>2.1688856898211418E-2</v>
      </c>
      <c r="AV317" s="508">
        <f>CHOOSE($B$3,ENWL!AV317,NPgN!AV317,NPgY!AV317,WMID!AV317,EMID!AV317,SWALES!AV317,SWEST!AV317,LPN!AV317,SPN!AV317,EPN!AV317,SPD!AV317,SPMW!AV317,SSEH!AV317,SSES!AV317)</f>
        <v>2.0557768472962958E-2</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4"/>
      <c r="AR318" s="508">
        <f>CHOOSE($B$3,ENWL!AR318,NPgN!AR318,NPgY!AR318,WMID!AR318,EMID!AR318,SWALES!AR318,SWEST!AR318,LPN!AR318,SPN!AR318,EPN!AR318,SPD!AR318,SPMW!AR318,SSEH!AR318,SSES!AR318)</f>
        <v>3.4416082037720737E-2</v>
      </c>
      <c r="AS318" s="508">
        <f>CHOOSE($B$3,ENWL!AS318,NPgN!AS318,NPgY!AS318,WMID!AS318,EMID!AS318,SWALES!AS318,SWEST!AS318,LPN!AS318,SPN!AS318,EPN!AS318,SPD!AS318,SPMW!AS318,SSEH!AS318,SSES!AS318)</f>
        <v>3.1742296382809593E-2</v>
      </c>
      <c r="AT318" s="508">
        <f>CHOOSE($B$3,ENWL!AT318,NPgN!AT318,NPgY!AT318,WMID!AT318,EMID!AT318,SWALES!AT318,SWEST!AT318,LPN!AT318,SPN!AT318,EPN!AT318,SPD!AT318,SPMW!AT318,SSEH!AT318,SSES!AT318)</f>
        <v>3.4034934362436424E-2</v>
      </c>
      <c r="AU318" s="508">
        <f>CHOOSE($B$3,ENWL!AU318,NPgN!AU318,NPgY!AU318,WMID!AU318,EMID!AU318,SWALES!AU318,SWEST!AU318,LPN!AU318,SPN!AU318,EPN!AU318,SPD!AU318,SPMW!AU318,SSEH!AU318,SSES!AU318)</f>
        <v>4.6842723141904193E-2</v>
      </c>
      <c r="AV318" s="508">
        <f>CHOOSE($B$3,ENWL!AV318,NPgN!AV318,NPgY!AV318,WMID!AV318,EMID!AV318,SWALES!AV318,SWEST!AV318,LPN!AV318,SPN!AV318,EPN!AV318,SPD!AV318,SPMW!AV318,SSEH!AV318,SSES!AV318)</f>
        <v>4.370080954794988E-2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4"/>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4"/>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4"/>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4"/>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4"/>
      <c r="AR323" s="508">
        <f>CHOOSE($B$3,ENWL!AR323,NPgN!AR323,NPgY!AR323,WMID!AR323,EMID!AR323,SWALES!AR323,SWEST!AR323,LPN!AR323,SPN!AR323,EPN!AR323,SPD!AR323,SPMW!AR323,SSEH!AR323,SSES!AR323)</f>
        <v>5.1992838762626387E-3</v>
      </c>
      <c r="AS323" s="508">
        <f>CHOOSE($B$3,ENWL!AS323,NPgN!AS323,NPgY!AS323,WMID!AS323,EMID!AS323,SWALES!AS323,SWEST!AS323,LPN!AS323,SPN!AS323,EPN!AS323,SPD!AS323,SPMW!AS323,SSEH!AS323,SSES!AS323)</f>
        <v>6.2297810575201729E-3</v>
      </c>
      <c r="AT323" s="508">
        <f>CHOOSE($B$3,ENWL!AT323,NPgN!AT323,NPgY!AT323,WMID!AT323,EMID!AT323,SWALES!AT323,SWEST!AT323,LPN!AT323,SPN!AT323,EPN!AT323,SPD!AT323,SPMW!AT323,SSEH!AT323,SSES!AT323)</f>
        <v>6.4362345646383915E-3</v>
      </c>
      <c r="AU323" s="508">
        <f>CHOOSE($B$3,ENWL!AU323,NPgN!AU323,NPgY!AU323,WMID!AU323,EMID!AU323,SWALES!AU323,SWEST!AU323,LPN!AU323,SPN!AU323,EPN!AU323,SPD!AU323,SPMW!AU323,SSEH!AU323,SSES!AU323)</f>
        <v>7.0833026879083957E-3</v>
      </c>
      <c r="AV323" s="508">
        <f>CHOOSE($B$3,ENWL!AV323,NPgN!AV323,NPgY!AV323,WMID!AV323,EMID!AV323,SWALES!AV323,SWEST!AV323,LPN!AV323,SPN!AV323,EPN!AV323,SPD!AV323,SPMW!AV323,SSEH!AV323,SSES!AV323)</f>
        <v>5.9938834922199239E-3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4"/>
      <c r="AR324" s="508">
        <f>CHOOSE($B$3,ENWL!AR324,NPgN!AR324,NPgY!AR324,WMID!AR324,EMID!AR324,SWALES!AR324,SWEST!AR324,LPN!AR324,SPN!AR324,EPN!AR324,SPD!AR324,SPMW!AR324,SSEH!AR324,SSES!AR324)</f>
        <v>4.7796687621660281E-3</v>
      </c>
      <c r="AS324" s="508">
        <f>CHOOSE($B$3,ENWL!AS324,NPgN!AS324,NPgY!AS324,WMID!AS324,EMID!AS324,SWALES!AS324,SWEST!AS324,LPN!AS324,SPN!AS324,EPN!AS324,SPD!AS324,SPMW!AS324,SSEH!AS324,SSES!AS324)</f>
        <v>9.6828426880386405E-3</v>
      </c>
      <c r="AT324" s="508">
        <f>CHOOSE($B$3,ENWL!AT324,NPgN!AT324,NPgY!AT324,WMID!AT324,EMID!AT324,SWALES!AT324,SWEST!AT324,LPN!AT324,SPN!AT324,EPN!AT324,SPD!AT324,SPMW!AT324,SSEH!AT324,SSES!AT324)</f>
        <v>1.4479649914047847E-2</v>
      </c>
      <c r="AU324" s="508">
        <f>CHOOSE($B$3,ENWL!AU324,NPgN!AU324,NPgY!AU324,WMID!AU324,EMID!AU324,SWALES!AU324,SWEST!AU324,LPN!AU324,SPN!AU324,EPN!AU324,SPD!AU324,SPMW!AU324,SSEH!AU324,SSES!AU324)</f>
        <v>3.1428803332927746E-2</v>
      </c>
      <c r="AV324" s="508">
        <f>CHOOSE($B$3,ENWL!AV324,NPgN!AV324,NPgY!AV324,WMID!AV324,EMID!AV324,SWALES!AV324,SWEST!AV324,LPN!AV324,SPN!AV324,EPN!AV324,SPD!AV324,SPMW!AV324,SSEH!AV324,SSES!AV324)</f>
        <v>6.048763683382917E-2</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4"/>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4"/>
      <c r="AR326" s="508">
        <f>CHOOSE($B$3,ENWL!AR326,NPgN!AR326,NPgY!AR326,WMID!AR326,EMID!AR326,SWALES!AR326,SWEST!AR326,LPN!AR326,SPN!AR326,EPN!AR326,SPD!AR326,SPMW!AR326,SSEH!AR326,SSES!AR326)</f>
        <v>0.1088268713942845</v>
      </c>
      <c r="AS326" s="508">
        <f>CHOOSE($B$3,ENWL!AS326,NPgN!AS326,NPgY!AS326,WMID!AS326,EMID!AS326,SWALES!AS326,SWEST!AS326,LPN!AS326,SPN!AS326,EPN!AS326,SPD!AS326,SPMW!AS326,SSEH!AS326,SSES!AS326)</f>
        <v>0.12609459373213711</v>
      </c>
      <c r="AT326" s="508">
        <f>CHOOSE($B$3,ENWL!AT326,NPgN!AT326,NPgY!AT326,WMID!AT326,EMID!AT326,SWALES!AT326,SWEST!AT326,LPN!AT326,SPN!AT326,EPN!AT326,SPD!AT326,SPMW!AT326,SSEH!AT326,SSES!AT326)</f>
        <v>0.13292576041335294</v>
      </c>
      <c r="AU326" s="508">
        <f>CHOOSE($B$3,ENWL!AU326,NPgN!AU326,NPgY!AU326,WMID!AU326,EMID!AU326,SWALES!AU326,SWEST!AU326,LPN!AU326,SPN!AU326,EPN!AU326,SPD!AU326,SPMW!AU326,SSEH!AU326,SSES!AU326)</f>
        <v>0.15579003297060734</v>
      </c>
      <c r="AV326" s="508">
        <f>CHOOSE($B$3,ENWL!AV326,NPgN!AV326,NPgY!AV326,WMID!AV326,EMID!AV326,SWALES!AV326,SWEST!AV326,LPN!AV326,SPN!AV326,EPN!AV326,SPD!AV326,SPMW!AV326,SSEH!AV326,SSES!AV326)</f>
        <v>0.15685493704398126</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4"/>
      <c r="AR327" s="508">
        <f>CHOOSE($B$3,ENWL!AR327,NPgN!AR327,NPgY!AR327,WMID!AR327,EMID!AR327,SWALES!AR327,SWEST!AR327,LPN!AR327,SPN!AR327,EPN!AR327,SPD!AR327,SPMW!AR327,SSEH!AR327,SSES!AR327)</f>
        <v>0.11593719910830273</v>
      </c>
      <c r="AS327" s="508">
        <f>CHOOSE($B$3,ENWL!AS327,NPgN!AS327,NPgY!AS327,WMID!AS327,EMID!AS327,SWALES!AS327,SWEST!AS327,LPN!AS327,SPN!AS327,EPN!AS327,SPD!AS327,SPMW!AS327,SSEH!AS327,SSES!AS327)</f>
        <v>0.11561899541662007</v>
      </c>
      <c r="AT327" s="508">
        <f>CHOOSE($B$3,ENWL!AT327,NPgN!AT327,NPgY!AT327,WMID!AT327,EMID!AT327,SWALES!AT327,SWEST!AT327,LPN!AT327,SPN!AT327,EPN!AT327,SPD!AT327,SPMW!AT327,SSEH!AT327,SSES!AT327)</f>
        <v>0.11749101011728515</v>
      </c>
      <c r="AU327" s="508">
        <f>CHOOSE($B$3,ENWL!AU327,NPgN!AU327,NPgY!AU327,WMID!AU327,EMID!AU327,SWALES!AU327,SWEST!AU327,LPN!AU327,SPN!AU327,EPN!AU327,SPD!AU327,SPMW!AU327,SSEH!AU327,SSES!AU327)</f>
        <v>0.11753665607687527</v>
      </c>
      <c r="AV327" s="508">
        <f>CHOOSE($B$3,ENWL!AV327,NPgN!AV327,NPgY!AV327,WMID!AV327,EMID!AV327,SWALES!AV327,SWEST!AV327,LPN!AV327,SPN!AV327,EPN!AV327,SPD!AV327,SPMW!AV327,SSEH!AV327,SSES!AV327)</f>
        <v>8.9414754743051314E-2</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4"/>
      <c r="AR328" s="508">
        <f>CHOOSE($B$3,ENWL!AR328,NPgN!AR328,NPgY!AR328,WMID!AR328,EMID!AR328,SWALES!AR328,SWEST!AR328,LPN!AR328,SPN!AR328,EPN!AR328,SPD!AR328,SPMW!AR328,SSEH!AR328,SSES!AR328)</f>
        <v>0.90355885303681394</v>
      </c>
      <c r="AS328" s="508">
        <f>CHOOSE($B$3,ENWL!AS328,NPgN!AS328,NPgY!AS328,WMID!AS328,EMID!AS328,SWALES!AS328,SWEST!AS328,LPN!AS328,SPN!AS328,EPN!AS328,SPD!AS328,SPMW!AS328,SSEH!AS328,SSES!AS328)</f>
        <v>0.90313110393778917</v>
      </c>
      <c r="AT328" s="508">
        <f>CHOOSE($B$3,ENWL!AT328,NPgN!AT328,NPgY!AT328,WMID!AT328,EMID!AT328,SWALES!AT328,SWEST!AT328,LPN!AT328,SPN!AT328,EPN!AT328,SPD!AT328,SPMW!AT328,SSEH!AT328,SSES!AT328)</f>
        <v>0.90264903568432941</v>
      </c>
      <c r="AU328" s="508">
        <f>CHOOSE($B$3,ENWL!AU328,NPgN!AU328,NPgY!AU328,WMID!AU328,EMID!AU328,SWALES!AU328,SWEST!AU328,LPN!AU328,SPN!AU328,EPN!AU328,SPD!AU328,SPMW!AU328,SSEH!AU328,SSES!AU328)</f>
        <v>0.90218340788289664</v>
      </c>
      <c r="AV328" s="508">
        <f>CHOOSE($B$3,ENWL!AV328,NPgN!AV328,NPgY!AV328,WMID!AV328,EMID!AV328,SWALES!AV328,SWEST!AV328,LPN!AV328,SPN!AV328,EPN!AV328,SPD!AV328,SPMW!AV328,SSEH!AV328,SSES!AV328)</f>
        <v>0.9017569932913011</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4"/>
      <c r="AR329" s="508">
        <f>CHOOSE($B$3,ENWL!AR329,NPgN!AR329,NPgY!AR329,WMID!AR329,EMID!AR329,SWALES!AR329,SWEST!AR329,LPN!AR329,SPN!AR329,EPN!AR329,SPD!AR329,SPMW!AR329,SSEH!AR329,SSES!AR329)</f>
        <v>1</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4"/>
      <c r="AR330" s="508">
        <f>CHOOSE($B$3,ENWL!AR330,NPgN!AR330,NPgY!AR330,WMID!AR330,EMID!AR330,SWALES!AR330,SWEST!AR330,LPN!AR330,SPN!AR330,EPN!AR330,SPD!AR330,SPMW!AR330,SSEH!AR330,SSES!AR330)</f>
        <v>0.7236997024496864</v>
      </c>
      <c r="AS330" s="508">
        <f>CHOOSE($B$3,ENWL!AS330,NPgN!AS330,NPgY!AS330,WMID!AS330,EMID!AS330,SWALES!AS330,SWEST!AS330,LPN!AS330,SPN!AS330,EPN!AS330,SPD!AS330,SPMW!AS330,SSEH!AS330,SSES!AS330)</f>
        <v>0.72329552646061457</v>
      </c>
      <c r="AT330" s="508">
        <f>CHOOSE($B$3,ENWL!AT330,NPgN!AT330,NPgY!AT330,WMID!AT330,EMID!AT330,SWALES!AT330,SWEST!AT330,LPN!AT330,SPN!AT330,EPN!AT330,SPD!AT330,SPMW!AT330,SSEH!AT330,SSES!AT330)</f>
        <v>0.72543347421132065</v>
      </c>
      <c r="AU330" s="508">
        <f>CHOOSE($B$3,ENWL!AU330,NPgN!AU330,NPgY!AU330,WMID!AU330,EMID!AU330,SWALES!AU330,SWEST!AU330,LPN!AU330,SPN!AU330,EPN!AU330,SPD!AU330,SPMW!AU330,SSEH!AU330,SSES!AU330)</f>
        <v>0.74157410679518709</v>
      </c>
      <c r="AV330" s="508">
        <f>CHOOSE($B$3,ENWL!AV330,NPgN!AV330,NPgY!AV330,WMID!AV330,EMID!AV330,SWALES!AV330,SWEST!AV330,LPN!AV330,SPN!AV330,EPN!AV330,SPD!AV330,SPMW!AV330,SSEH!AV330,SSES!AV330)</f>
        <v>0.74409682463114091</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4"/>
      <c r="AR331" s="508">
        <f>CHOOSE($B$3,ENWL!AR331,NPgN!AR331,NPgY!AR331,WMID!AR331,EMID!AR331,SWALES!AR331,SWEST!AR331,LPN!AR331,SPN!AR331,EPN!AR331,SPD!AR331,SPMW!AR331,SSEH!AR331,SSES!AR331)</f>
        <v>1.9784703868186808E-2</v>
      </c>
      <c r="AS331" s="508">
        <f>CHOOSE($B$3,ENWL!AS331,NPgN!AS331,NPgY!AS331,WMID!AS331,EMID!AS331,SWALES!AS331,SWEST!AS331,LPN!AS331,SPN!AS331,EPN!AS331,SPD!AS331,SPMW!AS331,SSEH!AS331,SSES!AS331)</f>
        <v>1.5888123251136043E-2</v>
      </c>
      <c r="AT331" s="508">
        <f>CHOOSE($B$3,ENWL!AT331,NPgN!AT331,NPgY!AT331,WMID!AT331,EMID!AT331,SWALES!AT331,SWEST!AT331,LPN!AT331,SPN!AT331,EPN!AT331,SPD!AT331,SPMW!AT331,SSEH!AT331,SSES!AT331)</f>
        <v>2.0071328077142531E-2</v>
      </c>
      <c r="AU331" s="508">
        <f>CHOOSE($B$3,ENWL!AU331,NPgN!AU331,NPgY!AU331,WMID!AU331,EMID!AU331,SWALES!AU331,SWEST!AU331,LPN!AU331,SPN!AU331,EPN!AU331,SPD!AU331,SPMW!AU331,SSEH!AU331,SSES!AU331)</f>
        <v>1.5031881018562373E-2</v>
      </c>
      <c r="AV331" s="508">
        <f>CHOOSE($B$3,ENWL!AV331,NPgN!AV331,NPgY!AV331,WMID!AV331,EMID!AV331,SWALES!AV331,SWEST!AV331,LPN!AV331,SPN!AV331,EPN!AV331,SPD!AV331,SPMW!AV331,SSEH!AV331,SSES!AV331)</f>
        <v>1.7549314550090334E-2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4"/>
      <c r="AR332" s="508">
        <f>CHOOSE($B$3,ENWL!AR332,NPgN!AR332,NPgY!AR332,WMID!AR332,EMID!AR332,SWALES!AR332,SWEST!AR332,LPN!AR332,SPN!AR332,EPN!AR332,SPD!AR332,SPMW!AR332,SSEH!AR332,SSES!AR332)</f>
        <v>9.7954727702028298E-3</v>
      </c>
      <c r="AS332" s="508">
        <f>CHOOSE($B$3,ENWL!AS332,NPgN!AS332,NPgY!AS332,WMID!AS332,EMID!AS332,SWALES!AS332,SWEST!AS332,LPN!AS332,SPN!AS332,EPN!AS332,SPD!AS332,SPMW!AS332,SSEH!AS332,SSES!AS332)</f>
        <v>8.0244501694809005E-3</v>
      </c>
      <c r="AT332" s="508">
        <f>CHOOSE($B$3,ENWL!AT332,NPgN!AT332,NPgY!AT332,WMID!AT332,EMID!AT332,SWALES!AT332,SWEST!AT332,LPN!AT332,SPN!AT332,EPN!AT332,SPD!AT332,SPMW!AT332,SSEH!AT332,SSES!AT332)</f>
        <v>8.4620695331327142E-3</v>
      </c>
      <c r="AU332" s="508">
        <f>CHOOSE($B$3,ENWL!AU332,NPgN!AU332,NPgY!AU332,WMID!AU332,EMID!AU332,SWALES!AU332,SWEST!AU332,LPN!AU332,SPN!AU332,EPN!AU332,SPD!AU332,SPMW!AU332,SSEH!AU332,SSES!AU332)</f>
        <v>1.026729625282875E-2</v>
      </c>
      <c r="AV332" s="508">
        <f>CHOOSE($B$3,ENWL!AV332,NPgN!AV332,NPgY!AV332,WMID!AV332,EMID!AV332,SWALES!AV332,SWEST!AV332,LPN!AV332,SPN!AV332,EPN!AV332,SPD!AV332,SPMW!AV332,SSEH!AV332,SSES!AV332)</f>
        <v>1.1897272202210391E-2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4"/>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4"/>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4"/>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4"/>
      <c r="AR336" s="508">
        <f>CHOOSE($B$3,ENWL!AR336,NPgN!AR336,NPgY!AR336,WMID!AR336,EMID!AR336,SWALES!AR336,SWEST!AR336,LPN!AR336,SPN!AR336,EPN!AR336,SPD!AR336,SPMW!AR336,SSEH!AR336,SSES!AR336)</f>
        <v>0</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4"/>
      <c r="AR337" s="508">
        <f>CHOOSE($B$3,ENWL!AR337,NPgN!AR337,NPgY!AR337,WMID!AR337,EMID!AR337,SWALES!AR337,SWEST!AR337,LPN!AR337,SPN!AR337,EPN!AR337,SPD!AR337,SPMW!AR337,SSEH!AR337,SSES!AR337)</f>
        <v>1.9657477736167452E-3</v>
      </c>
      <c r="AS337" s="508">
        <f>CHOOSE($B$3,ENWL!AS337,NPgN!AS337,NPgY!AS337,WMID!AS337,EMID!AS337,SWALES!AS337,SWEST!AS337,LPN!AS337,SPN!AS337,EPN!AS337,SPD!AS337,SPMW!AS337,SSEH!AS337,SSES!AS337)</f>
        <v>1.7427381422660431E-3</v>
      </c>
      <c r="AT337" s="508">
        <f>CHOOSE($B$3,ENWL!AT337,NPgN!AT337,NPgY!AT337,WMID!AT337,EMID!AT337,SWALES!AT337,SWEST!AT337,LPN!AT337,SPN!AT337,EPN!AT337,SPD!AT337,SPMW!AT337,SSEH!AT337,SSES!AT337)</f>
        <v>1.9623175492290922E-3</v>
      </c>
      <c r="AU337" s="508">
        <f>CHOOSE($B$3,ENWL!AU337,NPgN!AU337,NPgY!AU337,WMID!AU337,EMID!AU337,SWALES!AU337,SWEST!AU337,LPN!AU337,SPN!AU337,EPN!AU337,SPD!AU337,SPMW!AU337,SSEH!AU337,SSES!AU337)</f>
        <v>2.0825944460008605E-3</v>
      </c>
      <c r="AV337" s="508">
        <f>CHOOSE($B$3,ENWL!AV337,NPgN!AV337,NPgY!AV337,WMID!AV337,EMID!AV337,SWALES!AV337,SWEST!AV337,LPN!AV337,SPN!AV337,EPN!AV337,SPD!AV337,SPMW!AV337,SSEH!AV337,SSES!AV337)</f>
        <v>2.2980314818292604E-3</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4"/>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4"/>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4"/>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4"/>
      <c r="AR342" s="476">
        <f>CHOOSE($B$3,ENWL!AR342,NPgN!AR342,NPgY!AR342,WMID!AR342,EMID!AR342,SWALES!AR342,SWEST!AR342,LPN!AR342,SPN!AR342,EPN!AR342,SPD!AR342,SPMW!AR342,SSEH!AR342,SSES!AR342)</f>
        <v>4.8562825605961981</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185.38366878672252</v>
      </c>
      <c r="AK343" s="476">
        <f>CHOOSE($B$3,ENWL!AK343,NPgN!AK343,NPgY!AK343,WMID!AK343,EMID!AK343,SWALES!AK343,SWEST!AK343,LPN!AK343,SPN!AK343,EPN!AK343,SPD!AK343,SPMW!AK343,SSEH!AK343,SSES!AK343)</f>
        <v>193.26897291911357</v>
      </c>
      <c r="AL343" s="476">
        <f>CHOOSE($B$3,ENWL!AL343,NPgN!AL343,NPgY!AL343,WMID!AL343,EMID!AL343,SWALES!AL343,SWEST!AL343,LPN!AL343,SPN!AL343,EPN!AL343,SPD!AL343,SPMW!AL343,SSEH!AL343,SSES!AL343)</f>
        <v>185.90278009227768</v>
      </c>
      <c r="AM343" s="476">
        <f>CHOOSE($B$3,ENWL!AM343,NPgN!AM343,NPgY!AM343,WMID!AM343,EMID!AM343,SWALES!AM343,SWEST!AM343,LPN!AM343,SPN!AM343,EPN!AM343,SPD!AM343,SPMW!AM343,SSEH!AM343,SSES!AM343)</f>
        <v>182.19723489716034</v>
      </c>
      <c r="AN343" s="476">
        <f>CHOOSE($B$3,ENWL!AN343,NPgN!AN343,NPgY!AN343,WMID!AN343,EMID!AN343,SWALES!AN343,SWEST!AN343,LPN!AN343,SPN!AN343,EPN!AN343,SPD!AN343,SPMW!AN343,SSEH!AN343,SSES!AN343)</f>
        <v>173.64379520270279</v>
      </c>
      <c r="AO343" s="476">
        <f>CHOOSE($B$3,ENWL!AO343,NPgN!AO343,NPgY!AO343,WMID!AO343,EMID!AO343,SWALES!AO343,SWEST!AO343,LPN!AO343,SPN!AO343,EPN!AO343,SPD!AO343,SPMW!AO343,SSEH!AO343,SSES!AO343)</f>
        <v>167.04938454954873</v>
      </c>
      <c r="AP343" s="476">
        <f>CHOOSE($B$3,ENWL!AP343,NPgN!AP343,NPgY!AP343,WMID!AP343,EMID!AP343,SWALES!AP343,SWEST!AP343,LPN!AP343,SPN!AP343,EPN!AP343,SPD!AP343,SPMW!AP343,SSEH!AP343,SSES!AP343)</f>
        <v>163.80121238767154</v>
      </c>
      <c r="AQ343" s="477">
        <f>CHOOSE($B$3,ENWL!AQ343,NPgN!AQ343,NPgY!AQ343,WMID!AQ343,EMID!AQ343,SWALES!AQ343,SWEST!AQ343,LPN!AQ343,SPN!AQ343,EPN!AQ343,SPD!AQ343,SPMW!AQ343,SSEH!AQ343,SSES!AQ343)</f>
        <v>160.32912222836248</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4"/>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4"/>
      <c r="AR345" s="476">
        <f>CHOOSE($B$3,ENWL!AR345,NPgN!AR345,NPgY!AR345,WMID!AR345,EMID!AR345,SWALES!AR345,SWEST!AR345,LPN!AR345,SPN!AR345,EPN!AR345,SPD!AR345,SPMW!AR345,SSEH!AR345,SSES!AR345)</f>
        <v>58.033138190916105</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4"/>
      <c r="AR346" s="476">
        <f>CHOOSE($B$3,ENWL!AR346,NPgN!AR346,NPgY!AR346,WMID!AR346,EMID!AR346,SWALES!AR346,SWEST!AR346,LPN!AR346,SPN!AR346,EPN!AR346,SPD!AR346,SPMW!AR346,SSEH!AR346,SSES!AR346)</f>
        <v>1567.0935671484806</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4"/>
      <c r="AR347" s="476">
        <f>CHOOSE($B$3,ENWL!AR347,NPgN!AR347,NPgY!AR347,WMID!AR347,EMID!AR347,SWALES!AR347,SWEST!AR347,LPN!AR347,SPN!AR347,EPN!AR347,SPD!AR347,SPMW!AR347,SSEH!AR347,SSES!AR347)</f>
        <v>0</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0</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4"/>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4"/>
      <c r="AR350" s="476">
        <f>CHOOSE($B$3,ENWL!AR350,NPgN!AR350,NPgY!AR350,WMID!AR350,EMID!AR350,SWALES!AR350,SWEST!AR350,LPN!AR350,SPN!AR350,EPN!AR350,SPD!AR350,SPMW!AR350,SSEH!AR350,SSES!AR350)</f>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4"/>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314.93906890800383</v>
      </c>
      <c r="AQ352" s="477">
        <f>CHOOSE($B$3,ENWL!AQ352,NPgN!AQ352,NPgY!AQ352,WMID!AQ352,EMID!AQ352,SWALES!AQ352,SWEST!AQ352,LPN!AQ352,SPN!AQ352,EPN!AQ352,SPD!AQ352,SPMW!AQ352,SSEH!AQ352,SSES!AQ352)</f>
        <v>290.65481530668848</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5">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4"/>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370.27699999999999</v>
      </c>
      <c r="AK355" s="476">
        <f>CHOOSE($B$3,ENWL!AK355,NPgN!AK355,NPgY!AK355,WMID!AK355,EMID!AK355,SWALES!AK355,SWEST!AK355,LPN!AK355,SPN!AK355,EPN!AK355,SPD!AK355,SPMW!AK355,SSEH!AK355,SSES!AK355)</f>
        <v>340.73899999999998</v>
      </c>
      <c r="AL355" s="476">
        <f>CHOOSE($B$3,ENWL!AL355,NPgN!AL355,NPgY!AL355,WMID!AL355,EMID!AL355,SWALES!AL355,SWEST!AL355,LPN!AL355,SPN!AL355,EPN!AL355,SPD!AL355,SPMW!AL355,SSEH!AL355,SSES!AL355)</f>
        <v>337.19600000000003</v>
      </c>
      <c r="AM355" s="476">
        <f>CHOOSE($B$3,ENWL!AM355,NPgN!AM355,NPgY!AM355,WMID!AM355,EMID!AM355,SWALES!AM355,SWEST!AM355,LPN!AM355,SPN!AM355,EPN!AM355,SPD!AM355,SPMW!AM355,SSEH!AM355,SSES!AM355)</f>
        <v>337.70793424667971</v>
      </c>
      <c r="AN355" s="476">
        <f>CHOOSE($B$3,ENWL!AN355,NPgN!AN355,NPgY!AN355,WMID!AN355,EMID!AN355,SWALES!AN355,SWEST!AN355,LPN!AN355,SPN!AN355,EPN!AN355,SPD!AN355,SPMW!AN355,SSEH!AN355,SSES!AN355)</f>
        <v>388.42029730985303</v>
      </c>
      <c r="AO355" s="476">
        <f>CHOOSE($B$3,ENWL!AO355,NPgN!AO355,NPgY!AO355,WMID!AO355,EMID!AO355,SWALES!AO355,SWEST!AO355,LPN!AO355,SPN!AO355,EPN!AO355,SPD!AO355,SPMW!AO355,SSEH!AO355,SSES!AO355)</f>
        <v>386.17471033866661</v>
      </c>
      <c r="AP355" s="476">
        <f>CHOOSE($B$3,ENWL!AP355,NPgN!AP355,NPgY!AP355,WMID!AP355,EMID!AP355,SWALES!AP355,SWEST!AP355,LPN!AP355,SPN!AP355,EPN!AP355,SPD!AP355,SPMW!AP355,SSEH!AP355,SSES!AP355)</f>
        <v>398.39964135733345</v>
      </c>
      <c r="AQ355" s="477">
        <f>CHOOSE($B$3,ENWL!AQ355,NPgN!AQ355,NPgY!AQ355,WMID!AQ355,EMID!AQ355,SWALES!AQ355,SWEST!AQ355,LPN!AQ355,SPN!AQ355,EPN!AQ355,SPD!AQ355,SPMW!AQ355,SSEH!AQ355,SSES!AQ355)</f>
        <v>447.13390750680003</v>
      </c>
      <c r="AR355" s="184"/>
      <c r="AS355" s="184"/>
      <c r="AT355" s="184"/>
      <c r="AU355" s="184"/>
      <c r="AV355" s="184"/>
      <c r="AW355" s="184"/>
    </row>
    <row r="356" spans="1:49" ht="15">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360.17240003989406</v>
      </c>
      <c r="AK356" s="476">
        <f>CHOOSE($B$3,ENWL!AK356,NPgN!AK356,NPgY!AK356,WMID!AK356,EMID!AK356,SWALES!AK356,SWEST!AK356,LPN!AK356,SPN!AK356,EPN!AK356,SPD!AK356,SPMW!AK356,SSEH!AK356,SSES!AK356)</f>
        <v>343.93361019461713</v>
      </c>
      <c r="AL356" s="476">
        <f>CHOOSE($B$3,ENWL!AL356,NPgN!AL356,NPgY!AL356,WMID!AL356,EMID!AL356,SWALES!AL356,SWEST!AL356,LPN!AL356,SPN!AL356,EPN!AL356,SPD!AL356,SPMW!AL356,SSEH!AL356,SSES!AL356)</f>
        <v>334.58568715012842</v>
      </c>
      <c r="AM356" s="476">
        <f>CHOOSE($B$3,ENWL!AM356,NPgN!AM356,NPgY!AM356,WMID!AM356,EMID!AM356,SWALES!AM356,SWEST!AM356,LPN!AM356,SPN!AM356,EPN!AM356,SPD!AM356,SPMW!AM356,SSEH!AM356,SSES!AM356)</f>
        <v>348.14576361924065</v>
      </c>
      <c r="AN356" s="476">
        <f>CHOOSE($B$3,ENWL!AN356,NPgN!AN356,NPgY!AN356,WMID!AN356,EMID!AN356,SWALES!AN356,SWEST!AN356,LPN!AN356,SPN!AN356,EPN!AN356,SPD!AN356,SPMW!AN356,SSEH!AN356,SSES!AN356)</f>
        <v>370.75746244916132</v>
      </c>
      <c r="AO356" s="476">
        <f>CHOOSE($B$3,ENWL!AO356,NPgN!AO356,NPgY!AO356,WMID!AO356,EMID!AO356,SWALES!AO356,SWEST!AO356,LPN!AO356,SPN!AO356,EPN!AO356,SPD!AO356,SPMW!AO356,SSEH!AO356,SSES!AO356)</f>
        <v>406.34487730880119</v>
      </c>
      <c r="AP356" s="476">
        <f>CHOOSE($B$3,ENWL!AP356,NPgN!AP356,NPgY!AP356,WMID!AP356,EMID!AP356,SWALES!AP356,SWEST!AP356,LPN!AP356,SPN!AP356,EPN!AP356,SPD!AP356,SPMW!AP356,SSEH!AP356,SSES!AP356)</f>
        <v>378.79144323149745</v>
      </c>
      <c r="AQ356" s="477">
        <f>CHOOSE($B$3,ENWL!AQ356,NPgN!AQ356,NPgY!AQ356,WMID!AQ356,EMID!AQ356,SWALES!AQ356,SWEST!AQ356,LPN!AQ356,SPN!AQ356,EPN!AQ356,SPD!AQ356,SPMW!AQ356,SSEH!AQ356,SSES!AQ356)</f>
        <v>461.33317925751771</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0.71598360655737692</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v>
      </c>
      <c r="AQ357" s="477">
        <f>CHOOSE($B$3,ENWL!AQ357,NPgN!AQ357,NPgY!AQ357,WMID!AQ357,EMID!AQ357,SWALES!AQ357,SWEST!AQ357,LPN!AQ357,SPN!AQ357,EPN!AQ357,SPD!AQ357,SPMW!AQ357,SSEH!AQ357,SSES!AQ357)</f>
        <v>2.3034246575342463</v>
      </c>
      <c r="AR357" s="419">
        <f>CHOOSE($B$3,ENWL!AR357,NPgN!AR357,NPgY!AR357,WMID!AR357,EMID!AR357,SWALES!AR357,SWEST!AR357,LPN!AR357,SPN!AR357,EPN!AR357,SPD!AR357,SPMW!AR357,SSEH!AR357,SSES!AR357)</f>
        <v>0</v>
      </c>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4"/>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4"/>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4"/>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5">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4"/>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0.01</v>
      </c>
      <c r="AK363" s="476">
        <f>CHOOSE($B$3,ENWL!AK363,NPgN!AK363,NPgY!AK363,WMID!AK363,EMID!AK363,SWALES!AK363,SWEST!AK363,LPN!AK363,SPN!AK363,EPN!AK363,SPD!AK363,SPMW!AK363,SSEH!AK363,SSES!AK363)</f>
        <v>2.0899999999999998E-3</v>
      </c>
      <c r="AL363" s="476">
        <f>CHOOSE($B$3,ENWL!AL363,NPgN!AL363,NPgY!AL363,WMID!AL363,EMID!AL363,SWALES!AL363,SWEST!AL363,LPN!AL363,SPN!AL363,EPN!AL363,SPD!AL363,SPMW!AL363,SSEH!AL363,SSES!AL363)</f>
        <v>1.4999999999999999E-2</v>
      </c>
      <c r="AM363" s="476">
        <f>CHOOSE($B$3,ENWL!AM363,NPgN!AM363,NPgY!AM363,WMID!AM363,EMID!AM363,SWALES!AM363,SWEST!AM363,LPN!AM363,SPN!AM363,EPN!AM363,SPD!AM363,SPMW!AM363,SSEH!AM363,SSES!AM363)</f>
        <v>3.2504999999999999E-2</v>
      </c>
      <c r="AN363" s="476">
        <f>CHOOSE($B$3,ENWL!AN363,NPgN!AN363,NPgY!AN363,WMID!AN363,EMID!AN363,SWALES!AN363,SWEST!AN363,LPN!AN363,SPN!AN363,EPN!AN363,SPD!AN363,SPMW!AN363,SSEH!AN363,SSES!AN363)</f>
        <v>1.1699999999999998E-3</v>
      </c>
      <c r="AO363" s="476">
        <f>CHOOSE($B$3,ENWL!AO363,NPgN!AO363,NPgY!AO363,WMID!AO363,EMID!AO363,SWALES!AO363,SWEST!AO363,LPN!AO363,SPN!AO363,EPN!AO363,SPD!AO363,SPMW!AO363,SSEH!AO363,SSES!AO363)</f>
        <v>7.9699999999999997E-3</v>
      </c>
      <c r="AP363" s="476">
        <f>CHOOSE($B$3,ENWL!AP363,NPgN!AP363,NPgY!AP363,WMID!AP363,EMID!AP363,SWALES!AP363,SWEST!AP363,LPN!AP363,SPN!AP363,EPN!AP363,SPD!AP363,SPMW!AP363,SSEH!AP363,SSES!AP363)</f>
        <v>2.4160000000000001E-2</v>
      </c>
      <c r="AQ363" s="477">
        <f>CHOOSE($B$3,ENWL!AQ363,NPgN!AQ363,NPgY!AQ363,WMID!AQ363,EMID!AQ363,SWALES!AQ363,SWEST!AQ363,LPN!AQ363,SPN!AQ363,EPN!AQ363,SPD!AQ363,SPMW!AQ363,SSEH!AQ363,SSES!AQ363)</f>
        <v>6.9599999999999995E-2</v>
      </c>
      <c r="AR363" s="184"/>
      <c r="AS363" s="184"/>
      <c r="AT363" s="184"/>
      <c r="AU363" s="184"/>
      <c r="AV363" s="184"/>
      <c r="AW363" s="184"/>
    </row>
    <row r="364" spans="1:49" ht="15">
      <c r="A364" s="82"/>
      <c r="B364" s="82"/>
      <c r="C364" s="82"/>
      <c r="D364" s="82"/>
      <c r="E364" s="363" t="s">
        <v>438</v>
      </c>
      <c r="F364" s="82"/>
      <c r="G364" s="82" t="s">
        <v>399</v>
      </c>
      <c r="H364" s="82" t="s">
        <v>439</v>
      </c>
      <c r="I364" s="476">
        <f>CHOOSE($B$3,ENWL!I364,NPgN!I364,NPgY!I364,WMID!I364,EMID!I364,SWALES!I364,SWEST!I364,LPN!I364,SPN!I364,EPN!I364,SPD!I364,SPMW!I364,SSEH!I364,SSES!I364)</f>
        <v>46</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4"/>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4"/>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4"/>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4"/>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2.9776650194666887</v>
      </c>
      <c r="AQ368" s="477">
        <f>CHOOSE($B$3,ENWL!AQ368,NPgN!AQ368,NPgY!AQ368,WMID!AQ368,EMID!AQ368,SWALES!AQ368,SWEST!AQ368,LPN!AQ368,SPN!AQ368,EPN!AQ368,SPD!AQ368,SPMW!AQ368,SSEH!AQ368,SSES!AQ368)</f>
        <v>3.4000000000000004</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0.43774999999999997</v>
      </c>
      <c r="AQ370" s="477">
        <f>CHOOSE($B$3,ENWL!AQ370,NPgN!AQ370,NPgY!AQ370,WMID!AQ370,EMID!AQ370,SWALES!AQ370,SWEST!AQ370,LPN!AQ370,SPN!AQ370,EPN!AQ370,SPD!AQ370,SPMW!AQ370,SSEH!AQ370,SSES!AQ370)</f>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4"/>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2.7017748525052174</v>
      </c>
      <c r="AQ372" s="477">
        <f>CHOOSE($B$3,ENWL!AQ372,NPgN!AQ372,NPgY!AQ372,WMID!AQ372,EMID!AQ372,SWALES!AQ372,SWEST!AQ372,LPN!AQ372,SPN!AQ372,EPN!AQ372,SPD!AQ372,SPMW!AQ372,SSEH!AQ372,SSES!AQ372)</f>
        <v>1.9647374818862349</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v>
      </c>
      <c r="AQ374" s="477">
        <f>CHOOSE($B$3,ENWL!AQ374,NPgN!AQ374,NPgY!AQ374,WMID!AQ374,EMID!AQ374,SWALES!AQ374,SWEST!AQ374,LPN!AQ374,SPN!AQ374,EPN!AQ374,SPD!AQ374,SPMW!AQ374,SSEH!AQ374,SSES!AQ374)</f>
        <v>0</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4"/>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4"/>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9.1615550995405928E-2</v>
      </c>
      <c r="AQ380" s="477">
        <f>CHOOSE($B$3,ENWL!AQ380,NPgN!AQ380,NPgY!AQ380,WMID!AQ380,EMID!AQ380,SWALES!AQ380,SWEST!AQ380,LPN!AQ380,SPN!AQ380,EPN!AQ380,SPD!AQ380,SPMW!AQ380,SSEH!AQ380,SSES!AQ380)</f>
        <v>0.15299718260869574</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0.18690283708609265</v>
      </c>
      <c r="AQ381" s="477">
        <f>CHOOSE($B$3,ENWL!AQ381,NPgN!AQ381,NPgY!AQ381,WMID!AQ381,EMID!AQ381,SWALES!AQ381,SWEST!AQ381,LPN!AQ381,SPN!AQ381,EPN!AQ381,SPD!AQ381,SPMW!AQ381,SSEH!AQ381,SSES!AQ381)</f>
        <v>0.20718017419354834</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4"/>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4"/>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4"/>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1.4978629999999999</v>
      </c>
      <c r="AQ385" s="477">
        <f>CHOOSE($B$3,ENWL!AQ385,NPgN!AQ385,NPgY!AQ385,WMID!AQ385,EMID!AQ385,SWALES!AQ385,SWEST!AQ385,LPN!AQ385,SPN!AQ385,EPN!AQ385,SPD!AQ385,SPMW!AQ385,SSEH!AQ385,SSES!AQ385)</f>
        <v>1.5747180000000001</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0.7</v>
      </c>
      <c r="AQ386" s="477">
        <f>CHOOSE($B$3,ENWL!AQ386,NPgN!AQ386,NPgY!AQ386,WMID!AQ386,EMID!AQ386,SWALES!AQ386,SWEST!AQ386,LPN!AQ386,SPN!AQ386,EPN!AQ386,SPD!AQ386,SPMW!AQ386,SSEH!AQ386,SSES!AQ386)</f>
        <v>0.7</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4"/>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23.692231549999995</v>
      </c>
      <c r="AQ388" s="477">
        <f>CHOOSE($B$3,ENWL!AQ388,NPgN!AQ388,NPgY!AQ388,WMID!AQ388,EMID!AQ388,SWALES!AQ388,SWEST!AQ388,LPN!AQ388,SPN!AQ388,EPN!AQ388,SPD!AQ388,SPMW!AQ388,SSEH!AQ388,SSES!AQ388)</f>
        <v>22.969622200000003</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14.5</v>
      </c>
      <c r="AQ389" s="477">
        <f>CHOOSE($B$3,ENWL!AQ389,NPgN!AQ389,NPgY!AQ389,WMID!AQ389,EMID!AQ389,SWALES!AQ389,SWEST!AQ389,LPN!AQ389,SPN!AQ389,EPN!AQ389,SPD!AQ389,SPMW!AQ389,SSEH!AQ389,SSES!AQ389)</f>
        <v>14.5</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4"/>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15.785852033181968</v>
      </c>
      <c r="AQ391" s="477">
        <f>CHOOSE($B$3,ENWL!AQ391,NPgN!AQ391,NPgY!AQ391,WMID!AQ391,EMID!AQ391,SWALES!AQ391,SWEST!AQ391,LPN!AQ391,SPN!AQ391,EPN!AQ391,SPD!AQ391,SPMW!AQ391,SSEH!AQ391,SSES!AQ391)</f>
        <v>13.504190137980313</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16.8</v>
      </c>
      <c r="AQ392" s="477">
        <f>CHOOSE($B$3,ENWL!AQ392,NPgN!AQ392,NPgY!AQ392,WMID!AQ392,EMID!AQ392,SWALES!AQ392,SWEST!AQ392,LPN!AQ392,SPN!AQ392,EPN!AQ392,SPD!AQ392,SPMW!AQ392,SSEH!AQ392,SSES!AQ392)</f>
        <v>16.600000000000001</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4"/>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1.60284654</v>
      </c>
      <c r="AQ394" s="477">
        <f>CHOOSE($B$3,ENWL!AQ394,NPgN!AQ394,NPgY!AQ394,WMID!AQ394,EMID!AQ394,SWALES!AQ394,SWEST!AQ394,LPN!AQ394,SPN!AQ394,EPN!AQ394,SPD!AQ394,SPMW!AQ394,SSEH!AQ394,SSES!AQ394)</f>
        <v>1.7724563945579999</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4"/>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1.02586727</v>
      </c>
      <c r="AQ397" s="477">
        <f>CHOOSE($B$3,ENWL!AQ397,NPgN!AQ397,NPgY!AQ397,WMID!AQ397,EMID!AQ397,SWALES!AQ397,SWEST!AQ397,LPN!AQ397,SPN!AQ397,EPN!AQ397,SPD!AQ397,SPMW!AQ397,SSEH!AQ397,SSES!AQ397)</f>
        <v>1.0353046579960001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4"/>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4"/>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4"/>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4"/>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4"/>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0.65759904000000002</v>
      </c>
      <c r="AQ412" s="477">
        <f>CHOOSE($B$3,ENWL!AQ412,NPgN!AQ412,NPgY!AQ412,WMID!AQ412,EMID!AQ412,SWALES!AQ412,SWEST!AQ412,LPN!AQ412,SPN!AQ412,EPN!AQ412,SPD!AQ412,SPMW!AQ412,SSEH!AQ412,SSES!AQ412)</f>
        <v>0.99869389999999925</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4"/>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0.83359867500000007</v>
      </c>
      <c r="AP414" s="476">
        <f>CHOOSE($B$3,ENWL!AP414,NPgN!AP414,NPgY!AP414,WMID!AP414,EMID!AP414,SWALES!AP414,SWEST!AP414,LPN!AP414,SPN!AP414,EPN!AP414,SPD!AP414,SPMW!AP414,SSEH!AP414,SSES!AP414)</f>
        <v>2.4256667083333343</v>
      </c>
      <c r="AQ414" s="477">
        <f>CHOOSE($B$3,ENWL!AQ414,NPgN!AQ414,NPgY!AQ414,WMID!AQ414,EMID!AQ414,SWALES!AQ414,SWEST!AQ414,LPN!AQ414,SPN!AQ414,EPN!AQ414,SPD!AQ414,SPMW!AQ414,SSEH!AQ414,SSES!AQ414)</f>
        <v>4.0428750000000006E-2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0</v>
      </c>
      <c r="AP415" s="476">
        <f>CHOOSE($B$3,ENWL!AP415,NPgN!AP415,NPgY!AP415,WMID!AP415,EMID!AP415,SWALES!AP415,SWEST!AP415,LPN!AP415,SPN!AP415,EPN!AP415,SPD!AP415,SPMW!AP415,SSEH!AP415,SSES!AP415)</f>
        <v>0</v>
      </c>
      <c r="AQ415" s="477">
        <f>CHOOSE($B$3,ENWL!AQ415,NPgN!AQ415,NPgY!AQ415,WMID!AQ415,EMID!AQ415,SWALES!AQ415,SWEST!AQ415,LPN!AQ415,SPN!AQ415,EPN!AQ415,SPD!AQ415,SPMW!AQ415,SSEH!AQ415,SSES!AQ415)</f>
        <v>-6.0679558333333342E-2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4"/>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4"/>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K212:AQ217 AW212:AW217 AR214:AV216 K226:AW238 K224:AW224 K223:AQ223 AW223 K240:AW253 K218:AW222 K255:AW261 K8:AW209 K264:AW275 K340:AW420 K277:AW282 K285:AW338 K283:AQ284 AW283:AW284">
    <cfRule type="cellIs" dxfId="157" priority="49" operator="equal">
      <formula>FALSE()</formula>
    </cfRule>
  </conditionalFormatting>
  <conditionalFormatting sqref="I234:I237">
    <cfRule type="cellIs" dxfId="156" priority="46" operator="equal">
      <formula>FALSE()</formula>
    </cfRule>
  </conditionalFormatting>
  <conditionalFormatting sqref="K211:AQ211 AW211">
    <cfRule type="cellIs" dxfId="155" priority="43" operator="equal">
      <formula>FALSE()</formula>
    </cfRule>
  </conditionalFormatting>
  <conditionalFormatting sqref="AR211:AV211">
    <cfRule type="cellIs" dxfId="154" priority="42" operator="equal">
      <formula>FALSE()</formula>
    </cfRule>
  </conditionalFormatting>
  <conditionalFormatting sqref="AR213:AV213">
    <cfRule type="cellIs" dxfId="153" priority="41" operator="equal">
      <formula>FALSE()</formula>
    </cfRule>
  </conditionalFormatting>
  <conditionalFormatting sqref="AR217:AV217">
    <cfRule type="cellIs" dxfId="152" priority="40" operator="equal">
      <formula>FALSE()</formula>
    </cfRule>
  </conditionalFormatting>
  <conditionalFormatting sqref="K348:AW348">
    <cfRule type="cellIs" dxfId="151" priority="38" operator="equal">
      <formula>FALSE()</formula>
    </cfRule>
  </conditionalFormatting>
  <conditionalFormatting sqref="K210:AW210">
    <cfRule type="cellIs" dxfId="150" priority="33" operator="equal">
      <formula>FALSE()</formula>
    </cfRule>
  </conditionalFormatting>
  <conditionalFormatting sqref="K225:AW225">
    <cfRule type="cellIs" dxfId="149" priority="32" operator="equal">
      <formula>FALSE()</formula>
    </cfRule>
  </conditionalFormatting>
  <conditionalFormatting sqref="K239:AW239">
    <cfRule type="cellIs" dxfId="148" priority="31" operator="equal">
      <formula>FALSE()</formula>
    </cfRule>
  </conditionalFormatting>
  <conditionalFormatting sqref="K254:AW254">
    <cfRule type="cellIs" dxfId="147" priority="30" operator="equal">
      <formula>FALSE()</formula>
    </cfRule>
  </conditionalFormatting>
  <conditionalFormatting sqref="K339:AW339">
    <cfRule type="cellIs" dxfId="146" priority="29" operator="equal">
      <formula>FALSE()</formula>
    </cfRule>
  </conditionalFormatting>
  <conditionalFormatting sqref="K276:AW276">
    <cfRule type="cellIs" dxfId="145" priority="24" operator="equal">
      <formula>FALSE()</formula>
    </cfRule>
  </conditionalFormatting>
  <conditionalFormatting sqref="AR223:AV223">
    <cfRule type="cellIs" dxfId="144" priority="23" operator="equal">
      <formula>FALSE()</formula>
    </cfRule>
  </conditionalFormatting>
  <conditionalFormatting sqref="K262:AW263">
    <cfRule type="cellIs" dxfId="143" priority="22" operator="equal">
      <formula>FALSE()</formula>
    </cfRule>
  </conditionalFormatting>
  <conditionalFormatting sqref="AQ352:AQ353">
    <cfRule type="cellIs" dxfId="142" priority="21" operator="equal">
      <formula>FALSE()</formula>
    </cfRule>
  </conditionalFormatting>
  <conditionalFormatting sqref="AQ355:AQ358">
    <cfRule type="cellIs" dxfId="141" priority="20" operator="equal">
      <formula>FALSE()</formula>
    </cfRule>
  </conditionalFormatting>
  <conditionalFormatting sqref="AQ363">
    <cfRule type="cellIs" dxfId="140" priority="19" operator="equal">
      <formula>FALSE()</formula>
    </cfRule>
  </conditionalFormatting>
  <conditionalFormatting sqref="I364">
    <cfRule type="cellIs" dxfId="139" priority="18" operator="equal">
      <formula>FALSE()</formula>
    </cfRule>
  </conditionalFormatting>
  <conditionalFormatting sqref="AQ368:AQ370">
    <cfRule type="cellIs" dxfId="138" priority="17" operator="equal">
      <formula>FALSE()</formula>
    </cfRule>
  </conditionalFormatting>
  <conditionalFormatting sqref="AQ372:AQ374">
    <cfRule type="cellIs" dxfId="137" priority="16" operator="equal">
      <formula>FALSE()</formula>
    </cfRule>
  </conditionalFormatting>
  <conditionalFormatting sqref="AQ378:AQ379">
    <cfRule type="cellIs" dxfId="136" priority="15" operator="equal">
      <formula>FALSE()</formula>
    </cfRule>
  </conditionalFormatting>
  <conditionalFormatting sqref="AQ380:AQ381">
    <cfRule type="cellIs" dxfId="135" priority="14" operator="equal">
      <formula>FALSE()</formula>
    </cfRule>
  </conditionalFormatting>
  <conditionalFormatting sqref="AQ385:AQ386">
    <cfRule type="cellIs" dxfId="134" priority="13" operator="equal">
      <formula>FALSE()</formula>
    </cfRule>
  </conditionalFormatting>
  <conditionalFormatting sqref="AQ388:AQ389">
    <cfRule type="cellIs" dxfId="133" priority="12" operator="equal">
      <formula>FALSE()</formula>
    </cfRule>
  </conditionalFormatting>
  <conditionalFormatting sqref="AQ391:AQ392">
    <cfRule type="cellIs" dxfId="132" priority="11" operator="equal">
      <formula>FALSE()</formula>
    </cfRule>
  </conditionalFormatting>
  <conditionalFormatting sqref="AQ394:AQ395">
    <cfRule type="cellIs" dxfId="131" priority="10" operator="equal">
      <formula>FALSE()</formula>
    </cfRule>
  </conditionalFormatting>
  <conditionalFormatting sqref="AQ397:AQ398">
    <cfRule type="cellIs" dxfId="130" priority="9" operator="equal">
      <formula>FALSE()</formula>
    </cfRule>
  </conditionalFormatting>
  <conditionalFormatting sqref="AQ400:AQ401">
    <cfRule type="cellIs" dxfId="129" priority="8" operator="equal">
      <formula>FALSE()</formula>
    </cfRule>
  </conditionalFormatting>
  <conditionalFormatting sqref="AQ403:AQ404">
    <cfRule type="cellIs" dxfId="128" priority="7" operator="equal">
      <formula>FALSE()</formula>
    </cfRule>
  </conditionalFormatting>
  <conditionalFormatting sqref="AQ406:AQ407">
    <cfRule type="cellIs" dxfId="127" priority="6" operator="equal">
      <formula>FALSE()</formula>
    </cfRule>
  </conditionalFormatting>
  <conditionalFormatting sqref="AQ409:AQ410">
    <cfRule type="cellIs" dxfId="126" priority="5" operator="equal">
      <formula>FALSE()</formula>
    </cfRule>
  </conditionalFormatting>
  <conditionalFormatting sqref="AQ412">
    <cfRule type="cellIs" dxfId="125" priority="4" operator="equal">
      <formula>FALSE()</formula>
    </cfRule>
  </conditionalFormatting>
  <conditionalFormatting sqref="AQ414:AQ415">
    <cfRule type="cellIs" dxfId="124" priority="3" operator="equal">
      <formula>FALSE()</formula>
    </cfRule>
  </conditionalFormatting>
  <conditionalFormatting sqref="AQ417:AQ419">
    <cfRule type="cellIs" dxfId="123" priority="2" operator="equal">
      <formula>FALSE()</formula>
    </cfRule>
  </conditionalFormatting>
  <conditionalFormatting sqref="AR283:AV284">
    <cfRule type="cellIs" dxfId="122"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80"/>
  <sheetViews>
    <sheetView zoomScale="70" zoomScaleNormal="70"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80"/>
  <sheetViews>
    <sheetView zoomScale="70" zoomScaleNormal="70"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508"/>
  <sheetViews>
    <sheetView zoomScaleNormal="10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6" t="s">
        <v>541</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181"/>
      <c r="AP1" s="181"/>
      <c r="AQ1" s="17"/>
      <c r="AR1" s="171"/>
      <c r="AS1" s="171"/>
      <c r="AT1" s="181"/>
      <c r="AU1" s="181"/>
      <c r="AV1" s="181"/>
      <c r="AW1" s="181"/>
    </row>
    <row r="2" spans="1:49" ht="15">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4">
        <f t="shared" si="0"/>
        <v>0</v>
      </c>
      <c r="AR16" s="184">
        <f t="shared" si="0"/>
        <v>0</v>
      </c>
      <c r="AS16" s="184">
        <f t="shared" si="0"/>
        <v>0</v>
      </c>
      <c r="AT16" s="184">
        <f t="shared" si="0"/>
        <v>0</v>
      </c>
      <c r="AU16" s="184">
        <f t="shared" si="0"/>
        <v>0</v>
      </c>
      <c r="AV16" s="184">
        <f t="shared" si="0"/>
        <v>0</v>
      </c>
    </row>
    <row r="17" spans="1:49" ht="15">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4">
        <f t="shared" si="1"/>
        <v>1</v>
      </c>
      <c r="AR17" s="184">
        <f t="shared" si="1"/>
        <v>0</v>
      </c>
      <c r="AS17" s="184">
        <f t="shared" si="1"/>
        <v>0</v>
      </c>
      <c r="AT17" s="184">
        <f t="shared" si="1"/>
        <v>0</v>
      </c>
      <c r="AU17" s="184">
        <f t="shared" si="1"/>
        <v>0</v>
      </c>
      <c r="AV17" s="184">
        <f t="shared" si="1"/>
        <v>0</v>
      </c>
    </row>
    <row r="18" spans="1:49" ht="15">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4">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9"/>
      <c r="AR31" s="30">
        <f>SelectedInputs!AR15</f>
        <v>22.48</v>
      </c>
      <c r="AS31" s="30">
        <f>SelectedInputs!AS15</f>
        <v>26.25</v>
      </c>
      <c r="AT31" s="30">
        <f>SelectedInputs!AT15</f>
        <v>16.84</v>
      </c>
      <c r="AU31" s="30">
        <f>SelectedInputs!AU15</f>
        <v>17.079999999999998</v>
      </c>
      <c r="AV31" s="30">
        <f>SelectedInputs!AV15</f>
        <v>17.63</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9"/>
      <c r="AR32" s="30">
        <f>SelectedInputs!AR16</f>
        <v>47.12</v>
      </c>
      <c r="AS32" s="30">
        <f>SelectedInputs!AS16</f>
        <v>53.83</v>
      </c>
      <c r="AT32" s="30">
        <f>SelectedInputs!AT16</f>
        <v>51.4</v>
      </c>
      <c r="AU32" s="30">
        <f>SelectedInputs!AU16</f>
        <v>50.23</v>
      </c>
      <c r="AV32" s="30">
        <f>SelectedInputs!AV16</f>
        <v>45.99</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9"/>
      <c r="AR33" s="30">
        <f>SelectedInputs!AR17</f>
        <v>32.24</v>
      </c>
      <c r="AS33" s="30">
        <f>SelectedInputs!AS17</f>
        <v>32.28</v>
      </c>
      <c r="AT33" s="30">
        <f>SelectedInputs!AT17</f>
        <v>29.55</v>
      </c>
      <c r="AU33" s="30">
        <f>SelectedInputs!AU17</f>
        <v>27.47</v>
      </c>
      <c r="AV33" s="30">
        <f>SelectedInputs!AV17</f>
        <v>25.94</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9"/>
      <c r="AR34" s="30">
        <f>SelectedInputs!AR18</f>
        <v>23.77</v>
      </c>
      <c r="AS34" s="30">
        <f>SelectedInputs!AS18</f>
        <v>23.5</v>
      </c>
      <c r="AT34" s="30">
        <f>SelectedInputs!AT18</f>
        <v>22.76</v>
      </c>
      <c r="AU34" s="30">
        <f>SelectedInputs!AU18</f>
        <v>22.73</v>
      </c>
      <c r="AV34" s="30">
        <f>SelectedInputs!AV18</f>
        <v>22.27</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9"/>
      <c r="AR35" s="30">
        <f>SelectedInputs!AR19</f>
        <v>8.81</v>
      </c>
      <c r="AS35" s="30">
        <f>SelectedInputs!AS19</f>
        <v>8.61</v>
      </c>
      <c r="AT35" s="30">
        <f>SelectedInputs!AT19</f>
        <v>8.6</v>
      </c>
      <c r="AU35" s="30">
        <f>SelectedInputs!AU19</f>
        <v>8.6</v>
      </c>
      <c r="AV35" s="30">
        <f>SelectedInputs!AV19</f>
        <v>8.44</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9"/>
      <c r="AR36" s="30">
        <f>SelectedInputs!AR20</f>
        <v>15.44</v>
      </c>
      <c r="AS36" s="30">
        <f>SelectedInputs!AS20</f>
        <v>15.44</v>
      </c>
      <c r="AT36" s="30">
        <f>SelectedInputs!AT20</f>
        <v>15.02</v>
      </c>
      <c r="AU36" s="30">
        <f>SelectedInputs!AU20</f>
        <v>14.56</v>
      </c>
      <c r="AV36" s="30">
        <f>SelectedInputs!AV20</f>
        <v>14.36</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9"/>
      <c r="AR37" s="30">
        <f>SelectedInputs!AR21</f>
        <v>81.58</v>
      </c>
      <c r="AS37" s="30">
        <f>SelectedInputs!AS21</f>
        <v>79.849999999999994</v>
      </c>
      <c r="AT37" s="30">
        <f>SelectedInputs!AT21</f>
        <v>79.760000000000005</v>
      </c>
      <c r="AU37" s="30">
        <f>SelectedInputs!AU21</f>
        <v>76.55</v>
      </c>
      <c r="AV37" s="30">
        <f>SelectedInputs!AV21</f>
        <v>76.239999999999995</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9"/>
      <c r="AR41" s="7">
        <f>AR322</f>
        <v>-0.16601342414195511</v>
      </c>
      <c r="AS41" s="7">
        <f t="shared" ref="AS41:AV41" si="7">AS322</f>
        <v>1.942145389927356E-2</v>
      </c>
      <c r="AT41" s="7">
        <f t="shared" si="7"/>
        <v>0.21178674000499226</v>
      </c>
      <c r="AU41" s="7">
        <f t="shared" si="7"/>
        <v>0.38727807135833936</v>
      </c>
      <c r="AV41" s="7">
        <f t="shared" si="7"/>
        <v>0.5590477613107393</v>
      </c>
      <c r="AW41" s="285"/>
    </row>
    <row r="42" spans="1:49" ht="15">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9"/>
      <c r="AR42" s="7">
        <f t="shared" ref="AR42:AV42" si="8">AR323</f>
        <v>38.404993196906858</v>
      </c>
      <c r="AS42" s="7">
        <f t="shared" si="8"/>
        <v>46.518326169378767</v>
      </c>
      <c r="AT42" s="7">
        <f t="shared" si="8"/>
        <v>52.283177708881901</v>
      </c>
      <c r="AU42" s="7">
        <f t="shared" si="8"/>
        <v>39.891288763698491</v>
      </c>
      <c r="AV42" s="7">
        <f t="shared" si="8"/>
        <v>34.992474292215554</v>
      </c>
    </row>
    <row r="43" spans="1:49" ht="15">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9"/>
      <c r="AR43" s="7">
        <f t="shared" ref="AR43:AV43" si="9">AR324</f>
        <v>5.54720134602566</v>
      </c>
      <c r="AS43" s="7">
        <f t="shared" si="9"/>
        <v>2.7698613385818254</v>
      </c>
      <c r="AT43" s="7">
        <f t="shared" si="9"/>
        <v>4.371638689693059</v>
      </c>
      <c r="AU43" s="7">
        <f t="shared" si="9"/>
        <v>2.4279610960538047</v>
      </c>
      <c r="AV43" s="7">
        <f t="shared" si="9"/>
        <v>2.5822882402307825</v>
      </c>
    </row>
    <row r="44" spans="1:49" ht="15">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9"/>
      <c r="AR44" s="7">
        <f t="shared" ref="AR44:AV44" si="10">AR325</f>
        <v>-0.19043203210060927</v>
      </c>
      <c r="AS44" s="7">
        <f t="shared" si="10"/>
        <v>2.2278119685215772E-2</v>
      </c>
      <c r="AT44" s="7">
        <f t="shared" si="10"/>
        <v>0.24293806045845895</v>
      </c>
      <c r="AU44" s="7">
        <f t="shared" si="10"/>
        <v>0.44424208763811113</v>
      </c>
      <c r="AV44" s="7">
        <f t="shared" si="10"/>
        <v>0.64127706405638563</v>
      </c>
    </row>
    <row r="45" spans="1:49" ht="15">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9"/>
      <c r="AR45" s="7">
        <f t="shared" ref="AR45:AV45" si="11">AR326</f>
        <v>-7.1285780250823577E-2</v>
      </c>
      <c r="AS45" s="7">
        <f t="shared" si="11"/>
        <v>8.3395273723845184E-3</v>
      </c>
      <c r="AT45" s="7">
        <f t="shared" si="11"/>
        <v>9.0940736184832158E-2</v>
      </c>
      <c r="AU45" s="7">
        <f t="shared" si="11"/>
        <v>0.16629630786487928</v>
      </c>
      <c r="AV45" s="7">
        <f t="shared" si="11"/>
        <v>0.24005381533745951</v>
      </c>
    </row>
    <row r="46" spans="1:49" ht="15">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9"/>
      <c r="AR46" s="7">
        <f t="shared" ref="AR46:AV46" si="12">AR327</f>
        <v>-0.12386442355705106</v>
      </c>
      <c r="AS46" s="7">
        <f t="shared" si="12"/>
        <v>1.4490558244352289E-2</v>
      </c>
      <c r="AT46" s="7">
        <f t="shared" si="12"/>
        <v>0.15801639297141523</v>
      </c>
      <c r="AU46" s="7">
        <f t="shared" si="12"/>
        <v>0.28895238630864528</v>
      </c>
      <c r="AV46" s="7">
        <f t="shared" si="12"/>
        <v>0.41711162246977973</v>
      </c>
    </row>
    <row r="47" spans="1:49" ht="15">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9"/>
      <c r="AR47" s="7">
        <f t="shared" ref="AR47:AV47" si="13">AR328</f>
        <v>-1.1302504830504712E-2</v>
      </c>
      <c r="AS47" s="7">
        <f t="shared" si="13"/>
        <v>0.65243583525742133</v>
      </c>
      <c r="AT47" s="7">
        <f t="shared" si="13"/>
        <v>1.412157400705613</v>
      </c>
      <c r="AU47" s="7">
        <f t="shared" si="13"/>
        <v>1.9031044442385157</v>
      </c>
      <c r="AV47" s="7">
        <f t="shared" si="13"/>
        <v>2.5752394337776989</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9"/>
      <c r="AR51" s="7">
        <f>AR331</f>
        <v>7.2924889828291093</v>
      </c>
      <c r="AS51" s="7">
        <f t="shared" ref="AS51:AV51" si="14">AS331</f>
        <v>8.5913306639411271</v>
      </c>
      <c r="AT51" s="7">
        <f t="shared" si="14"/>
        <v>10.666731977105478</v>
      </c>
      <c r="AU51" s="7">
        <f t="shared" si="14"/>
        <v>12.27780516434996</v>
      </c>
      <c r="AV51" s="7">
        <f t="shared" si="14"/>
        <v>14.244357164349958</v>
      </c>
    </row>
    <row r="52" spans="1:48" ht="15">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9"/>
      <c r="AR52" s="7">
        <f t="shared" ref="AR52:AV52" si="15">AR332</f>
        <v>5.9692140171708914</v>
      </c>
      <c r="AS52" s="7">
        <f t="shared" si="15"/>
        <v>9.0145003360588714</v>
      </c>
      <c r="AT52" s="7">
        <f t="shared" si="15"/>
        <v>4.102392022894521</v>
      </c>
      <c r="AU52" s="7">
        <f t="shared" si="15"/>
        <v>0.97459283565004085</v>
      </c>
      <c r="AV52" s="7">
        <f t="shared" si="15"/>
        <v>1.0188288356500408</v>
      </c>
    </row>
    <row r="53" spans="1:48" ht="15">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9"/>
      <c r="AR53" s="7">
        <f t="shared" ref="AR53:AV53" si="16">AR333</f>
        <v>0</v>
      </c>
      <c r="AS53" s="7">
        <f t="shared" si="16"/>
        <v>0</v>
      </c>
      <c r="AT53" s="7">
        <f t="shared" si="16"/>
        <v>0</v>
      </c>
      <c r="AU53" s="7">
        <f t="shared" si="16"/>
        <v>0</v>
      </c>
      <c r="AV53" s="7">
        <f t="shared" si="16"/>
        <v>0</v>
      </c>
    </row>
    <row r="54" spans="1:48" ht="15">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9"/>
      <c r="AR54" s="7">
        <f t="shared" ref="AR54:AV54" si="17">AR334</f>
        <v>0</v>
      </c>
      <c r="AS54" s="7">
        <f t="shared" si="17"/>
        <v>0</v>
      </c>
      <c r="AT54" s="7">
        <f t="shared" si="17"/>
        <v>0</v>
      </c>
      <c r="AU54" s="7">
        <f t="shared" si="17"/>
        <v>0</v>
      </c>
      <c r="AV54" s="7">
        <f t="shared" si="17"/>
        <v>0</v>
      </c>
    </row>
    <row r="55" spans="1:48" ht="15">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9"/>
      <c r="AR55" s="7">
        <f t="shared" ref="AR55:AV55" si="18">AR335</f>
        <v>0</v>
      </c>
      <c r="AS55" s="7">
        <f t="shared" si="18"/>
        <v>0</v>
      </c>
      <c r="AT55" s="7">
        <f t="shared" si="18"/>
        <v>0</v>
      </c>
      <c r="AU55" s="7">
        <f t="shared" si="18"/>
        <v>0</v>
      </c>
      <c r="AV55" s="7">
        <f t="shared" si="18"/>
        <v>0</v>
      </c>
    </row>
    <row r="56" spans="1:48" ht="15">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9"/>
      <c r="AR56" s="7">
        <f t="shared" ref="AR56:AV56" si="19">AR336</f>
        <v>0</v>
      </c>
      <c r="AS56" s="7">
        <f t="shared" si="19"/>
        <v>0</v>
      </c>
      <c r="AT56" s="7">
        <f t="shared" si="19"/>
        <v>0</v>
      </c>
      <c r="AU56" s="7">
        <f t="shared" si="19"/>
        <v>0</v>
      </c>
      <c r="AV56" s="7">
        <f t="shared" si="19"/>
        <v>0</v>
      </c>
    </row>
    <row r="57" spans="1:48" ht="15">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9"/>
      <c r="AR57" s="7">
        <f t="shared" ref="AR57:AV57" si="20">AR337</f>
        <v>0.79596</v>
      </c>
      <c r="AS57" s="7">
        <f t="shared" si="20"/>
        <v>0.92664000000000002</v>
      </c>
      <c r="AT57" s="7">
        <f t="shared" si="20"/>
        <v>1.1404799999999999</v>
      </c>
      <c r="AU57" s="7">
        <f t="shared" si="20"/>
        <v>1.30572</v>
      </c>
      <c r="AV57" s="7">
        <f t="shared" si="20"/>
        <v>1.50336</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9"/>
      <c r="AR61" s="8">
        <f>SelectedInputs!AR126</f>
        <v>22.788729035771752</v>
      </c>
      <c r="AS61" s="8">
        <f>SelectedInputs!AS126</f>
        <v>26.925441802224782</v>
      </c>
      <c r="AT61" s="8">
        <f>SelectedInputs!AT126</f>
        <v>17.510412024092243</v>
      </c>
      <c r="AU61" s="8">
        <f>SelectedInputs!AU126</f>
        <v>17.977076626856878</v>
      </c>
      <c r="AV61" s="8">
        <f>SelectedInputs!AV126</f>
        <v>18.788781870934031</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9"/>
      <c r="AR62" s="8">
        <f>SelectedInputs!AR127</f>
        <v>87.445018730027257</v>
      </c>
      <c r="AS62" s="8">
        <f>SelectedInputs!AS127</f>
        <v>102.81165626165105</v>
      </c>
      <c r="AT62" s="8">
        <f>SelectedInputs!AT127</f>
        <v>106.79386621497946</v>
      </c>
      <c r="AU62" s="8">
        <f>SelectedInputs!AU127</f>
        <v>92.984278974577208</v>
      </c>
      <c r="AV62" s="8">
        <f>SelectedInputs!AV127</f>
        <v>83.486569788864671</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9"/>
      <c r="AR63" s="8">
        <f>SelectedInputs!AR128</f>
        <v>38.634904265598422</v>
      </c>
      <c r="AS63" s="8">
        <f>SelectedInputs!AS128</f>
        <v>35.950118668737588</v>
      </c>
      <c r="AT63" s="8">
        <f>SelectedInputs!AT128</f>
        <v>34.913020186099054</v>
      </c>
      <c r="AU63" s="8">
        <f>SelectedInputs!AU128</f>
        <v>30.763314469177192</v>
      </c>
      <c r="AV63" s="8">
        <f>SelectedInputs!AV128</f>
        <v>29.365468033103692</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9"/>
      <c r="AR64" s="8">
        <f>SelectedInputs!AR129</f>
        <v>24.119659973398655</v>
      </c>
      <c r="AS64" s="8">
        <f>SelectedInputs!AS129</f>
        <v>24.164572963951279</v>
      </c>
      <c r="AT64" s="8">
        <f>SelectedInputs!AT129</f>
        <v>23.761312849439108</v>
      </c>
      <c r="AU64" s="8">
        <f>SelectedInputs!AU129</f>
        <v>24.04537829487089</v>
      </c>
      <c r="AV64" s="8">
        <f>SelectedInputs!AV129</f>
        <v>23.849945243899143</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9"/>
      <c r="AR65" s="8">
        <f>SelectedInputs!AR130</f>
        <v>8.9271092376935233</v>
      </c>
      <c r="AS65" s="8">
        <f>SelectedInputs!AS130</f>
        <v>8.8271142442186878</v>
      </c>
      <c r="AT65" s="8">
        <f>SelectedInputs!AT130</f>
        <v>8.9452101701961233</v>
      </c>
      <c r="AU65" s="8">
        <f>SelectedInputs!AU130</f>
        <v>9.0460780065707453</v>
      </c>
      <c r="AV65" s="8">
        <f>SelectedInputs!AV130</f>
        <v>8.9849805247249979</v>
      </c>
    </row>
    <row r="66" spans="1:48" ht="15">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9"/>
      <c r="AR66" s="8">
        <f>SelectedInputs!AR131</f>
        <v>16.628060123798512</v>
      </c>
      <c r="AS66" s="8">
        <f>SelectedInputs!AS131</f>
        <v>16.551892751512622</v>
      </c>
      <c r="AT66" s="8">
        <f>SelectedInputs!AT131</f>
        <v>16.206192886863825</v>
      </c>
      <c r="AU66" s="8">
        <f>SelectedInputs!AU131</f>
        <v>15.722093474845384</v>
      </c>
      <c r="AV66" s="8">
        <f>SelectedInputs!AV131</f>
        <v>15.56483871517667</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9"/>
      <c r="AR67" s="8">
        <f>SelectedInputs!AR132</f>
        <v>82.131528125754812</v>
      </c>
      <c r="AS67" s="8">
        <f>SelectedInputs!AS132</f>
        <v>81.487328102759804</v>
      </c>
      <c r="AT67" s="8">
        <f>SelectedInputs!AT132</f>
        <v>82.558288596879052</v>
      </c>
      <c r="AU67" s="8">
        <f>SelectedInputs!AU132</f>
        <v>80.14438625611362</v>
      </c>
      <c r="AV67" s="8">
        <f>SelectedInputs!AV132</f>
        <v>80.74713745148857</v>
      </c>
    </row>
    <row r="68" spans="1:48" ht="15">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9"/>
      <c r="AR68" s="526">
        <f>SUM(AR61:AR67)</f>
        <v>280.67500949204293</v>
      </c>
      <c r="AS68" s="526">
        <f>SUM(AS61:AS67)</f>
        <v>296.71812479505581</v>
      </c>
      <c r="AT68" s="526">
        <f>SUM(AT61:AT67)</f>
        <v>290.68830292854886</v>
      </c>
      <c r="AU68" s="526">
        <f>SUM(AU61:AU67)</f>
        <v>270.68260610301195</v>
      </c>
      <c r="AV68" s="526">
        <f>SUM(AV61:AV67)</f>
        <v>260.78772162819178</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9"/>
      <c r="AR72" s="8">
        <f>SelectedInputs!AR135</f>
        <v>7.4680210000000002</v>
      </c>
      <c r="AS72" s="8">
        <f>SelectedInputs!AS135</f>
        <v>8.7962159999999994</v>
      </c>
      <c r="AT72" s="8">
        <f>SelectedInputs!AT135</f>
        <v>10.975007999999999</v>
      </c>
      <c r="AU72" s="8">
        <f>SelectedInputs!AU135</f>
        <v>12.715053000000001</v>
      </c>
      <c r="AV72" s="8">
        <f>SelectedInputs!AV135</f>
        <v>14.803919999999998</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9"/>
      <c r="AR73" s="8">
        <f>SelectedInputs!AR136</f>
        <v>6.0798000000000005</v>
      </c>
      <c r="AS73" s="8">
        <f>SelectedInputs!AS136</f>
        <v>9.2370519999999985</v>
      </c>
      <c r="AT73" s="8">
        <f>SelectedInputs!AT136</f>
        <v>4.2195579999999993</v>
      </c>
      <c r="AU73" s="8">
        <f>SelectedInputs!AU136</f>
        <v>0.94653000000000009</v>
      </c>
      <c r="AV73" s="8">
        <f>SelectedInputs!AV136</f>
        <v>0.94651499999999988</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9"/>
      <c r="AR74" s="8">
        <f>SelectedInputs!AR137</f>
        <v>0</v>
      </c>
      <c r="AS74" s="8">
        <f>SelectedInputs!AS137</f>
        <v>0</v>
      </c>
      <c r="AT74" s="8">
        <f>SelectedInputs!AT137</f>
        <v>0</v>
      </c>
      <c r="AU74" s="8">
        <f>SelectedInputs!AU137</f>
        <v>0</v>
      </c>
      <c r="AV74" s="8">
        <f>SelectedInputs!AV137</f>
        <v>0</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9"/>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9"/>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9"/>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9"/>
      <c r="AR78" s="8">
        <f>SelectedInputs!AR141</f>
        <v>0.80654626800000007</v>
      </c>
      <c r="AS78" s="8">
        <f>SelectedInputs!AS141</f>
        <v>0.94999132799999997</v>
      </c>
      <c r="AT78" s="8">
        <f>SelectedInputs!AT141</f>
        <v>1.1853008639999998</v>
      </c>
      <c r="AU78" s="8">
        <f>SelectedInputs!AU141</f>
        <v>1.3732257240000001</v>
      </c>
      <c r="AV78" s="8">
        <f>SelectedInputs!AV141</f>
        <v>1.5988233599999999</v>
      </c>
    </row>
    <row r="79" spans="1:48" ht="15">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9"/>
      <c r="AR79" s="526">
        <f>SUM(AR72:AR78)</f>
        <v>14.354367268000001</v>
      </c>
      <c r="AS79" s="526">
        <f>SUM(AS72:AS78)</f>
        <v>18.983259327999999</v>
      </c>
      <c r="AT79" s="526">
        <f>SUM(AT72:AT78)</f>
        <v>16.379866863999997</v>
      </c>
      <c r="AU79" s="526">
        <f>SUM(AU72:AU78)</f>
        <v>15.034808724000001</v>
      </c>
      <c r="AV79" s="526">
        <f>SUM(AV72:AV78)</f>
        <v>17.349258359999997</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1.4237281352667939</v>
      </c>
      <c r="AS83" s="8">
        <f>SelectedInputs!AS145</f>
        <v>1.5059707738621135</v>
      </c>
      <c r="AT83" s="8">
        <f>SelectedInputs!AT145</f>
        <v>1.6106328488604913</v>
      </c>
      <c r="AU83" s="8">
        <f>SelectedInputs!AU145</f>
        <v>1.7195328480247742</v>
      </c>
      <c r="AV83" s="8">
        <f>SelectedInputs!AV145</f>
        <v>1.7183754519966901</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20.655193200216587</v>
      </c>
      <c r="AS84" s="8">
        <f>SelectedInputs!AS146</f>
        <v>23.206437328227913</v>
      </c>
      <c r="AT84" s="8">
        <f>SelectedInputs!AT146</f>
        <v>23.318426500473766</v>
      </c>
      <c r="AU84" s="8">
        <f>SelectedInputs!AU146</f>
        <v>24.744032583501902</v>
      </c>
      <c r="AV84" s="8">
        <f>SelectedInputs!AV146</f>
        <v>24.727377685013735</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13.551181982501012</v>
      </c>
      <c r="AS85" s="8">
        <f>SelectedInputs!AS147</f>
        <v>14.886540691860079</v>
      </c>
      <c r="AT85" s="8">
        <f>SelectedInputs!AT147</f>
        <v>15.285319415191383</v>
      </c>
      <c r="AU85" s="8">
        <f>SelectedInputs!AU147</f>
        <v>15.0991516945511</v>
      </c>
      <c r="AV85" s="8">
        <f>SelectedInputs!AV147</f>
        <v>14.92609634516656</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v>
      </c>
      <c r="AS86" s="8">
        <f>SelectedInputs!AS148</f>
        <v>2</v>
      </c>
      <c r="AT86" s="8">
        <f>SelectedInputs!AT148</f>
        <v>2</v>
      </c>
      <c r="AU86" s="8">
        <f>SelectedInputs!AU148</f>
        <v>2</v>
      </c>
      <c r="AV86" s="8">
        <f>SelectedInputs!AV148</f>
        <v>2</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0.28749999999999998</v>
      </c>
      <c r="AS87" s="8">
        <f>SelectedInputs!AS149</f>
        <v>0.35</v>
      </c>
      <c r="AT87" s="8">
        <f>SelectedInputs!AT149</f>
        <v>0.46562499999999996</v>
      </c>
      <c r="AU87" s="8">
        <f>SelectedInputs!AU149</f>
        <v>0.28125</v>
      </c>
      <c r="AV87" s="8">
        <f>SelectedInputs!AV149</f>
        <v>0.375</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10.63659379956264</v>
      </c>
      <c r="AS89" s="8">
        <f>SelectedInputs!AS151</f>
        <v>0.33492058684941589</v>
      </c>
      <c r="AT89" s="8">
        <f>SelectedInputs!AT151</f>
        <v>0</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3.7310178865883066E-2</v>
      </c>
      <c r="AS90" s="8">
        <f>SelectedInputs!AS152</f>
        <v>0.11578552819032994</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9"/>
      <c r="AR91" s="30">
        <f>SelectedInputs!AR153</f>
        <v>31.328920756105038</v>
      </c>
      <c r="AS91" s="30">
        <f>SelectedInputs!AS153</f>
        <v>33.284375532168539</v>
      </c>
      <c r="AT91" s="30">
        <f>SelectedInputs!AT153</f>
        <v>33.284375532168539</v>
      </c>
      <c r="AU91" s="30">
        <f>SelectedInputs!AU153</f>
        <v>33.284375532168539</v>
      </c>
      <c r="AV91" s="30">
        <f>SelectedInputs!AV153</f>
        <v>13.585020219878594</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9"/>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9"/>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9"/>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9"/>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9"/>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9"/>
      <c r="AR97" s="431">
        <f>SUM(AR83:AR91,AR93)-(AR92+AR94)+SUM(AR95:AR96)</f>
        <v>79.920428052517948</v>
      </c>
      <c r="AS97" s="431">
        <f t="shared" ref="AS97:AV97" si="21">SUM(AS83:AS91,AS93)-(AS92+AS94)+SUM(AS95:AS96)</f>
        <v>75.684030441158399</v>
      </c>
      <c r="AT97" s="431">
        <f t="shared" si="21"/>
        <v>75.964379296694176</v>
      </c>
      <c r="AU97" s="431">
        <f t="shared" si="21"/>
        <v>77.128342658246311</v>
      </c>
      <c r="AV97" s="431">
        <f t="shared" si="21"/>
        <v>57.331869702055577</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4"/>
      <c r="AR101" s="465">
        <f>SelectedInputs!AR162</f>
        <v>0</v>
      </c>
      <c r="AS101" s="465">
        <f>SelectedInputs!AS162</f>
        <v>0</v>
      </c>
      <c r="AT101" s="465">
        <f>SelectedInputs!AT162</f>
        <v>0</v>
      </c>
      <c r="AU101" s="465">
        <f>SelectedInputs!AU162</f>
        <v>0</v>
      </c>
      <c r="AV101" s="465">
        <f>SelectedInputs!AV162</f>
        <v>0</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4"/>
      <c r="AR102" s="465">
        <f>SelectedInputs!AR163</f>
        <v>0</v>
      </c>
      <c r="AS102" s="465">
        <f>SelectedInputs!AS163</f>
        <v>0</v>
      </c>
      <c r="AT102" s="465">
        <f>SelectedInputs!AT163</f>
        <v>0</v>
      </c>
      <c r="AU102" s="465">
        <f>SelectedInputs!AU163</f>
        <v>0</v>
      </c>
      <c r="AV102" s="465">
        <f>SelectedInputs!AV163</f>
        <v>0</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4"/>
      <c r="AR103" s="465">
        <f>SelectedInputs!AR164</f>
        <v>0</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4"/>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4"/>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4"/>
      <c r="AR106" s="465">
        <f>SelectedInputs!AR167</f>
        <v>0</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4"/>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4"/>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4"/>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4"/>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4"/>
      <c r="AR111" s="466">
        <f>SUM(AR101:AR110)</f>
        <v>0</v>
      </c>
      <c r="AS111" s="467">
        <f>SUM(AS101:AS110)</f>
        <v>0</v>
      </c>
      <c r="AT111" s="467">
        <f>SUM(AT101:AT110)</f>
        <v>0</v>
      </c>
      <c r="AU111" s="467">
        <f>SUM(AU101:AU110)</f>
        <v>0</v>
      </c>
      <c r="AV111" s="467">
        <f>SUM(AV101:AV110)</f>
        <v>0</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4"/>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5"/>
      <c r="D117" s="82"/>
      <c r="E117" s="13" t="s">
        <v>196</v>
      </c>
      <c r="F117" s="2"/>
      <c r="G117" s="2" t="s">
        <v>105</v>
      </c>
      <c r="H117" s="82" t="s">
        <v>197</v>
      </c>
      <c r="I117" s="263">
        <f>SelectedInputs!AR184</f>
        <v>1.111111</v>
      </c>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0"/>
      <c r="AR117" s="7">
        <f>SelectedInputs!AR177</f>
        <v>1.0430637366</v>
      </c>
      <c r="AS117" s="7">
        <f>SelectedInputs!AS177</f>
        <v>1.0430637366</v>
      </c>
      <c r="AT117" s="7">
        <f>SelectedInputs!AT177</f>
        <v>1.0430637366</v>
      </c>
      <c r="AU117" s="7">
        <f>SelectedInputs!AU177</f>
        <v>1.0430637366</v>
      </c>
      <c r="AV117" s="7">
        <f>SelectedInputs!AV177</f>
        <v>1.0277450536000003</v>
      </c>
    </row>
    <row r="118" spans="1:48" ht="15">
      <c r="A118" s="94"/>
      <c r="B118" s="2"/>
      <c r="C118" s="195"/>
      <c r="D118" s="82"/>
      <c r="E118" s="82" t="s">
        <v>198</v>
      </c>
      <c r="F118" s="2"/>
      <c r="G118" s="2" t="s">
        <v>105</v>
      </c>
      <c r="H118" s="82" t="s">
        <v>199</v>
      </c>
      <c r="I118" s="263">
        <f>SelectedInputs!AR185</f>
        <v>1.111111</v>
      </c>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0"/>
      <c r="AR118" s="7">
        <f>SelectedInputs!AR178</f>
        <v>1.258291276115272</v>
      </c>
      <c r="AS118" s="7">
        <f>SelectedInputs!AS178</f>
        <v>0</v>
      </c>
      <c r="AT118" s="7">
        <f>SelectedInputs!AT178</f>
        <v>0</v>
      </c>
      <c r="AU118" s="7">
        <f>SelectedInputs!AU178</f>
        <v>0</v>
      </c>
      <c r="AV118" s="7">
        <f>SelectedInputs!AV178</f>
        <v>0</v>
      </c>
    </row>
    <row r="119" spans="1:48" ht="15">
      <c r="A119" s="94"/>
      <c r="B119" s="2"/>
      <c r="C119" s="195"/>
      <c r="D119" s="82"/>
      <c r="E119" s="82" t="s">
        <v>200</v>
      </c>
      <c r="F119" s="2"/>
      <c r="G119" s="2" t="s">
        <v>105</v>
      </c>
      <c r="H119" s="82" t="s">
        <v>201</v>
      </c>
      <c r="I119" s="263">
        <f>SelectedInputs!AR186</f>
        <v>1.111111</v>
      </c>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0"/>
      <c r="AR119" s="7">
        <f>SelectedInputs!AR179</f>
        <v>0</v>
      </c>
      <c r="AS119" s="7">
        <f>SelectedInputs!AS179</f>
        <v>0</v>
      </c>
      <c r="AT119" s="7">
        <f>SelectedInputs!AT179</f>
        <v>0</v>
      </c>
      <c r="AU119" s="7">
        <f>SelectedInputs!AU179</f>
        <v>0</v>
      </c>
      <c r="AV119" s="7">
        <f>SelectedInputs!AV179</f>
        <v>0</v>
      </c>
    </row>
    <row r="120" spans="1:48" ht="15">
      <c r="A120" s="94"/>
      <c r="B120" s="2"/>
      <c r="C120" s="195"/>
      <c r="D120" s="82"/>
      <c r="E120" s="82" t="s">
        <v>202</v>
      </c>
      <c r="F120" s="2"/>
      <c r="G120" s="2" t="s">
        <v>105</v>
      </c>
      <c r="H120" s="82" t="s">
        <v>203</v>
      </c>
      <c r="I120" s="263"/>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0"/>
      <c r="AR120" s="7">
        <f>SelectedInputs!AR180</f>
        <v>0</v>
      </c>
      <c r="AS120" s="7">
        <f>SelectedInputs!AS180</f>
        <v>0</v>
      </c>
      <c r="AT120" s="7">
        <f>SelectedInputs!AT180</f>
        <v>0</v>
      </c>
      <c r="AU120" s="7">
        <f>SelectedInputs!AU180</f>
        <v>0</v>
      </c>
      <c r="AV120" s="7">
        <f>SelectedInputs!AV180</f>
        <v>0</v>
      </c>
    </row>
    <row r="121" spans="1:48" ht="15">
      <c r="A121" s="94"/>
      <c r="B121" s="2"/>
      <c r="C121" s="195"/>
      <c r="D121" s="82"/>
      <c r="E121" s="2" t="s">
        <v>204</v>
      </c>
      <c r="F121" s="82"/>
      <c r="G121" s="2" t="s">
        <v>105</v>
      </c>
      <c r="H121" s="82" t="s">
        <v>205</v>
      </c>
      <c r="I121" s="30"/>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0"/>
      <c r="AR121" s="30">
        <f>SelectedInputs!AR181</f>
        <v>0</v>
      </c>
      <c r="AS121" s="30">
        <f>SelectedInputs!AS181</f>
        <v>0</v>
      </c>
      <c r="AT121" s="30">
        <f>SelectedInputs!AT181</f>
        <v>0</v>
      </c>
      <c r="AU121" s="30">
        <f>SelectedInputs!AU181</f>
        <v>0</v>
      </c>
      <c r="AV121" s="30">
        <f>SelectedInputs!AV181</f>
        <v>0</v>
      </c>
    </row>
    <row r="122" spans="1:48" ht="15">
      <c r="A122" s="94"/>
      <c r="B122" s="2"/>
      <c r="C122" s="195"/>
      <c r="D122" s="82"/>
      <c r="E122" s="2" t="s">
        <v>206</v>
      </c>
      <c r="F122" s="82"/>
      <c r="G122" s="2" t="s">
        <v>105</v>
      </c>
      <c r="H122" s="82" t="s">
        <v>207</v>
      </c>
      <c r="I122" s="30"/>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0"/>
      <c r="AR122" s="30">
        <f>SelectedInputs!AR182</f>
        <v>0</v>
      </c>
      <c r="AS122" s="30">
        <f>SelectedInputs!AS182</f>
        <v>0</v>
      </c>
      <c r="AT122" s="30">
        <f>SelectedInputs!AT182</f>
        <v>0</v>
      </c>
      <c r="AU122" s="30">
        <f>SelectedInputs!AU182</f>
        <v>0</v>
      </c>
      <c r="AV122" s="30">
        <f>SelectedInputs!AV182</f>
        <v>0</v>
      </c>
    </row>
    <row r="123" spans="1:48" ht="15">
      <c r="A123" s="94"/>
      <c r="B123" s="2"/>
      <c r="C123" s="195"/>
      <c r="D123" s="195"/>
      <c r="E123" s="13" t="s">
        <v>574</v>
      </c>
      <c r="F123" s="2"/>
      <c r="G123" s="2" t="s">
        <v>105</v>
      </c>
      <c r="H123" s="2"/>
      <c r="I123" s="30"/>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0"/>
      <c r="AR123" s="525">
        <f>SUM(AR117:AR122)</f>
        <v>2.301355012715272</v>
      </c>
      <c r="AS123" s="526">
        <f t="shared" ref="AS123:AV123" si="22">SUM(AS117:AS122)</f>
        <v>1.0430637366</v>
      </c>
      <c r="AT123" s="526">
        <f t="shared" si="22"/>
        <v>1.0430637366</v>
      </c>
      <c r="AU123" s="526">
        <f t="shared" si="22"/>
        <v>1.0430637366</v>
      </c>
      <c r="AV123" s="526">
        <f t="shared" si="22"/>
        <v>1.0277450536000003</v>
      </c>
    </row>
    <row r="124" spans="1:48" ht="15">
      <c r="A124" s="94"/>
      <c r="B124" s="2"/>
      <c r="C124" s="195"/>
      <c r="D124" s="195"/>
      <c r="E124" s="13" t="s">
        <v>575</v>
      </c>
      <c r="F124" s="2"/>
      <c r="G124" s="2" t="s">
        <v>105</v>
      </c>
      <c r="H124" s="2"/>
      <c r="I124" s="30"/>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0"/>
      <c r="AR124" s="453">
        <f xml:space="preserve"> - SUMPRODUCT($I$117:$I$119,AR117:AR119)</f>
        <v>-2.5570608695330783</v>
      </c>
      <c r="AS124" s="30">
        <f t="shared" ref="AS124:AV124" si="23" xml:space="preserve"> - SUMPRODUCT($I$117:$I$119,AS117:AS119)</f>
        <v>-1.1589595914373625</v>
      </c>
      <c r="AT124" s="30">
        <f t="shared" si="23"/>
        <v>-1.1589595914373625</v>
      </c>
      <c r="AU124" s="30">
        <f t="shared" si="23"/>
        <v>-1.1589595914373625</v>
      </c>
      <c r="AV124" s="30">
        <f t="shared" si="23"/>
        <v>-1.1419388342505499</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0</v>
      </c>
      <c r="AS129" s="8">
        <f>SelectedInputs!AS191</f>
        <v>0</v>
      </c>
      <c r="AT129" s="8">
        <f>SelectedInputs!AT191</f>
        <v>0</v>
      </c>
      <c r="AU129" s="8">
        <f>SelectedInputs!AU191</f>
        <v>0</v>
      </c>
      <c r="AV129" s="8">
        <f>SelectedInputs!AV191</f>
        <v>0</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0</v>
      </c>
      <c r="AS130" s="8">
        <f>SelectedInputs!AS192</f>
        <v>0</v>
      </c>
      <c r="AT130" s="8">
        <f>SelectedInputs!AT192</f>
        <v>0</v>
      </c>
      <c r="AU130" s="8">
        <f>SelectedInputs!AU192</f>
        <v>0</v>
      </c>
      <c r="AV130" s="8">
        <f>SelectedInputs!AV192</f>
        <v>0</v>
      </c>
    </row>
    <row r="131" spans="1:48" ht="15">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3.4183293486929798</v>
      </c>
      <c r="AS131" s="8">
        <f>SelectedInputs!AS193</f>
        <v>10.069254888756319</v>
      </c>
      <c r="AT131" s="8">
        <f>SelectedInputs!AT193</f>
        <v>8.6343799299838864</v>
      </c>
      <c r="AU131" s="8">
        <f>SelectedInputs!AU193</f>
        <v>9.2386421818671423</v>
      </c>
      <c r="AV131" s="8">
        <f>SelectedInputs!AV193</f>
        <v>20.365388793108192</v>
      </c>
    </row>
    <row r="132" spans="1:48" ht="15">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-3.3513032830323333</v>
      </c>
      <c r="AS132" s="8">
        <f>SelectedInputs!AS194</f>
        <v>-9.8718185183885474</v>
      </c>
      <c r="AT132" s="8">
        <f>SelectedInputs!AT194</f>
        <v>-8.4650783627293009</v>
      </c>
      <c r="AU132" s="8">
        <f>SelectedInputs!AU194</f>
        <v>-9.0574923351638645</v>
      </c>
      <c r="AV132" s="8">
        <f>SelectedInputs!AV194</f>
        <v>-19.966067444223718</v>
      </c>
    </row>
    <row r="133" spans="1:48" ht="15">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1.6367670474328124</v>
      </c>
      <c r="AS133" s="8">
        <f>SelectedInputs!AS195</f>
        <v>1.3183243880282345</v>
      </c>
      <c r="AT133" s="8">
        <f>SelectedInputs!AT195</f>
        <v>2.6483769456958659</v>
      </c>
      <c r="AU133" s="8">
        <f>SelectedInputs!AU195</f>
        <v>4.0477164395031116</v>
      </c>
      <c r="AV133" s="8">
        <f>SelectedInputs!AV195</f>
        <v>6.8201644865411986</v>
      </c>
    </row>
    <row r="134" spans="1:48" ht="15">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-1.6046735759145219</v>
      </c>
      <c r="AS134" s="8">
        <f>SelectedInputs!AS196</f>
        <v>-1.2924748902237593</v>
      </c>
      <c r="AT134" s="8">
        <f>SelectedInputs!AT196</f>
        <v>-2.5964479859763392</v>
      </c>
      <c r="AU134" s="8">
        <f>SelectedInputs!AU196</f>
        <v>-3.9683494504932462</v>
      </c>
      <c r="AV134" s="8">
        <f>SelectedInputs!AV196</f>
        <v>-6.6864357711188216</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0.66542597433589634</v>
      </c>
      <c r="AS137" s="8">
        <f>SelectedInputs!AS199</f>
        <v>0.65882114807548897</v>
      </c>
      <c r="AT137" s="8">
        <f>SelectedInputs!AT199</f>
        <v>0.65826591946493296</v>
      </c>
      <c r="AU137" s="8">
        <f>SelectedInputs!AU199</f>
        <v>0.65555828415486039</v>
      </c>
      <c r="AV137" s="8">
        <f>SelectedInputs!AV199</f>
        <v>0.64811539171370836</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-0.6523784062116631</v>
      </c>
      <c r="AS138" s="8">
        <f>SelectedInputs!AS200</f>
        <v>-0.64590308634851856</v>
      </c>
      <c r="AT138" s="8">
        <f>SelectedInputs!AT200</f>
        <v>-0.64535874457346365</v>
      </c>
      <c r="AU138" s="8">
        <f>SelectedInputs!AU200</f>
        <v>-0.64270420015182395</v>
      </c>
      <c r="AV138" s="8">
        <f>SelectedInputs!AV200</f>
        <v>-0.63540724677814542</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0.80325103013583288</v>
      </c>
      <c r="AS139" s="8">
        <f>SelectedInputs!AS201</f>
        <v>0.67642671322769898</v>
      </c>
      <c r="AT139" s="8">
        <f>SelectedInputs!AT201</f>
        <v>0.57450992343030316</v>
      </c>
      <c r="AU139" s="8">
        <f>SelectedInputs!AU201</f>
        <v>0.48645659517232132</v>
      </c>
      <c r="AV139" s="8">
        <f>SelectedInputs!AV201</f>
        <v>0.4091028222341726</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-0.78750100993709105</v>
      </c>
      <c r="AS140" s="8">
        <f>SelectedInputs!AS202</f>
        <v>-0.66316344434088137</v>
      </c>
      <c r="AT140" s="8">
        <f>SelectedInputs!AT202</f>
        <v>-0.56324502297088541</v>
      </c>
      <c r="AU140" s="8">
        <f>SelectedInputs!AU202</f>
        <v>-0.47691823056109933</v>
      </c>
      <c r="AV140" s="8">
        <f>SelectedInputs!AV202</f>
        <v>-0.40108119826879668</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24">(AR129+AR131+AR133+AR135+AR137+AR139+AR141)</f>
        <v>6.5237734005975216</v>
      </c>
      <c r="AS143" s="526">
        <f t="shared" si="24"/>
        <v>12.722827138087741</v>
      </c>
      <c r="AT143" s="526">
        <f t="shared" si="24"/>
        <v>12.515532718574988</v>
      </c>
      <c r="AU143" s="526">
        <f t="shared" si="24"/>
        <v>14.428373500697436</v>
      </c>
      <c r="AV143" s="526">
        <f t="shared" si="24"/>
        <v>28.242771493597271</v>
      </c>
    </row>
    <row r="144" spans="1:48" ht="15">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9"/>
      <c r="AR144" s="30">
        <f t="shared" si="24"/>
        <v>-6.3958562750956087</v>
      </c>
      <c r="AS144" s="30">
        <f t="shared" si="24"/>
        <v>-12.473359939301707</v>
      </c>
      <c r="AT144" s="30">
        <f t="shared" si="24"/>
        <v>-12.270130116249991</v>
      </c>
      <c r="AU144" s="30">
        <f t="shared" si="24"/>
        <v>-14.145464216370033</v>
      </c>
      <c r="AV144" s="30">
        <f t="shared" si="24"/>
        <v>-27.688991660389487</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9"/>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9"/>
      <c r="AR146" s="30">
        <f>SelectedInputs!AR205</f>
        <v>0.75470486322384411</v>
      </c>
      <c r="AS146" s="30">
        <f>SelectedInputs!AS205</f>
        <v>0.75054489496934962</v>
      </c>
      <c r="AT146" s="30">
        <f>SelectedInputs!AT205</f>
        <v>0.75010816891084686</v>
      </c>
      <c r="AU146" s="30">
        <f>SelectedInputs!AU205</f>
        <v>0.74822638931535146</v>
      </c>
      <c r="AV146" s="30">
        <f>SelectedInputs!AV205</f>
        <v>0.74391167705793526</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9"/>
      <c r="AR147" s="30">
        <f>SelectedInputs!AR206</f>
        <v>-0.73990672865082752</v>
      </c>
      <c r="AS147" s="30">
        <f>SelectedInputs!AS206</f>
        <v>-0.73582832840132317</v>
      </c>
      <c r="AT147" s="30">
        <f>SelectedInputs!AT206</f>
        <v>-0.73540016559886945</v>
      </c>
      <c r="AU147" s="30">
        <f>SelectedInputs!AU206</f>
        <v>-0.73355528364250144</v>
      </c>
      <c r="AV147" s="30">
        <f>SelectedInputs!AV206</f>
        <v>-0.72932517358621107</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-1.4798134573016597E-2</v>
      </c>
      <c r="AS149" s="30">
        <f>-SUM(AS146:AS147)</f>
        <v>-1.4716566568026446E-2</v>
      </c>
      <c r="AT149" s="30">
        <f>-SUM(AT146:AT147)</f>
        <v>-1.4708003311977413E-2</v>
      </c>
      <c r="AU149" s="30">
        <f>-SUM(AU146:AU147)</f>
        <v>-1.4671105672850016E-2</v>
      </c>
      <c r="AV149" s="30">
        <f>-SUM(AV146:AV147)</f>
        <v>-1.4586503471724188E-2</v>
      </c>
    </row>
    <row r="150" spans="1:48" ht="15">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0.14271526007492952</v>
      </c>
      <c r="AS150" s="30">
        <f>SUM(AS143:AS144) + SUM(AS146:AS147)</f>
        <v>0.26418376535406041</v>
      </c>
      <c r="AT150" s="30">
        <f>SUM(AT143:AT144) + SUM(AT146:AT147)</f>
        <v>0.26011060563697475</v>
      </c>
      <c r="AU150" s="30">
        <f>SUM(AU143:AU144) + SUM(AU146:AU147)</f>
        <v>0.2975803900002526</v>
      </c>
      <c r="AV150" s="30">
        <f>SUM(AV143:AV144) + SUM(AV146:AV147)</f>
        <v>0.56836633667950831</v>
      </c>
    </row>
    <row r="151" spans="1:48" ht="15">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1.4798134573016597E-2</v>
      </c>
      <c r="AS151" s="30">
        <f>SUM(AS146:AS147)</f>
        <v>1.4716566568026446E-2</v>
      </c>
      <c r="AT151" s="30">
        <f>SUM(AT146:AT147)</f>
        <v>1.4708003311977413E-2</v>
      </c>
      <c r="AU151" s="30">
        <f>SUM(AU146:AU147)</f>
        <v>1.4671105672850016E-2</v>
      </c>
      <c r="AV151" s="30">
        <f>SUM(AV146:AV147)</f>
        <v>1.4586503471724188E-2</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0"/>
      <c r="AR156" s="195"/>
      <c r="AS156" s="195"/>
      <c r="AT156" s="195"/>
      <c r="AU156" s="195"/>
      <c r="AV156" s="195"/>
    </row>
    <row r="157" spans="1:48" ht="15">
      <c r="A157" s="2"/>
      <c r="B157" s="2"/>
      <c r="C157" s="195"/>
      <c r="D157" s="2"/>
      <c r="E157" s="2" t="s">
        <v>248</v>
      </c>
      <c r="F157" s="2"/>
      <c r="G157" s="7" t="s">
        <v>249</v>
      </c>
      <c r="H157" s="82" t="s">
        <v>250</v>
      </c>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0"/>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5">
      <c r="A158" s="2"/>
      <c r="B158" s="2"/>
      <c r="C158" s="195"/>
      <c r="D158" s="195"/>
      <c r="E158" s="2" t="s">
        <v>587</v>
      </c>
      <c r="F158" s="2"/>
      <c r="G158" s="7" t="s">
        <v>249</v>
      </c>
      <c r="H158" s="195" t="s">
        <v>588</v>
      </c>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0"/>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5">
      <c r="A159" s="2"/>
      <c r="B159" s="2"/>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0"/>
      <c r="AR159" s="195"/>
      <c r="AS159" s="195"/>
      <c r="AT159" s="195"/>
      <c r="AU159" s="195"/>
      <c r="AV159" s="195"/>
    </row>
    <row r="160" spans="1:48" ht="15">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4"/>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5">
      <c r="A163" s="2"/>
      <c r="B163" s="2"/>
      <c r="C163" s="2"/>
      <c r="D163" s="2"/>
      <c r="E163" s="195" t="s">
        <v>253</v>
      </c>
      <c r="F163" s="195"/>
      <c r="G163" s="195"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5">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4">
        <f>(AR158 * AR167) + (AR166 * (1 - AR167))</f>
        <v>3.97335776E-2</v>
      </c>
      <c r="AS169" s="194">
        <f>(AS158 * AS167) + (AS166 * (1 - AS167))</f>
        <v>4.1370183200000001E-2</v>
      </c>
      <c r="AT169" s="194">
        <f>(AT158 * AT167) + (AT166 * (1 - AT167))</f>
        <v>4.1450170800000005E-2</v>
      </c>
      <c r="AU169" s="194">
        <f>(AU158 * AU167) + (AU166 * (1 - AU167))</f>
        <v>4.15681044E-2</v>
      </c>
      <c r="AV169" s="194">
        <f>(AV158 * AV167) + (AV166 * (1 - AV167))</f>
        <v>4.1755693600000005E-2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5">
      <c r="A173" s="2"/>
      <c r="B173" s="2"/>
      <c r="C173" s="2"/>
      <c r="D173" s="2"/>
      <c r="E173" s="2" t="s">
        <v>595</v>
      </c>
      <c r="F173" s="195"/>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4">
        <f>(AR169 - (AR158 * AR171)) / (1 - AR171)</f>
        <v>5.2833944000000001E-2</v>
      </c>
      <c r="AS173" s="194">
        <f>(AS169 - (AS158 * AS171)) / (1 - AS171)</f>
        <v>5.5875458000000003E-2</v>
      </c>
      <c r="AT173" s="194">
        <f>(AT169 - (AT158 * AT171)) / (1 - AT171)</f>
        <v>5.5175427000000006E-2</v>
      </c>
      <c r="AU173" s="194">
        <f>(AU169 - (AU158 * AU171)) / (1 - AU171)</f>
        <v>5.5320261000000003E-2</v>
      </c>
      <c r="AV173" s="194">
        <f>(AV169 - (AV158 * AV171)) / (1 - AV171)</f>
        <v>5.5489234000000012E-2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7">
        <f>SelectedInputs!AQ219</f>
        <v>3.0359999999999998E-2</v>
      </c>
      <c r="AR177" s="7"/>
      <c r="AS177" s="7"/>
      <c r="AT177" s="126"/>
      <c r="AU177" s="126"/>
      <c r="AV177" s="126"/>
    </row>
    <row r="178" spans="1:49" ht="15">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5"/>
      <c r="AR178" s="485">
        <f>AR158</f>
        <v>3.1E-2</v>
      </c>
      <c r="AS178" s="485">
        <f>AS158</f>
        <v>3.1699999999999999E-2</v>
      </c>
      <c r="AT178" s="485">
        <f>AT158</f>
        <v>3.2300000000000002E-2</v>
      </c>
      <c r="AU178" s="485">
        <f>AU158</f>
        <v>3.2399999999999998E-2</v>
      </c>
      <c r="AV178" s="485">
        <f>AV158</f>
        <v>3.2599999999999997E-2</v>
      </c>
    </row>
    <row r="179" spans="1:49" ht="15">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4"/>
      <c r="AG179" s="194"/>
      <c r="AH179" s="194"/>
      <c r="AI179" s="194"/>
      <c r="AJ179" s="49"/>
      <c r="AK179" s="49"/>
      <c r="AL179" s="49"/>
      <c r="AM179" s="49"/>
      <c r="AN179" s="49"/>
      <c r="AO179" s="49"/>
      <c r="AP179" s="49"/>
      <c r="AQ179" s="215"/>
      <c r="AR179" s="485">
        <f>AR173</f>
        <v>5.2833944000000001E-2</v>
      </c>
      <c r="AS179" s="485">
        <f>AS173</f>
        <v>5.5875458000000003E-2</v>
      </c>
      <c r="AT179" s="485">
        <f>AT173</f>
        <v>5.5175427000000006E-2</v>
      </c>
      <c r="AU179" s="485">
        <f>AU173</f>
        <v>5.5320261000000003E-2</v>
      </c>
      <c r="AV179" s="485">
        <f>AV173</f>
        <v>5.5489234000000012E-2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4"/>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5">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4"/>
      <c r="AG181" s="194"/>
      <c r="AH181" s="194"/>
      <c r="AI181" s="194"/>
      <c r="AJ181" s="7"/>
      <c r="AK181" s="7"/>
      <c r="AL181" s="7"/>
      <c r="AM181" s="7"/>
      <c r="AN181" s="7"/>
      <c r="AO181" s="7"/>
      <c r="AP181" s="7"/>
      <c r="AQ181" s="188"/>
      <c r="AR181" s="194"/>
      <c r="AS181" s="194"/>
      <c r="AT181" s="194"/>
      <c r="AU181" s="194"/>
      <c r="AV181" s="194"/>
    </row>
    <row r="182" spans="1:49" ht="15">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25">AJ177 + (AJ178 * AJ180) + (AJ179 * (1-AJ180))</f>
        <v>3.7574999999999997E-2</v>
      </c>
      <c r="AK182" s="186">
        <f t="shared" si="25"/>
        <v>3.6729999999999999E-2</v>
      </c>
      <c r="AL182" s="186">
        <f t="shared" si="25"/>
        <v>3.5885E-2</v>
      </c>
      <c r="AM182" s="186">
        <f t="shared" si="25"/>
        <v>3.4584999999999998E-2</v>
      </c>
      <c r="AN182" s="186">
        <f t="shared" si="25"/>
        <v>3.3610000000000001E-2</v>
      </c>
      <c r="AO182" s="186">
        <f t="shared" si="25"/>
        <v>3.2570000000000002E-2</v>
      </c>
      <c r="AP182" s="186">
        <f t="shared" si="25"/>
        <v>3.1530000000000002E-2</v>
      </c>
      <c r="AQ182" s="192">
        <f t="shared" si="25"/>
        <v>3.0359999999999998E-2</v>
      </c>
      <c r="AR182" s="186">
        <f t="shared" si="25"/>
        <v>3.97335776E-2</v>
      </c>
      <c r="AS182" s="186">
        <f t="shared" si="25"/>
        <v>4.1370183200000001E-2</v>
      </c>
      <c r="AT182" s="186">
        <f t="shared" si="25"/>
        <v>4.1450170800000005E-2</v>
      </c>
      <c r="AU182" s="186">
        <f t="shared" si="25"/>
        <v>4.15681044E-2</v>
      </c>
      <c r="AV182" s="186">
        <f t="shared" si="25"/>
        <v>4.1755693600000005E-2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9"/>
      <c r="AR187" s="30"/>
      <c r="AS187" s="30"/>
      <c r="AT187" s="30"/>
      <c r="AU187" s="30"/>
      <c r="AV187" s="30"/>
    </row>
    <row r="188" spans="1:49" ht="15">
      <c r="A188" s="2"/>
      <c r="B188" s="2"/>
      <c r="C188" s="2"/>
      <c r="D188" s="2"/>
      <c r="E188" s="2" t="s">
        <v>603</v>
      </c>
      <c r="F188" s="2"/>
      <c r="G188" s="7" t="s">
        <v>604</v>
      </c>
      <c r="H188" s="7"/>
      <c r="I188" s="186"/>
      <c r="J188" s="42"/>
      <c r="K188" s="210" t="str">
        <f>'Annual Inflation'!K24</f>
        <v/>
      </c>
      <c r="L188" s="210" t="str">
        <f>'Annual Inflation'!L24</f>
        <v/>
      </c>
      <c r="M188" s="210" t="str">
        <f>'Annual Inflation'!M24</f>
        <v/>
      </c>
      <c r="N188" s="210" t="str">
        <f>'Annual Inflation'!N24</f>
        <v/>
      </c>
      <c r="O188" s="210" t="str">
        <f>'Annual Inflation'!O24</f>
        <v/>
      </c>
      <c r="P188" s="210" t="str">
        <f>'Annual Inflation'!P24</f>
        <v/>
      </c>
      <c r="Q188" s="210" t="str">
        <f>'Annual Inflation'!Q24</f>
        <v/>
      </c>
      <c r="R188" s="210" t="str">
        <f>'Annual Inflation'!R24</f>
        <v/>
      </c>
      <c r="S188" s="210" t="str">
        <f>'Annual Inflation'!S24</f>
        <v/>
      </c>
      <c r="T188" s="210" t="str">
        <f>'Annual Inflation'!T24</f>
        <v/>
      </c>
      <c r="U188" s="210">
        <f>'Annual Inflation'!U24</f>
        <v>2.9856727782787029E-2</v>
      </c>
      <c r="V188" s="210">
        <f>'Annual Inflation'!V24</f>
        <v>1.4933359276194436E-2</v>
      </c>
      <c r="W188" s="210">
        <f>'Annual Inflation'!W24</f>
        <v>2.0944164869398429E-2</v>
      </c>
      <c r="X188" s="210">
        <f>'Annual Inflation'!X24</f>
        <v>2.7931649610365206E-2</v>
      </c>
      <c r="Y188" s="210">
        <f>'Annual Inflation'!Y24</f>
        <v>3.1100150705576146E-2</v>
      </c>
      <c r="Z188" s="210">
        <f>'Annual Inflation'!Z24</f>
        <v>2.635308707591455E-2</v>
      </c>
      <c r="AA188" s="210">
        <f>'Annual Inflation'!AA24</f>
        <v>3.7327924739999352E-2</v>
      </c>
      <c r="AB188" s="210">
        <f>'Annual Inflation'!AB24</f>
        <v>4.1309593144188472E-2</v>
      </c>
      <c r="AC188" s="210">
        <f>'Annual Inflation'!AC24</f>
        <v>2.9683192840877393E-2</v>
      </c>
      <c r="AD188" s="210">
        <f>'Annual Inflation'!AD24</f>
        <v>4.57825715837612E-3</v>
      </c>
      <c r="AE188" s="210">
        <f>'Annual Inflation'!AE24</f>
        <v>4.9629229105515371E-2</v>
      </c>
      <c r="AF188" s="210">
        <f>'Annual Inflation'!AF24</f>
        <v>4.7981749273282803E-2</v>
      </c>
      <c r="AG188" s="210">
        <f>'Annual Inflation'!AG24</f>
        <v>3.0897791510129391E-2</v>
      </c>
      <c r="AH188" s="210">
        <f>'Annual Inflation'!AH24</f>
        <v>2.8847791287762714E-2</v>
      </c>
      <c r="AI188" s="210">
        <f>'Annual Inflation'!AI24</f>
        <v>1.9597457627118731E-2</v>
      </c>
      <c r="AJ188" s="263">
        <f>'Annual Inflation'!AJ24</f>
        <v>1.0779220779220777E-2</v>
      </c>
      <c r="AK188" s="263">
        <f>'Annual Inflation'!AK24</f>
        <v>2.1424900424001248E-2</v>
      </c>
      <c r="AL188" s="263">
        <f>'Annual Inflation'!AL24</f>
        <v>3.7422560457875953E-2</v>
      </c>
      <c r="AM188" s="263">
        <f>'Annual Inflation'!AM24</f>
        <v>3.0555639758707454E-2</v>
      </c>
      <c r="AN188" s="263">
        <f>'Annual Inflation'!AN24</f>
        <v>2.5884636879724532E-2</v>
      </c>
      <c r="AO188" s="263">
        <f>'Annual Inflation'!AO24</f>
        <v>1.2128336726209277E-2</v>
      </c>
      <c r="AP188" s="263">
        <f>'Annual Inflation'!AP24</f>
        <v>5.7762039660056441E-2</v>
      </c>
      <c r="AQ188" s="298">
        <f>'Annual Inflation'!AQ24</f>
        <v>0.12873938777149907</v>
      </c>
      <c r="AR188" s="263">
        <f>'Annual Inflation'!AR24</f>
        <v>8.7530899065423995E-2</v>
      </c>
      <c r="AS188" s="263">
        <f>'Annual Inflation'!AS24</f>
        <v>4.3184769776843268E-2</v>
      </c>
      <c r="AT188" s="263">
        <f>'Annual Inflation'!AT24</f>
        <v>2.6233436648239294E-2</v>
      </c>
      <c r="AU188" s="263">
        <f>'Annual Inflation'!AU24</f>
        <v>2.6055468787939295E-2</v>
      </c>
      <c r="AV188" s="263">
        <f>'Annual Inflation'!AV24</f>
        <v>2.7976502072553755E-2</v>
      </c>
    </row>
    <row r="189" spans="1:49" ht="15">
      <c r="A189" s="2"/>
      <c r="B189" s="2"/>
      <c r="C189" s="2"/>
      <c r="D189" s="2"/>
      <c r="E189" s="2" t="s">
        <v>605</v>
      </c>
      <c r="F189" s="7"/>
      <c r="G189" s="7" t="s">
        <v>604</v>
      </c>
      <c r="H189" s="7"/>
      <c r="I189" s="186"/>
      <c r="J189" s="42"/>
      <c r="K189" s="210" t="str">
        <f>'Annual Inflation'!K27</f>
        <v/>
      </c>
      <c r="L189" s="210" t="str">
        <f>'Annual Inflation'!L27</f>
        <v/>
      </c>
      <c r="M189" s="210" t="str">
        <f>'Annual Inflation'!M27</f>
        <v/>
      </c>
      <c r="N189" s="210" t="str">
        <f>'Annual Inflation'!N27</f>
        <v/>
      </c>
      <c r="O189" s="210" t="str">
        <f>'Annual Inflation'!O27</f>
        <v/>
      </c>
      <c r="P189" s="210" t="str">
        <f>'Annual Inflation'!P27</f>
        <v/>
      </c>
      <c r="Q189" s="210" t="str">
        <f>'Annual Inflation'!Q27</f>
        <v/>
      </c>
      <c r="R189" s="210" t="str">
        <f>'Annual Inflation'!R27</f>
        <v/>
      </c>
      <c r="S189" s="210" t="str">
        <f>'Annual Inflation'!S27</f>
        <v/>
      </c>
      <c r="T189" s="210" t="str">
        <f>'Annual Inflation'!T27</f>
        <v/>
      </c>
      <c r="U189" s="210">
        <f>'Annual Inflation'!U27</f>
        <v>1.2140648264803433E-2</v>
      </c>
      <c r="V189" s="210">
        <f>'Annual Inflation'!V27</f>
        <v>1.663460450379084E-2</v>
      </c>
      <c r="W189" s="210">
        <f>'Annual Inflation'!W27</f>
        <v>1.4581478183437246E-2</v>
      </c>
      <c r="X189" s="210">
        <f>'Annual Inflation'!X27</f>
        <v>1.3384530992868848E-2</v>
      </c>
      <c r="Y189" s="210">
        <f>'Annual Inflation'!Y27</f>
        <v>1.4939915556998917E-2</v>
      </c>
      <c r="Z189" s="210">
        <f>'Annual Inflation'!Z27</f>
        <v>2.1760000000000224E-2</v>
      </c>
      <c r="AA189" s="210">
        <f>'Annual Inflation'!AA27</f>
        <v>2.6203152729930013E-2</v>
      </c>
      <c r="AB189" s="210">
        <f>'Annual Inflation'!AB27</f>
        <v>2.3296032553407953E-2</v>
      </c>
      <c r="AC189" s="210">
        <f>'Annual Inflation'!AC27</f>
        <v>3.6186499652052895E-2</v>
      </c>
      <c r="AD189" s="210">
        <f>'Annual Inflation'!AD27</f>
        <v>1.8132975151108122E-2</v>
      </c>
      <c r="AE189" s="210">
        <f>'Annual Inflation'!AE27</f>
        <v>2.7987184319637981E-2</v>
      </c>
      <c r="AF189" s="210">
        <f>'Annual Inflation'!AF27</f>
        <v>3.7400311669264275E-2</v>
      </c>
      <c r="AG189" s="210">
        <f>'Annual Inflation'!AG27</f>
        <v>2.4123000795263305E-2</v>
      </c>
      <c r="AH189" s="210">
        <f>'Annual Inflation'!AH27</f>
        <v>2.088006902502193E-2</v>
      </c>
      <c r="AI189" s="210">
        <f>'Annual Inflation'!AI27</f>
        <v>1.1409736308316099E-2</v>
      </c>
      <c r="AJ189" s="263">
        <f>'Annual Inflation'!AJ27</f>
        <v>4.4288459931480784E-3</v>
      </c>
      <c r="AK189" s="263">
        <f>'Annual Inflation'!AK27</f>
        <v>1.3727121464226277E-2</v>
      </c>
      <c r="AL189" s="263">
        <f>'Annual Inflation'!AL27</f>
        <v>2.6343865408288814E-2</v>
      </c>
      <c r="AM189" s="263">
        <f>'Annual Inflation'!AM27</f>
        <v>2.1269790500559882E-2</v>
      </c>
      <c r="AN189" s="263">
        <f>'Annual Inflation'!AN27</f>
        <v>1.6990291262135582E-2</v>
      </c>
      <c r="AO189" s="263">
        <f>'Annual Inflation'!AO27</f>
        <v>8.0067749634311625E-3</v>
      </c>
      <c r="AP189" s="263">
        <f>'Annual Inflation'!AP27</f>
        <v>3.6737187810280236E-2</v>
      </c>
      <c r="AQ189" s="298">
        <f>'Annual Inflation'!AQ27</f>
        <v>8.7741270075143429E-2</v>
      </c>
      <c r="AR189" s="263">
        <f>'Annual Inflation'!AR27</f>
        <v>6.2497611347487325E-2</v>
      </c>
      <c r="AS189" s="263">
        <f>'Annual Inflation'!AS27</f>
        <v>3.04739603020312E-2</v>
      </c>
      <c r="AT189" s="263">
        <f>'Annual Inflation'!AT27</f>
        <v>1.710175025781635E-2</v>
      </c>
      <c r="AU189" s="263">
        <f>'Annual Inflation'!AU27</f>
        <v>1.5421581354723601E-2</v>
      </c>
      <c r="AV189" s="263">
        <f>'Annual Inflation'!AV27</f>
        <v>1.8085624571115622E-2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20"/>
      <c r="AR190" s="40"/>
      <c r="AS190" s="40"/>
      <c r="AT190" s="40"/>
      <c r="AU190" s="40"/>
      <c r="AV190" s="40"/>
    </row>
    <row r="191" spans="1:49" ht="15">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20"/>
      <c r="AR193" s="128"/>
      <c r="AS193" s="128"/>
      <c r="AT193" s="128"/>
      <c r="AU193" s="128"/>
      <c r="AV193" s="128"/>
    </row>
    <row r="194" spans="1:48" ht="15">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7">
        <f>'Annual Inflation'!AJ32</f>
        <v>0.88192634560906513</v>
      </c>
      <c r="AK194" s="257">
        <f>'Annual Inflation'!AK32</f>
        <v>0.9008215297450427</v>
      </c>
      <c r="AL194" s="257">
        <f>'Annual Inflation'!AL32</f>
        <v>0.93453257790368272</v>
      </c>
      <c r="AM194" s="257">
        <f>'Annual Inflation'!AM32</f>
        <v>0.96308781869688376</v>
      </c>
      <c r="AN194" s="257">
        <f>'Annual Inflation'!AN32</f>
        <v>0.98801699716713864</v>
      </c>
      <c r="AO194" s="257">
        <f>'Annual Inflation'!AO32</f>
        <v>1</v>
      </c>
      <c r="AP194" s="257">
        <f>'Annual Inflation'!AP32</f>
        <v>1.0577620396600564</v>
      </c>
      <c r="AQ194" s="297">
        <f>'Annual Inflation'!AQ32</f>
        <v>1.1939376770538244</v>
      </c>
      <c r="AR194" s="257">
        <f>'Annual Inflation'!AR32</f>
        <v>1.2891506141768156</v>
      </c>
      <c r="AS194" s="257">
        <f>'Annual Inflation'!AS32</f>
        <v>1.3284361388165782</v>
      </c>
      <c r="AT194" s="257">
        <f>'Annual Inflation'!AT32</f>
        <v>1.3511547218960771</v>
      </c>
      <c r="AU194" s="257">
        <f>'Annual Inflation'!AU32</f>
        <v>1.3719916643626167</v>
      </c>
      <c r="AV194" s="257">
        <f>'Annual Inflation'!AV32</f>
        <v>1.3968049905189786</v>
      </c>
    </row>
    <row r="195" spans="1:48" ht="15">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7">
        <f>'Annual Inflation'!AJ46</f>
        <v>0.88810198300283283</v>
      </c>
      <c r="AK195" s="257">
        <f>'Annual Inflation'!AK46</f>
        <v>0.91767705382436271</v>
      </c>
      <c r="AL195" s="257">
        <f>'Annual Inflation'!AL46</f>
        <v>0.94844192634560898</v>
      </c>
      <c r="AM195" s="257">
        <f>'Annual Inflation'!AM46</f>
        <v>0.97444759206798848</v>
      </c>
      <c r="AN195" s="257">
        <f>'Annual Inflation'!AN46</f>
        <v>0.99467422096317282</v>
      </c>
      <c r="AO195" s="257">
        <f>'Annual Inflation'!AO46</f>
        <v>1.0164305949008499</v>
      </c>
      <c r="AP195" s="257">
        <f>'Annual Inflation'!AP46</f>
        <v>1.1185835694050992</v>
      </c>
      <c r="AQ195" s="297">
        <f>'Annual Inflation'!AQ46</f>
        <v>1.2567228174904603</v>
      </c>
      <c r="AR195" s="257">
        <f>'Annual Inflation'!AR46</f>
        <v>1.3123689983998859</v>
      </c>
      <c r="AS195" s="257">
        <f>'Annual Inflation'!AS46</f>
        <v>1.3406592815876854</v>
      </c>
      <c r="AT195" s="257">
        <f>'Annual Inflation'!AT46</f>
        <v>1.3609729496063137</v>
      </c>
      <c r="AU195" s="257">
        <f>'Annual Inflation'!AU46</f>
        <v>1.383709961204471</v>
      </c>
      <c r="AV195" s="257">
        <f>'Annual Inflation'!AV46</f>
        <v>1.4094402342893173</v>
      </c>
    </row>
    <row r="196" spans="1:48" ht="15">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7"/>
      <c r="Y196" s="257"/>
      <c r="Z196" s="257"/>
      <c r="AA196" s="257"/>
      <c r="AB196" s="257"/>
      <c r="AC196" s="257"/>
      <c r="AD196" s="257"/>
      <c r="AE196" s="257"/>
      <c r="AF196" s="257"/>
      <c r="AG196" s="257"/>
      <c r="AH196" s="257"/>
      <c r="AI196" s="257"/>
      <c r="AJ196" s="126">
        <f t="shared" ref="AJ196:AV196" si="26">IFERROR(AJ195/AI195 - 1,"")</f>
        <v>1.4366142496602619E-2</v>
      </c>
      <c r="AK196" s="126">
        <f t="shared" si="26"/>
        <v>3.3301435406698721E-2</v>
      </c>
      <c r="AL196" s="126">
        <f t="shared" si="26"/>
        <v>3.3524726801259286E-2</v>
      </c>
      <c r="AM196" s="126">
        <f t="shared" si="26"/>
        <v>2.7419354838709609E-2</v>
      </c>
      <c r="AN196" s="126">
        <f t="shared" si="26"/>
        <v>2.0757020757020905E-2</v>
      </c>
      <c r="AO196" s="126">
        <f t="shared" si="26"/>
        <v>2.1872863978127155E-2</v>
      </c>
      <c r="AP196" s="126">
        <f t="shared" si="26"/>
        <v>0.10050167224080275</v>
      </c>
      <c r="AQ196" s="228">
        <f t="shared" si="26"/>
        <v>0.1234947945452376</v>
      </c>
      <c r="AR196" s="126">
        <f t="shared" si="26"/>
        <v>4.4278802083457691E-2</v>
      </c>
      <c r="AS196" s="126">
        <f t="shared" si="26"/>
        <v>2.1556653061976183E-2</v>
      </c>
      <c r="AT196" s="126">
        <f t="shared" si="26"/>
        <v>1.5151998943811806E-2</v>
      </c>
      <c r="AU196" s="126">
        <f t="shared" si="26"/>
        <v>1.6706439025650388E-2</v>
      </c>
      <c r="AV196" s="126">
        <f t="shared" si="26"/>
        <v>1.8595134678693004E-2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7"/>
      <c r="Y197" s="257"/>
      <c r="Z197" s="257"/>
      <c r="AA197" s="257"/>
      <c r="AB197" s="257"/>
      <c r="AC197" s="257"/>
      <c r="AD197" s="257"/>
      <c r="AE197" s="257"/>
      <c r="AF197" s="257"/>
      <c r="AG197" s="257"/>
      <c r="AH197" s="257"/>
      <c r="AI197" s="257"/>
      <c r="AJ197" s="257"/>
      <c r="AK197" s="257"/>
      <c r="AL197" s="257"/>
      <c r="AM197" s="257"/>
      <c r="AN197" s="257"/>
      <c r="AO197" s="257"/>
      <c r="AP197" s="257"/>
      <c r="AQ197" s="297"/>
      <c r="AR197" s="257"/>
      <c r="AS197" s="257"/>
      <c r="AT197" s="257"/>
      <c r="AU197" s="257"/>
      <c r="AV197" s="257"/>
    </row>
    <row r="198" spans="1:48" ht="15">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20"/>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2"/>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2"/>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2"/>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2"/>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2"/>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2"/>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9"/>
      <c r="AR206" s="46"/>
      <c r="AS206" s="46"/>
      <c r="AT206" s="46"/>
      <c r="AU206" s="46"/>
      <c r="AV206" s="46"/>
    </row>
    <row r="207" spans="1:48" ht="15">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3"/>
      <c r="AK209" s="263"/>
      <c r="AL209" s="263"/>
      <c r="AM209" s="263"/>
      <c r="AN209" s="263"/>
      <c r="AO209" s="263"/>
      <c r="AP209" s="263"/>
      <c r="AQ209" s="298"/>
      <c r="AR209" s="263">
        <f>SelectedInputs!$I234</f>
        <v>0.7</v>
      </c>
      <c r="AS209" s="263">
        <f>SelectedInputs!$I234</f>
        <v>0.7</v>
      </c>
      <c r="AT209" s="263">
        <f>SelectedInputs!$I234</f>
        <v>0.7</v>
      </c>
      <c r="AU209" s="263">
        <f>SelectedInputs!$I234</f>
        <v>0.7</v>
      </c>
      <c r="AV209" s="263">
        <f>SelectedInputs!$I234</f>
        <v>0.7</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3"/>
      <c r="AK210" s="263"/>
      <c r="AL210" s="263"/>
      <c r="AM210" s="263"/>
      <c r="AN210" s="263"/>
      <c r="AO210" s="263"/>
      <c r="AP210" s="263"/>
      <c r="AQ210" s="298"/>
      <c r="AR210" s="263">
        <f>SelectedInputs!$I235</f>
        <v>0.85</v>
      </c>
      <c r="AS210" s="263">
        <f>SelectedInputs!$I235</f>
        <v>0.85</v>
      </c>
      <c r="AT210" s="263">
        <f>SelectedInputs!$I235</f>
        <v>0.85</v>
      </c>
      <c r="AU210" s="263">
        <f>SelectedInputs!$I235</f>
        <v>0.85</v>
      </c>
      <c r="AV210" s="263">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9"/>
      <c r="AR211" s="30"/>
      <c r="AS211" s="30"/>
      <c r="AT211" s="30"/>
      <c r="AU211" s="30"/>
      <c r="AV211" s="30"/>
    </row>
    <row r="212" spans="1:48" ht="15">
      <c r="A212" s="2"/>
      <c r="B212" s="13"/>
      <c r="C212" s="13"/>
      <c r="D212" s="13"/>
      <c r="E212" s="2" t="s">
        <v>272</v>
      </c>
      <c r="F212" s="13"/>
      <c r="G212" s="14" t="s">
        <v>209</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24.028215138080675</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9"/>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9"/>
      <c r="AR222" s="30"/>
      <c r="AS222" s="30"/>
      <c r="AT222" s="30"/>
      <c r="AU222" s="30"/>
      <c r="AV222" s="30"/>
    </row>
    <row r="223" spans="1:48" ht="15">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9">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9">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24.080390407724195</v>
      </c>
      <c r="L229" s="30">
        <f>SelectedInputs!L250</f>
        <v>68.906963320564614</v>
      </c>
      <c r="M229" s="30">
        <f>SelectedInputs!M250</f>
        <v>100.58193839534029</v>
      </c>
      <c r="N229" s="30">
        <f>SelectedInputs!N250</f>
        <v>130.96027706354624</v>
      </c>
      <c r="O229" s="30">
        <f>SelectedInputs!O250</f>
        <v>107.99128929002464</v>
      </c>
      <c r="P229" s="30">
        <f>SelectedInputs!P250</f>
        <v>88.54174319147819</v>
      </c>
      <c r="Q229" s="30">
        <f>SelectedInputs!Q250</f>
        <v>92.431652411187486</v>
      </c>
      <c r="R229" s="30">
        <f>SelectedInputs!R250</f>
        <v>77.983418166552966</v>
      </c>
      <c r="S229" s="30">
        <f>SelectedInputs!S250</f>
        <v>133.06659831640536</v>
      </c>
      <c r="T229" s="30">
        <f>SelectedInputs!T250</f>
        <v>105.39272295047803</v>
      </c>
      <c r="U229" s="30">
        <f>SelectedInputs!U250</f>
        <v>84.844456211705563</v>
      </c>
      <c r="V229" s="30">
        <f>SelectedInputs!V250</f>
        <v>89.666906302420358</v>
      </c>
      <c r="W229" s="30">
        <f>SelectedInputs!W250</f>
        <v>114.34116169155634</v>
      </c>
      <c r="X229" s="30">
        <f>SelectedInputs!X250</f>
        <v>124.77599671187836</v>
      </c>
      <c r="Y229" s="30">
        <f>SelectedInputs!Y250</f>
        <v>145.62906385742642</v>
      </c>
      <c r="Z229" s="30">
        <f>SelectedInputs!Z250</f>
        <v>149.43816500896131</v>
      </c>
      <c r="AA229" s="30">
        <f>SelectedInputs!AA250</f>
        <v>209.11553222139415</v>
      </c>
      <c r="AB229" s="30">
        <f>SelectedInputs!AB250</f>
        <v>148.35841183198247</v>
      </c>
      <c r="AC229" s="30">
        <f>SelectedInputs!AC250</f>
        <v>167.63870567238305</v>
      </c>
      <c r="AD229" s="30">
        <f>SelectedInputs!AD250</f>
        <v>133.54795956376688</v>
      </c>
      <c r="AE229" s="30">
        <f>SelectedInputs!AE250</f>
        <v>160.4840786114506</v>
      </c>
      <c r="AF229" s="30">
        <f>SelectedInputs!AF250</f>
        <v>186.45686038168739</v>
      </c>
      <c r="AG229" s="30">
        <f>SelectedInputs!AG250</f>
        <v>197.45432869512041</v>
      </c>
      <c r="AH229" s="30">
        <f>SelectedInputs!AH250</f>
        <v>227.65689623478687</v>
      </c>
      <c r="AI229" s="30">
        <f>SelectedInputs!AI250</f>
        <v>263.83231302700187</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9">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9">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-8.3371971292727498E-2</v>
      </c>
      <c r="AI231" s="166">
        <f>SelectedInputs!AI252</f>
        <v>-4.9511269904290431</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9"/>
      <c r="AR232" s="30"/>
      <c r="AS232" s="30"/>
      <c r="AT232" s="30"/>
      <c r="AU232" s="30"/>
      <c r="AV232" s="30"/>
    </row>
    <row r="233" spans="1:48" ht="15">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5"/>
      <c r="D235" s="195"/>
      <c r="E235" s="195" t="s">
        <v>401</v>
      </c>
      <c r="F235" s="195"/>
      <c r="G235" s="2" t="s">
        <v>105</v>
      </c>
      <c r="H235" s="195" t="s">
        <v>402</v>
      </c>
      <c r="J235" s="195"/>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222.88217390999304</v>
      </c>
      <c r="AK235" s="30">
        <f>SelectedInputs!AK343 * Legacy!$I12</f>
        <v>232.36247893616394</v>
      </c>
      <c r="AL235" s="30">
        <f>SelectedInputs!AL343 * Legacy!$I12</f>
        <v>223.50628852073848</v>
      </c>
      <c r="AM235" s="30">
        <f>SelectedInputs!AM343 * Legacy!$I12</f>
        <v>219.05120370116006</v>
      </c>
      <c r="AN235" s="30">
        <f>SelectedInputs!AN343 * Legacy!$I12</f>
        <v>208.76761590733997</v>
      </c>
      <c r="AO235" s="30">
        <f>SelectedInputs!AO343 * Legacy!$I12</f>
        <v>200.83932000269306</v>
      </c>
      <c r="AP235" s="30">
        <f>SelectedInputs!AP343 * Legacy!$I12</f>
        <v>196.93412340467989</v>
      </c>
      <c r="AQ235" s="219">
        <f>SelectedInputs!AQ343 * Legacy!$I12</f>
        <v>192.75971576789607</v>
      </c>
      <c r="AR235" s="30"/>
      <c r="AS235" s="30"/>
      <c r="AT235" s="30"/>
      <c r="AU235" s="30"/>
      <c r="AV235" s="30"/>
    </row>
    <row r="236" spans="1:48" ht="15">
      <c r="A236" s="2"/>
      <c r="B236" s="2"/>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0"/>
      <c r="AR236" s="195"/>
      <c r="AS236" s="195"/>
      <c r="AT236" s="195"/>
      <c r="AU236" s="195"/>
      <c r="AV236" s="195"/>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9">
        <f>SelectedInputs!AQ264</f>
        <v>0</v>
      </c>
      <c r="AR247" s="186"/>
      <c r="AS247" s="186"/>
      <c r="AT247" s="186"/>
      <c r="AU247" s="186"/>
      <c r="AV247" s="186"/>
    </row>
    <row r="248" spans="1:48" ht="15">
      <c r="A248" s="2"/>
      <c r="B248" s="2"/>
      <c r="C248" s="2"/>
      <c r="D248" s="2"/>
      <c r="E248" s="556" t="s">
        <v>303</v>
      </c>
      <c r="F248" s="553"/>
      <c r="G248" s="555" t="s">
        <v>304</v>
      </c>
      <c r="H248" s="552" t="s">
        <v>305</v>
      </c>
      <c r="I248" s="549"/>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9">
        <f>SelectedInputs!AQ355</f>
        <v>447.13390750680003</v>
      </c>
      <c r="AR248" s="30">
        <f>SelectedInputs!AR265</f>
        <v>496.42286167021672</v>
      </c>
      <c r="AS248" s="557">
        <f>SelectedInputs!AS265</f>
        <v>591.05512579049582</v>
      </c>
      <c r="AT248" s="557">
        <f>SelectedInputs!AT265</f>
        <v>0</v>
      </c>
      <c r="AU248" s="557">
        <f>SelectedInputs!AU265</f>
        <v>0</v>
      </c>
      <c r="AV248" s="557">
        <f>SelectedInputs!AV265</f>
        <v>0</v>
      </c>
    </row>
    <row r="249" spans="1:48" ht="15">
      <c r="A249" s="2"/>
      <c r="B249" s="2"/>
      <c r="C249" s="2"/>
      <c r="D249" s="2"/>
      <c r="E249" s="556" t="s">
        <v>1234</v>
      </c>
      <c r="F249" s="553"/>
      <c r="G249" s="555" t="s">
        <v>304</v>
      </c>
      <c r="H249" s="553" t="s">
        <v>619</v>
      </c>
      <c r="I249" s="549"/>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9">
        <f>AQ248 - (AQ252+AQ253)*InputSummary!AQ18</f>
        <v>447.13390750680003</v>
      </c>
      <c r="AR249" s="30">
        <f>AR248 - (AR252+AR253)*InputSummary!AR18</f>
        <v>496.42286167021672</v>
      </c>
      <c r="AS249" s="30">
        <f>AS248 - (AS252+AS253)*InputSummary!AS18</f>
        <v>591.05512579049582</v>
      </c>
      <c r="AT249" s="30">
        <f>AT248 - (AT252+AT253)*InputSummary!AT18</f>
        <v>0</v>
      </c>
      <c r="AU249" s="30">
        <f>AU248 - (AU252+AU253)*InputSummary!AU18</f>
        <v>0</v>
      </c>
      <c r="AV249" s="30">
        <f>AV248 - (AV252+AV253)*InputSummary!AV18</f>
        <v>0</v>
      </c>
    </row>
    <row r="250" spans="1:48" ht="15">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9"/>
      <c r="AR250" s="30">
        <f>SelectedInputs!AR266</f>
        <v>0</v>
      </c>
      <c r="AS250" s="30">
        <f>SelectedInputs!AS266</f>
        <v>0</v>
      </c>
      <c r="AT250" s="30">
        <f>SelectedInputs!AT266</f>
        <v>0</v>
      </c>
      <c r="AU250" s="30">
        <f>SelectedInputs!AU266</f>
        <v>0</v>
      </c>
      <c r="AV250" s="30">
        <f>SelectedInputs!AV266</f>
        <v>0</v>
      </c>
    </row>
    <row r="251" spans="1:48" ht="15">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9">
        <f>SelectedInputs!AQ267</f>
        <v>0</v>
      </c>
      <c r="AR251" s="30">
        <f>SelectedInputs!AR267</f>
        <v>0</v>
      </c>
      <c r="AS251" s="30">
        <f>SelectedInputs!AS267</f>
        <v>0</v>
      </c>
      <c r="AT251" s="30">
        <f>SelectedInputs!AT267</f>
        <v>0</v>
      </c>
      <c r="AU251" s="30">
        <f>SelectedInputs!AU267</f>
        <v>0</v>
      </c>
      <c r="AV251" s="30">
        <f>SelectedInputs!AV267</f>
        <v>0</v>
      </c>
    </row>
    <row r="252" spans="1:48" ht="15">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9"/>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9"/>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9">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9">
        <f>SelectedInputs!AQ271</f>
        <v>0</v>
      </c>
      <c r="AR255" s="30">
        <f>SelectedInputs!AR271</f>
        <v>0</v>
      </c>
      <c r="AS255" s="30">
        <f>SelectedInputs!AS271</f>
        <v>0</v>
      </c>
      <c r="AT255" s="30">
        <f>SelectedInputs!AT271</f>
        <v>0</v>
      </c>
      <c r="AU255" s="30">
        <f>SelectedInputs!AU271</f>
        <v>0</v>
      </c>
      <c r="AV255" s="30">
        <f>SelectedInputs!AV271</f>
        <v>0</v>
      </c>
    </row>
    <row r="256" spans="1:48" ht="15">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9"/>
      <c r="AR256" s="30"/>
      <c r="AS256" s="30"/>
      <c r="AT256" s="30"/>
      <c r="AU256" s="30"/>
      <c r="AV256" s="30"/>
    </row>
    <row r="257" spans="1:48" ht="15">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9"/>
      <c r="AR257" s="30"/>
      <c r="AS257" s="30"/>
      <c r="AT257" s="30"/>
      <c r="AU257" s="30"/>
      <c r="AV257" s="30"/>
    </row>
    <row r="258" spans="1:48" ht="15">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5">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9"/>
      <c r="AR259" s="46"/>
      <c r="AS259" s="46"/>
      <c r="AT259" s="46"/>
      <c r="AU259" s="46"/>
      <c r="AV259" s="46"/>
    </row>
    <row r="260" spans="1:48" ht="15">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5">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5">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5">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3"/>
      <c r="AK264" s="263"/>
      <c r="AL264" s="263"/>
      <c r="AM264" s="263"/>
      <c r="AN264" s="263"/>
      <c r="AO264" s="263"/>
      <c r="AP264" s="263"/>
      <c r="AQ264" s="298"/>
      <c r="AR264" s="263">
        <f>SelectedInputs!AR286</f>
        <v>0.25</v>
      </c>
      <c r="AS264" s="263">
        <f>SelectedInputs!AS286</f>
        <v>0.25</v>
      </c>
      <c r="AT264" s="263">
        <f>SelectedInputs!AT286</f>
        <v>0.25</v>
      </c>
      <c r="AU264" s="263">
        <f>SelectedInputs!AU286</f>
        <v>0.25</v>
      </c>
      <c r="AV264" s="263">
        <f>SelectedInputs!AV286</f>
        <v>0.25</v>
      </c>
    </row>
    <row r="265" spans="1:48" ht="15">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3"/>
      <c r="AK265" s="263"/>
      <c r="AL265" s="263"/>
      <c r="AM265" s="263"/>
      <c r="AN265" s="263"/>
      <c r="AO265" s="263"/>
      <c r="AP265" s="263"/>
      <c r="AQ265" s="298"/>
      <c r="AR265" s="263">
        <f>SelectedInputs!AR287</f>
        <v>0.18</v>
      </c>
      <c r="AS265" s="263">
        <f>SelectedInputs!AS287</f>
        <v>0.18</v>
      </c>
      <c r="AT265" s="263">
        <f>SelectedInputs!AT287</f>
        <v>0.18</v>
      </c>
      <c r="AU265" s="263">
        <f>SelectedInputs!AU287</f>
        <v>0.18</v>
      </c>
      <c r="AV265" s="263">
        <f>SelectedInputs!AV287</f>
        <v>0.18</v>
      </c>
    </row>
    <row r="266" spans="1:48" ht="15">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3"/>
      <c r="AK266" s="263"/>
      <c r="AL266" s="263"/>
      <c r="AM266" s="263"/>
      <c r="AN266" s="263"/>
      <c r="AO266" s="263"/>
      <c r="AP266" s="263"/>
      <c r="AQ266" s="298"/>
      <c r="AR266" s="263">
        <f>SelectedInputs!AR288</f>
        <v>0.06</v>
      </c>
      <c r="AS266" s="263">
        <f>SelectedInputs!AS288</f>
        <v>0.06</v>
      </c>
      <c r="AT266" s="263">
        <f>SelectedInputs!AT288</f>
        <v>0.06</v>
      </c>
      <c r="AU266" s="263">
        <f>SelectedInputs!AU288</f>
        <v>0.06</v>
      </c>
      <c r="AV266" s="263">
        <f>SelectedInputs!AV288</f>
        <v>0.06</v>
      </c>
    </row>
    <row r="267" spans="1:48" ht="15">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3"/>
      <c r="AK267" s="263"/>
      <c r="AL267" s="263"/>
      <c r="AM267" s="263"/>
      <c r="AN267" s="263"/>
      <c r="AO267" s="263"/>
      <c r="AP267" s="263"/>
      <c r="AQ267" s="298"/>
      <c r="AR267" s="263">
        <f>SelectedInputs!AR289</f>
        <v>0.03</v>
      </c>
      <c r="AS267" s="263">
        <f>SelectedInputs!AS289</f>
        <v>0.03</v>
      </c>
      <c r="AT267" s="263">
        <f>SelectedInputs!AT289</f>
        <v>0.03</v>
      </c>
      <c r="AU267" s="263">
        <f>SelectedInputs!AU289</f>
        <v>0.03</v>
      </c>
      <c r="AV267" s="263">
        <f>SelectedInputs!AV289</f>
        <v>0.03</v>
      </c>
    </row>
    <row r="268" spans="1:48" ht="15">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3"/>
      <c r="AK268" s="263"/>
      <c r="AL268" s="263"/>
      <c r="AM268" s="263"/>
      <c r="AN268" s="263"/>
      <c r="AO268" s="263"/>
      <c r="AP268" s="263"/>
      <c r="AQ268" s="298"/>
      <c r="AR268" s="263">
        <f>SelectedInputs!AR290</f>
        <v>2.2200000000000001E-2</v>
      </c>
      <c r="AS268" s="263">
        <f>SelectedInputs!AS290</f>
        <v>2.2200000000000001E-2</v>
      </c>
      <c r="AT268" s="263">
        <f>SelectedInputs!AT290</f>
        <v>2.2200000000000001E-2</v>
      </c>
      <c r="AU268" s="263">
        <f>SelectedInputs!AU290</f>
        <v>2.2200000000000001E-2</v>
      </c>
      <c r="AV268" s="263">
        <f>SelectedInputs!AV290</f>
        <v>2.2200000000000001E-2</v>
      </c>
    </row>
    <row r="269" spans="1:48" ht="15">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3"/>
      <c r="AK269" s="263"/>
      <c r="AL269" s="263"/>
      <c r="AM269" s="263"/>
      <c r="AN269" s="263"/>
      <c r="AO269" s="263"/>
      <c r="AP269" s="263"/>
      <c r="AQ269" s="298"/>
      <c r="AR269" s="263"/>
      <c r="AS269" s="263"/>
      <c r="AT269" s="263"/>
      <c r="AU269" s="263"/>
      <c r="AV269" s="263"/>
    </row>
    <row r="270" spans="1:48" ht="15">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5">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5">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9"/>
      <c r="AR272" s="30">
        <f>SelectedInputs!AR345</f>
        <v>58.033138190916105</v>
      </c>
      <c r="AS272" s="30"/>
      <c r="AT272" s="30"/>
      <c r="AU272" s="30"/>
      <c r="AV272" s="30"/>
    </row>
    <row r="273" spans="1:57" ht="15">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9"/>
      <c r="AR273" s="30">
        <f>SelectedInputs!AR346</f>
        <v>1567.0935671484806</v>
      </c>
      <c r="AS273" s="30"/>
      <c r="AT273" s="30"/>
      <c r="AU273" s="30"/>
      <c r="AV273" s="30"/>
    </row>
    <row r="274" spans="1:57" ht="15">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9"/>
      <c r="AR274" s="30">
        <f>SelectedInputs!AR347</f>
        <v>0</v>
      </c>
      <c r="AS274" s="30"/>
      <c r="AT274" s="30"/>
      <c r="AU274" s="30"/>
      <c r="AV274" s="30"/>
    </row>
    <row r="275" spans="1:57" s="82" customFormat="1" ht="15">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9">
        <f>SelectedInputs!AQ348</f>
        <v>0</v>
      </c>
      <c r="AR275" s="455"/>
      <c r="AS275" s="184"/>
      <c r="AT275" s="184"/>
      <c r="AU275" s="184"/>
      <c r="AV275" s="184"/>
      <c r="AW275" s="184"/>
      <c r="AX275" s="184"/>
      <c r="AY275" s="184"/>
      <c r="AZ275" s="184"/>
      <c r="BA275" s="184"/>
      <c r="BC275"/>
      <c r="BD275"/>
      <c r="BE275"/>
    </row>
    <row r="276" spans="1:57" ht="15">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9"/>
      <c r="AR276" s="30">
        <f>SelectedInputs!AR349</f>
        <v>0</v>
      </c>
      <c r="AS276" s="30"/>
      <c r="AT276" s="30"/>
      <c r="AU276" s="30"/>
      <c r="AV276" s="30"/>
    </row>
    <row r="277" spans="1:57" ht="1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5">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9"/>
      <c r="AR278" s="184">
        <f>SelectedInputs!AR350</f>
        <v>0</v>
      </c>
      <c r="AS278" s="184"/>
      <c r="AT278" s="184"/>
      <c r="AU278" s="184"/>
      <c r="AV278" s="184"/>
      <c r="AW278" s="184"/>
      <c r="AX278" s="184"/>
      <c r="AY278" s="184"/>
      <c r="AZ278" s="184"/>
      <c r="BA278" s="184"/>
      <c r="BB278" s="82"/>
    </row>
    <row r="279" spans="1:57" ht="15">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9"/>
      <c r="AR279" s="184"/>
      <c r="AS279" s="184"/>
      <c r="AT279" s="184"/>
      <c r="AU279" s="184"/>
      <c r="AV279" s="184"/>
      <c r="AW279" s="184"/>
      <c r="AX279" s="184"/>
      <c r="AY279" s="184"/>
      <c r="AZ279" s="184"/>
      <c r="BA279" s="184"/>
      <c r="BB279" s="82"/>
    </row>
    <row r="280" spans="1:57" ht="15">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5">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5">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9"/>
      <c r="AR282" s="30">
        <f>SelectedInputs!AR278</f>
        <v>-23.273594424574544</v>
      </c>
      <c r="AS282" s="30">
        <f>SelectedInputs!AS278</f>
        <v>-27.985482683291185</v>
      </c>
      <c r="AT282" s="30">
        <f>SelectedInputs!AT278</f>
        <v>-28.011956239216726</v>
      </c>
      <c r="AU282" s="30">
        <f>SelectedInputs!AU278</f>
        <v>-24.238284411536124</v>
      </c>
      <c r="AV282" s="30">
        <f>SelectedInputs!AV278</f>
        <v>2.525377636359849E-4</v>
      </c>
    </row>
    <row r="283" spans="1:57" ht="15">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9"/>
      <c r="AR283" s="30">
        <f>SelectedInputs!AR279</f>
        <v>0</v>
      </c>
      <c r="AS283" s="30">
        <f>SelectedInputs!AS279</f>
        <v>0</v>
      </c>
      <c r="AT283" s="30">
        <f>SelectedInputs!AT279</f>
        <v>0</v>
      </c>
      <c r="AU283" s="30">
        <f>SelectedInputs!AU279</f>
        <v>0</v>
      </c>
      <c r="AV283" s="30">
        <f>SelectedInputs!AV279</f>
        <v>0</v>
      </c>
    </row>
    <row r="284" spans="1:57" ht="15">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9"/>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9"/>
      <c r="AR285" s="30">
        <f>SelectedInputs!AR281</f>
        <v>0</v>
      </c>
      <c r="AS285" s="30">
        <f>SelectedInputs!AS281</f>
        <v>0</v>
      </c>
      <c r="AT285" s="30">
        <f>SelectedInputs!AT281</f>
        <v>0</v>
      </c>
      <c r="AU285" s="30">
        <f>SelectedInputs!AU281</f>
        <v>0</v>
      </c>
      <c r="AV285" s="30">
        <f>SelectedInputs!AV281</f>
        <v>0</v>
      </c>
    </row>
    <row r="286" spans="1:57" ht="15">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5">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1.3630193716187557</v>
      </c>
      <c r="AS287" s="30">
        <f>SelectedInputs!AS292</f>
        <v>1.3768904698776971</v>
      </c>
      <c r="AT287" s="30">
        <f>SelectedInputs!AT292</f>
        <v>1.3602523162213354</v>
      </c>
      <c r="AU287" s="30">
        <f>SelectedInputs!AU292</f>
        <v>1.3398436564847218</v>
      </c>
      <c r="AV287" s="30">
        <f>SelectedInputs!AV292</f>
        <v>1.3157905788825448</v>
      </c>
    </row>
    <row r="288" spans="1:57" ht="15">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54"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54" ht="15">
      <c r="A290" s="2"/>
      <c r="B290" s="2"/>
      <c r="C290" s="28" t="s">
        <v>624</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row>
    <row r="291" spans="1:54" ht="15">
      <c r="A291" s="2"/>
      <c r="B291" s="2"/>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0"/>
      <c r="AR291" s="195"/>
      <c r="AS291" s="195"/>
      <c r="AT291" s="195"/>
      <c r="AU291" s="195"/>
      <c r="AV291" s="195"/>
    </row>
    <row r="292" spans="1:54" ht="15">
      <c r="A292" s="2"/>
      <c r="B292" s="82"/>
      <c r="C292" s="82"/>
      <c r="D292" s="82"/>
      <c r="E292" s="82" t="s">
        <v>625</v>
      </c>
      <c r="F292" s="82"/>
      <c r="G292" s="7" t="s">
        <v>209</v>
      </c>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186"/>
      <c r="AK292" s="186"/>
      <c r="AL292" s="186"/>
      <c r="AM292" s="186"/>
      <c r="AN292" s="186"/>
      <c r="AO292" s="186"/>
      <c r="AP292" s="186"/>
      <c r="AQ292" s="192"/>
      <c r="AR292" s="263">
        <f t="shared" ref="AR292:AV297" si="27">AR349</f>
        <v>0.12805865897421481</v>
      </c>
      <c r="AS292" s="263">
        <f t="shared" si="27"/>
        <v>0.11328148451530244</v>
      </c>
      <c r="AT292" s="263">
        <f t="shared" si="27"/>
        <v>0.10767565425221506</v>
      </c>
      <c r="AU292" s="263">
        <f t="shared" si="27"/>
        <v>9.7284515036378527E-2</v>
      </c>
      <c r="AV292" s="263">
        <f t="shared" si="27"/>
        <v>9.6242935015440026E-2</v>
      </c>
    </row>
    <row r="293" spans="1:54" ht="15">
      <c r="A293" s="2"/>
      <c r="B293" s="82"/>
      <c r="C293" s="82"/>
      <c r="D293" s="82"/>
      <c r="E293" s="82" t="s">
        <v>626</v>
      </c>
      <c r="F293" s="82"/>
      <c r="G293" s="7" t="s">
        <v>209</v>
      </c>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186"/>
      <c r="AK293" s="186"/>
      <c r="AL293" s="186"/>
      <c r="AM293" s="186"/>
      <c r="AN293" s="186"/>
      <c r="AO293" s="186"/>
      <c r="AP293" s="186"/>
      <c r="AQ293" s="192"/>
      <c r="AR293" s="263">
        <f t="shared" si="27"/>
        <v>0.54055798342175254</v>
      </c>
      <c r="AS293" s="263">
        <f t="shared" si="27"/>
        <v>0.57277467234888035</v>
      </c>
      <c r="AT293" s="263">
        <f t="shared" si="27"/>
        <v>0.5659987316052465</v>
      </c>
      <c r="AU293" s="263">
        <f t="shared" si="27"/>
        <v>0.55200649509613831</v>
      </c>
      <c r="AV293" s="263">
        <f t="shared" si="27"/>
        <v>0.5428569432543815</v>
      </c>
    </row>
    <row r="294" spans="1:54" ht="15">
      <c r="A294" s="2"/>
      <c r="B294" s="82"/>
      <c r="C294" s="82"/>
      <c r="D294" s="82"/>
      <c r="E294" s="82" t="s">
        <v>627</v>
      </c>
      <c r="F294" s="82"/>
      <c r="G294" s="7" t="s">
        <v>209</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186"/>
      <c r="AK294" s="186"/>
      <c r="AL294" s="186"/>
      <c r="AM294" s="186"/>
      <c r="AN294" s="186"/>
      <c r="AO294" s="186"/>
      <c r="AP294" s="186"/>
      <c r="AQ294" s="192"/>
      <c r="AR294" s="263">
        <f t="shared" si="27"/>
        <v>0</v>
      </c>
      <c r="AS294" s="263">
        <f t="shared" si="27"/>
        <v>0</v>
      </c>
      <c r="AT294" s="263">
        <f t="shared" si="27"/>
        <v>0</v>
      </c>
      <c r="AU294" s="263">
        <f t="shared" si="27"/>
        <v>0</v>
      </c>
      <c r="AV294" s="263">
        <f t="shared" si="27"/>
        <v>0</v>
      </c>
    </row>
    <row r="295" spans="1:54" ht="15">
      <c r="A295" s="2"/>
      <c r="B295" s="82"/>
      <c r="C295" s="82"/>
      <c r="D295" s="82"/>
      <c r="E295" s="82" t="s">
        <v>628</v>
      </c>
      <c r="F295" s="82"/>
      <c r="G295" s="7" t="s">
        <v>209</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186"/>
      <c r="AK295" s="186"/>
      <c r="AL295" s="186"/>
      <c r="AM295" s="186"/>
      <c r="AN295" s="186"/>
      <c r="AO295" s="186"/>
      <c r="AP295" s="186"/>
      <c r="AQ295" s="192"/>
      <c r="AR295" s="263">
        <f t="shared" si="27"/>
        <v>1.4820885849095388E-2</v>
      </c>
      <c r="AS295" s="263">
        <f t="shared" si="27"/>
        <v>1.81731669094021E-2</v>
      </c>
      <c r="AT295" s="263">
        <f t="shared" si="27"/>
        <v>1.8304581085157905E-2</v>
      </c>
      <c r="AU295" s="263">
        <f t="shared" si="27"/>
        <v>1.9753061437531177E-2</v>
      </c>
      <c r="AV295" s="263">
        <f t="shared" si="27"/>
        <v>1.7547957367279234E-2</v>
      </c>
    </row>
    <row r="296" spans="1:54" ht="15">
      <c r="A296" s="2"/>
      <c r="B296" s="82"/>
      <c r="C296" s="82"/>
      <c r="D296" s="82"/>
      <c r="E296" s="82" t="s">
        <v>629</v>
      </c>
      <c r="F296" s="82"/>
      <c r="G296" s="7" t="s">
        <v>209</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186"/>
      <c r="AK296" s="186"/>
      <c r="AL296" s="186"/>
      <c r="AM296" s="186"/>
      <c r="AN296" s="186"/>
      <c r="AO296" s="186"/>
      <c r="AP296" s="186"/>
      <c r="AQ296" s="192"/>
      <c r="AR296" s="263">
        <f t="shared" si="27"/>
        <v>0.31087203660154322</v>
      </c>
      <c r="AS296" s="263">
        <f t="shared" si="27"/>
        <v>0.29066730237006239</v>
      </c>
      <c r="AT296" s="263">
        <f t="shared" si="27"/>
        <v>0.30256254679138056</v>
      </c>
      <c r="AU296" s="263">
        <f t="shared" si="27"/>
        <v>0.3253713287411083</v>
      </c>
      <c r="AV296" s="263">
        <f t="shared" si="27"/>
        <v>0.33693870708548285</v>
      </c>
    </row>
    <row r="297" spans="1:54" ht="15">
      <c r="A297" s="2"/>
      <c r="B297" s="82"/>
      <c r="C297" s="82"/>
      <c r="D297" s="82"/>
      <c r="E297" s="82" t="s">
        <v>630</v>
      </c>
      <c r="F297" s="82"/>
      <c r="G297" s="7" t="s">
        <v>209</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186"/>
      <c r="AK297" s="186"/>
      <c r="AL297" s="186"/>
      <c r="AM297" s="186"/>
      <c r="AN297" s="186"/>
      <c r="AO297" s="186"/>
      <c r="AP297" s="186"/>
      <c r="AQ297" s="192"/>
      <c r="AR297" s="263">
        <f t="shared" si="27"/>
        <v>5.6904351533939865E-3</v>
      </c>
      <c r="AS297" s="263">
        <f t="shared" si="27"/>
        <v>5.1033738563526854E-3</v>
      </c>
      <c r="AT297" s="263">
        <f t="shared" si="27"/>
        <v>5.4584862659999931E-3</v>
      </c>
      <c r="AU297" s="263">
        <f t="shared" si="27"/>
        <v>5.5845996888438621E-3</v>
      </c>
      <c r="AV297" s="263">
        <f t="shared" si="27"/>
        <v>6.4134572774164969E-3</v>
      </c>
    </row>
    <row r="298" spans="1:54" ht="15">
      <c r="A298" s="82"/>
      <c r="B298" s="82"/>
      <c r="C298" s="82"/>
      <c r="D298" s="82"/>
      <c r="E298" s="82"/>
      <c r="F298" s="82"/>
      <c r="G298" s="82"/>
      <c r="H298" s="82"/>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145"/>
      <c r="AS298" s="184"/>
      <c r="AT298" s="184"/>
      <c r="AU298" s="184"/>
      <c r="AV298" s="184"/>
      <c r="AW298" s="184"/>
      <c r="AX298" s="184"/>
      <c r="AY298" s="184"/>
      <c r="AZ298" s="184"/>
      <c r="BA298" s="184"/>
      <c r="BB298" s="82"/>
    </row>
    <row r="299" spans="1:54" ht="15">
      <c r="A299" s="2"/>
      <c r="B299" s="37" t="s">
        <v>631</v>
      </c>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8"/>
      <c r="AR299" s="37"/>
      <c r="AS299" s="37"/>
      <c r="AT299" s="37"/>
      <c r="AU299" s="37"/>
      <c r="AV299" s="37"/>
    </row>
    <row r="300" spans="1:54" ht="15">
      <c r="A300" s="2"/>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270"/>
      <c r="AR300" s="83"/>
      <c r="AS300" s="83"/>
      <c r="AT300" s="83"/>
      <c r="AU300" s="83"/>
      <c r="AV300" s="83"/>
    </row>
    <row r="301" spans="1:54" ht="15">
      <c r="A301" s="2"/>
      <c r="B301" s="2"/>
      <c r="C301" s="28" t="s">
        <v>632</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row>
    <row r="302" spans="1:54" ht="1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65"/>
      <c r="AR302" s="7"/>
      <c r="AS302" s="7"/>
      <c r="AT302" s="7"/>
      <c r="AU302" s="7"/>
      <c r="AV302" s="7"/>
    </row>
    <row r="303" spans="1:54" ht="15.75">
      <c r="A303" s="82"/>
      <c r="B303" s="82"/>
      <c r="C303" s="82"/>
      <c r="D303" s="82"/>
      <c r="E303" s="260" t="s">
        <v>633</v>
      </c>
      <c r="F303" s="269"/>
      <c r="G303" s="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c r="AS303" s="7"/>
      <c r="AT303" s="7"/>
      <c r="AU303" s="7"/>
      <c r="AV303" s="7"/>
    </row>
    <row r="304" spans="1:54" ht="15.75">
      <c r="A304" s="82"/>
      <c r="B304" s="82"/>
      <c r="C304" s="82"/>
      <c r="D304" s="82"/>
      <c r="E304" s="82" t="s">
        <v>634</v>
      </c>
      <c r="F304" s="269"/>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434"/>
      <c r="AR304" s="7">
        <f t="shared" ref="AR304:AV310" si="28">AR31 + AR322 + AR331</f>
        <v>29.606475558687155</v>
      </c>
      <c r="AS304" s="7">
        <f t="shared" si="28"/>
        <v>34.860752117840399</v>
      </c>
      <c r="AT304" s="7">
        <f t="shared" si="28"/>
        <v>27.71851871711047</v>
      </c>
      <c r="AU304" s="7">
        <f t="shared" si="28"/>
        <v>29.745083235708297</v>
      </c>
      <c r="AV304" s="7">
        <f t="shared" si="28"/>
        <v>32.433404925660696</v>
      </c>
    </row>
    <row r="305" spans="1:48" ht="15.75">
      <c r="A305" s="82"/>
      <c r="B305" s="82"/>
      <c r="C305" s="82"/>
      <c r="D305" s="82"/>
      <c r="E305" s="82" t="s">
        <v>635</v>
      </c>
      <c r="F305" s="269"/>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434"/>
      <c r="AR305" s="7">
        <f t="shared" si="28"/>
        <v>91.494207214077733</v>
      </c>
      <c r="AS305" s="7">
        <f t="shared" si="28"/>
        <v>109.36282650543764</v>
      </c>
      <c r="AT305" s="7">
        <f t="shared" si="28"/>
        <v>107.78556973177642</v>
      </c>
      <c r="AU305" s="7">
        <f t="shared" si="28"/>
        <v>91.09588159934853</v>
      </c>
      <c r="AV305" s="7">
        <f t="shared" si="28"/>
        <v>82.001303127865597</v>
      </c>
    </row>
    <row r="306" spans="1:48" ht="15.75">
      <c r="A306" s="82"/>
      <c r="B306" s="82"/>
      <c r="C306" s="82"/>
      <c r="D306" s="82"/>
      <c r="E306" s="82" t="s">
        <v>636</v>
      </c>
      <c r="F306" s="269"/>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434"/>
      <c r="AR306" s="7">
        <f t="shared" si="28"/>
        <v>37.787201346025661</v>
      </c>
      <c r="AS306" s="7">
        <f t="shared" si="28"/>
        <v>35.049861338581827</v>
      </c>
      <c r="AT306" s="7">
        <f t="shared" si="28"/>
        <v>33.921638689693062</v>
      </c>
      <c r="AU306" s="7">
        <f t="shared" si="28"/>
        <v>29.897961096053805</v>
      </c>
      <c r="AV306" s="7">
        <f t="shared" si="28"/>
        <v>28.522288240230782</v>
      </c>
    </row>
    <row r="307" spans="1:48" ht="15.75">
      <c r="A307" s="82"/>
      <c r="B307" s="82"/>
      <c r="C307" s="82"/>
      <c r="D307" s="82"/>
      <c r="E307" s="82" t="s">
        <v>637</v>
      </c>
      <c r="F307" s="269"/>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434"/>
      <c r="AR307" s="7">
        <f t="shared" si="28"/>
        <v>23.57956796789939</v>
      </c>
      <c r="AS307" s="7">
        <f t="shared" si="28"/>
        <v>23.522278119685215</v>
      </c>
      <c r="AT307" s="7">
        <f t="shared" si="28"/>
        <v>23.002938060458462</v>
      </c>
      <c r="AU307" s="7">
        <f t="shared" si="28"/>
        <v>23.174242087638113</v>
      </c>
      <c r="AV307" s="7">
        <f t="shared" si="28"/>
        <v>22.911277064056385</v>
      </c>
    </row>
    <row r="308" spans="1:48" ht="15.75">
      <c r="A308" s="82"/>
      <c r="B308" s="82"/>
      <c r="C308" s="82"/>
      <c r="D308" s="82"/>
      <c r="E308" s="82" t="s">
        <v>638</v>
      </c>
      <c r="F308" s="269"/>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434"/>
      <c r="AR308" s="7">
        <f t="shared" si="28"/>
        <v>8.7387142197491769</v>
      </c>
      <c r="AS308" s="7">
        <f t="shared" si="28"/>
        <v>8.6183395273723846</v>
      </c>
      <c r="AT308" s="7">
        <f t="shared" si="28"/>
        <v>8.6909407361848316</v>
      </c>
      <c r="AU308" s="7">
        <f t="shared" si="28"/>
        <v>8.766296307864879</v>
      </c>
      <c r="AV308" s="7">
        <f t="shared" si="28"/>
        <v>8.6800538153374589</v>
      </c>
    </row>
    <row r="309" spans="1:48" ht="15.75">
      <c r="A309" s="82"/>
      <c r="B309" s="82"/>
      <c r="C309" s="82"/>
      <c r="D309" s="82"/>
      <c r="E309" s="82" t="s">
        <v>639</v>
      </c>
      <c r="F309" s="269"/>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434"/>
      <c r="AR309" s="7">
        <f t="shared" si="28"/>
        <v>15.316135576442948</v>
      </c>
      <c r="AS309" s="7">
        <f t="shared" si="28"/>
        <v>15.454490558244352</v>
      </c>
      <c r="AT309" s="7">
        <f t="shared" si="28"/>
        <v>15.178016392971415</v>
      </c>
      <c r="AU309" s="7">
        <f t="shared" si="28"/>
        <v>14.848952386308646</v>
      </c>
      <c r="AV309" s="7">
        <f t="shared" si="28"/>
        <v>14.777111622469778</v>
      </c>
    </row>
    <row r="310" spans="1:48" ht="15.75">
      <c r="A310" s="82"/>
      <c r="B310" s="82"/>
      <c r="C310" s="82"/>
      <c r="D310" s="82"/>
      <c r="E310" s="82" t="s">
        <v>640</v>
      </c>
      <c r="F310" s="269"/>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434"/>
      <c r="AR310" s="7">
        <f t="shared" si="28"/>
        <v>82.364657495169482</v>
      </c>
      <c r="AS310" s="7">
        <f t="shared" si="28"/>
        <v>81.429075835257422</v>
      </c>
      <c r="AT310" s="7">
        <f t="shared" si="28"/>
        <v>82.312637400705611</v>
      </c>
      <c r="AU310" s="7">
        <f t="shared" si="28"/>
        <v>79.758824444238513</v>
      </c>
      <c r="AV310" s="7">
        <f t="shared" si="28"/>
        <v>80.318599433777692</v>
      </c>
    </row>
    <row r="311" spans="1:48" ht="15.75">
      <c r="A311" s="82"/>
      <c r="B311" s="82"/>
      <c r="C311" s="82"/>
      <c r="D311" s="82"/>
      <c r="E311" s="82"/>
      <c r="F311" s="269"/>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5">
      <c r="A312" s="82"/>
      <c r="B312" s="82"/>
      <c r="C312" s="82"/>
      <c r="D312" s="82"/>
      <c r="E312" s="260"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2"/>
      <c r="AS312" s="252"/>
      <c r="AT312" s="252"/>
      <c r="AU312" s="252"/>
      <c r="AV312" s="252"/>
    </row>
    <row r="313" spans="1:48" ht="15.75">
      <c r="A313" s="82"/>
      <c r="B313" s="82"/>
      <c r="C313" s="82"/>
      <c r="D313" s="82"/>
      <c r="E313" s="82" t="s">
        <v>634</v>
      </c>
      <c r="F313" s="269"/>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f t="shared" ref="AR313:AV319" si="29">AR31</f>
        <v>22.48</v>
      </c>
      <c r="AS313" s="7">
        <f t="shared" si="29"/>
        <v>26.25</v>
      </c>
      <c r="AT313" s="7">
        <f t="shared" si="29"/>
        <v>16.84</v>
      </c>
      <c r="AU313" s="7">
        <f t="shared" si="29"/>
        <v>17.079999999999998</v>
      </c>
      <c r="AV313" s="7">
        <f t="shared" si="29"/>
        <v>17.63</v>
      </c>
    </row>
    <row r="314" spans="1:48" ht="15.75">
      <c r="A314" s="82"/>
      <c r="B314" s="82"/>
      <c r="C314" s="82"/>
      <c r="D314" s="82"/>
      <c r="E314" s="82" t="s">
        <v>635</v>
      </c>
      <c r="F314" s="269"/>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f t="shared" si="29"/>
        <v>47.12</v>
      </c>
      <c r="AS314" s="7">
        <f t="shared" si="29"/>
        <v>53.83</v>
      </c>
      <c r="AT314" s="7">
        <f t="shared" si="29"/>
        <v>51.4</v>
      </c>
      <c r="AU314" s="7">
        <f t="shared" si="29"/>
        <v>50.23</v>
      </c>
      <c r="AV314" s="7">
        <f t="shared" si="29"/>
        <v>45.99</v>
      </c>
    </row>
    <row r="315" spans="1:48" ht="15.75">
      <c r="A315" s="82"/>
      <c r="B315" s="82"/>
      <c r="C315" s="82"/>
      <c r="D315" s="82"/>
      <c r="E315" s="82" t="s">
        <v>636</v>
      </c>
      <c r="F315" s="269"/>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f t="shared" si="29"/>
        <v>32.24</v>
      </c>
      <c r="AS315" s="7">
        <f t="shared" si="29"/>
        <v>32.28</v>
      </c>
      <c r="AT315" s="7">
        <f t="shared" si="29"/>
        <v>29.55</v>
      </c>
      <c r="AU315" s="7">
        <f t="shared" si="29"/>
        <v>27.47</v>
      </c>
      <c r="AV315" s="7">
        <f t="shared" si="29"/>
        <v>25.94</v>
      </c>
    </row>
    <row r="316" spans="1:48" ht="15.75">
      <c r="A316" s="82"/>
      <c r="B316" s="82"/>
      <c r="C316" s="82"/>
      <c r="D316" s="82"/>
      <c r="E316" s="82" t="s">
        <v>637</v>
      </c>
      <c r="F316" s="269"/>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f t="shared" si="29"/>
        <v>23.77</v>
      </c>
      <c r="AS316" s="7">
        <f t="shared" si="29"/>
        <v>23.5</v>
      </c>
      <c r="AT316" s="7">
        <f t="shared" si="29"/>
        <v>22.76</v>
      </c>
      <c r="AU316" s="7">
        <f t="shared" si="29"/>
        <v>22.73</v>
      </c>
      <c r="AV316" s="7">
        <f t="shared" si="29"/>
        <v>22.27</v>
      </c>
    </row>
    <row r="317" spans="1:48" ht="15.75">
      <c r="A317" s="82"/>
      <c r="B317" s="82"/>
      <c r="C317" s="82"/>
      <c r="D317" s="82"/>
      <c r="E317" s="82" t="s">
        <v>638</v>
      </c>
      <c r="F317" s="269"/>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f t="shared" si="29"/>
        <v>8.81</v>
      </c>
      <c r="AS317" s="7">
        <f t="shared" si="29"/>
        <v>8.61</v>
      </c>
      <c r="AT317" s="7">
        <f t="shared" si="29"/>
        <v>8.6</v>
      </c>
      <c r="AU317" s="7">
        <f t="shared" si="29"/>
        <v>8.6</v>
      </c>
      <c r="AV317" s="7">
        <f t="shared" si="29"/>
        <v>8.44</v>
      </c>
    </row>
    <row r="318" spans="1:48" ht="15.75">
      <c r="A318" s="82"/>
      <c r="B318" s="82"/>
      <c r="C318" s="82"/>
      <c r="D318" s="82"/>
      <c r="E318" s="82" t="s">
        <v>639</v>
      </c>
      <c r="F318" s="269"/>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f t="shared" si="29"/>
        <v>15.44</v>
      </c>
      <c r="AS318" s="7">
        <f t="shared" si="29"/>
        <v>15.44</v>
      </c>
      <c r="AT318" s="7">
        <f t="shared" si="29"/>
        <v>15.02</v>
      </c>
      <c r="AU318" s="7">
        <f t="shared" si="29"/>
        <v>14.56</v>
      </c>
      <c r="AV318" s="7">
        <f t="shared" si="29"/>
        <v>14.36</v>
      </c>
    </row>
    <row r="319" spans="1:48" ht="15.75">
      <c r="A319" s="82"/>
      <c r="B319" s="82"/>
      <c r="C319" s="82"/>
      <c r="D319" s="82"/>
      <c r="E319" s="82" t="s">
        <v>640</v>
      </c>
      <c r="F319" s="269"/>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f t="shared" si="29"/>
        <v>81.58</v>
      </c>
      <c r="AS319" s="7">
        <f t="shared" si="29"/>
        <v>79.849999999999994</v>
      </c>
      <c r="AT319" s="7">
        <f t="shared" si="29"/>
        <v>79.760000000000005</v>
      </c>
      <c r="AU319" s="7">
        <f t="shared" si="29"/>
        <v>76.55</v>
      </c>
      <c r="AV319" s="7">
        <f t="shared" si="29"/>
        <v>76.239999999999995</v>
      </c>
    </row>
    <row r="320" spans="1:48" ht="15.75">
      <c r="A320" s="82"/>
      <c r="B320" s="82"/>
      <c r="C320" s="82"/>
      <c r="D320" s="82"/>
      <c r="E320" s="82"/>
      <c r="F320" s="269"/>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5">
      <c r="A321" s="82"/>
      <c r="B321" s="82"/>
      <c r="C321" s="82"/>
      <c r="D321" s="82"/>
      <c r="E321" s="260"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2"/>
      <c r="AS321" s="252"/>
      <c r="AT321" s="252"/>
      <c r="AU321" s="252"/>
      <c r="AV321" s="252"/>
    </row>
    <row r="322" spans="1:48" ht="15.75">
      <c r="A322" s="82"/>
      <c r="B322" s="82"/>
      <c r="C322" s="82"/>
      <c r="D322" s="82"/>
      <c r="E322" s="82" t="s">
        <v>634</v>
      </c>
      <c r="F322" s="269"/>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SUMPRODUCT(--($AM$412:$AM$459=1),AR$359:AR$406,$AO$412:$AO$459)</f>
        <v>-0.16601342414195511</v>
      </c>
      <c r="AS322" s="7" cm="1">
        <f t="array" ref="AS322">SUMPRODUCT(--($AM$412:$AM$459=1),AS$359:AS$406,$AO$412:$AO$459)</f>
        <v>1.942145389927356E-2</v>
      </c>
      <c r="AT322" s="7" cm="1">
        <f t="array" ref="AT322">SUMPRODUCT(--($AM$412:$AM$459=1),AT$359:AT$406,$AO$412:$AO$459)</f>
        <v>0.21178674000499226</v>
      </c>
      <c r="AU322" s="7" cm="1">
        <f t="array" ref="AU322">SUMPRODUCT(--($AM$412:$AM$459=1),AU$359:AU$406,$AO$412:$AO$459)</f>
        <v>0.38727807135833936</v>
      </c>
      <c r="AV322" s="7" cm="1">
        <f t="array" ref="AV322">SUMPRODUCT(--($AM$412:$AM$459=1),AV$359:AV$406,$AO$412:$AO$459)</f>
        <v>0.5590477613107393</v>
      </c>
    </row>
    <row r="323" spans="1:48" ht="15.75">
      <c r="A323" s="82"/>
      <c r="B323" s="82"/>
      <c r="C323" s="82"/>
      <c r="D323" s="82"/>
      <c r="E323" s="82" t="s">
        <v>635</v>
      </c>
      <c r="F323" s="269"/>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SUMPRODUCT(--($AM$412:$AM$459=1),AR$359:AR$406,$AP$412:$AP$459)</f>
        <v>38.404993196906858</v>
      </c>
      <c r="AS323" s="7" cm="1">
        <f t="array" ref="AS323">SUMPRODUCT(--($AM$412:$AM$459=1),AS$359:AS$406,$AP$412:$AP$459)</f>
        <v>46.518326169378767</v>
      </c>
      <c r="AT323" s="7" cm="1">
        <f t="array" ref="AT323">SUMPRODUCT(--($AM$412:$AM$459=1),AT$359:AT$406,$AP$412:$AP$459)</f>
        <v>52.283177708881901</v>
      </c>
      <c r="AU323" s="7" cm="1">
        <f t="array" ref="AU323">SUMPRODUCT(--($AM$412:$AM$459=1),AU$359:AU$406,$AP$412:$AP$459)</f>
        <v>39.891288763698491</v>
      </c>
      <c r="AV323" s="7" cm="1">
        <f t="array" ref="AV323">SUMPRODUCT(--($AM$412:$AM$459=1),AV$359:AV$406,$AP$412:$AP$459)</f>
        <v>34.992474292215554</v>
      </c>
    </row>
    <row r="324" spans="1:48" ht="15.75">
      <c r="A324" s="82"/>
      <c r="B324" s="82"/>
      <c r="C324" s="82"/>
      <c r="D324" s="82"/>
      <c r="E324" s="82" t="s">
        <v>636</v>
      </c>
      <c r="F324" s="269"/>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SUMPRODUCT(--($AM$412:$AM$459=1),AR$359:AR$406,$AQ$412:$AQ$459)</f>
        <v>5.54720134602566</v>
      </c>
      <c r="AS324" s="7" cm="1">
        <f t="array" ref="AS324">SUMPRODUCT(--($AM$412:$AM$459=1),AS$359:AS$406,$AQ$412:$AQ$459)</f>
        <v>2.7698613385818254</v>
      </c>
      <c r="AT324" s="7" cm="1">
        <f t="array" ref="AT324">SUMPRODUCT(--($AM$412:$AM$459=1),AT$359:AT$406,$AQ$412:$AQ$459)</f>
        <v>4.371638689693059</v>
      </c>
      <c r="AU324" s="7" cm="1">
        <f t="array" ref="AU324">SUMPRODUCT(--($AM$412:$AM$459=1),AU$359:AU$406,$AQ$412:$AQ$459)</f>
        <v>2.4279610960538047</v>
      </c>
      <c r="AV324" s="7" cm="1">
        <f t="array" ref="AV324">SUMPRODUCT(--($AM$412:$AM$459=1),AV$359:AV$406,$AQ$412:$AQ$459)</f>
        <v>2.5822882402307825</v>
      </c>
    </row>
    <row r="325" spans="1:48" ht="15.75">
      <c r="A325" s="82"/>
      <c r="B325" s="82"/>
      <c r="C325" s="82"/>
      <c r="D325" s="82"/>
      <c r="E325" s="82" t="s">
        <v>637</v>
      </c>
      <c r="F325" s="269"/>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SUMPRODUCT(--($AM$412:$AM$459=1),AR$359:AR$406,$AR$412:$AR$459)</f>
        <v>-0.19043203210060927</v>
      </c>
      <c r="AS325" s="7" cm="1">
        <f t="array" ref="AS325">SUMPRODUCT(--($AM$412:$AM$459=1),AS$359:AS$406,$AR$412:$AR$459)</f>
        <v>2.2278119685215772E-2</v>
      </c>
      <c r="AT325" s="7" cm="1">
        <f t="array" ref="AT325">SUMPRODUCT(--($AM$412:$AM$459=1),AT$359:AT$406,$AR$412:$AR$459)</f>
        <v>0.24293806045845895</v>
      </c>
      <c r="AU325" s="7" cm="1">
        <f t="array" ref="AU325">SUMPRODUCT(--($AM$412:$AM$459=1),AU$359:AU$406,$AR$412:$AR$459)</f>
        <v>0.44424208763811113</v>
      </c>
      <c r="AV325" s="7" cm="1">
        <f t="array" ref="AV325">SUMPRODUCT(--($AM$412:$AM$459=1),AV$359:AV$406,$AR$412:$AR$459)</f>
        <v>0.64127706405638563</v>
      </c>
    </row>
    <row r="326" spans="1:48" ht="15.75">
      <c r="A326" s="82"/>
      <c r="B326" s="82"/>
      <c r="C326" s="82"/>
      <c r="D326" s="82"/>
      <c r="E326" s="82" t="s">
        <v>638</v>
      </c>
      <c r="F326" s="269"/>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SUMPRODUCT(--($AM$412:$AM$459=1),AR$359:AR$406,$AS$412:$AS$459)</f>
        <v>-7.1285780250823577E-2</v>
      </c>
      <c r="AS326" s="7" cm="1">
        <f t="array" ref="AS326">SUMPRODUCT(--($AM$412:$AM$459=1),AS$359:AS$406,$AS$412:$AS$459)</f>
        <v>8.3395273723845184E-3</v>
      </c>
      <c r="AT326" s="7" cm="1">
        <f t="array" ref="AT326">SUMPRODUCT(--($AM$412:$AM$459=1),AT$359:AT$406,$AS$412:$AS$459)</f>
        <v>9.0940736184832158E-2</v>
      </c>
      <c r="AU326" s="7" cm="1">
        <f t="array" ref="AU326">SUMPRODUCT(--($AM$412:$AM$459=1),AU$359:AU$406,$AS$412:$AS$459)</f>
        <v>0.16629630786487928</v>
      </c>
      <c r="AV326" s="7" cm="1">
        <f t="array" ref="AV326">SUMPRODUCT(--($AM$412:$AM$459=1),AV$359:AV$406,$AS$412:$AS$459)</f>
        <v>0.24005381533745951</v>
      </c>
    </row>
    <row r="327" spans="1:48" ht="15.75">
      <c r="A327" s="82"/>
      <c r="B327" s="82"/>
      <c r="C327" s="82"/>
      <c r="D327" s="82"/>
      <c r="E327" s="82" t="s">
        <v>639</v>
      </c>
      <c r="F327" s="269"/>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SUMPRODUCT(--($AM$412:$AM$459=1),AR$359:AR$406,$AT$412:$AT$459)</f>
        <v>-0.12386442355705106</v>
      </c>
      <c r="AS327" s="7" cm="1">
        <f t="array" ref="AS327">SUMPRODUCT(--($AM$412:$AM$459=1),AS$359:AS$406,$AT$412:$AT$459)</f>
        <v>1.4490558244352289E-2</v>
      </c>
      <c r="AT327" s="7" cm="1">
        <f t="array" ref="AT327">SUMPRODUCT(--($AM$412:$AM$459=1),AT$359:AT$406,$AT$412:$AT$459)</f>
        <v>0.15801639297141523</v>
      </c>
      <c r="AU327" s="7" cm="1">
        <f t="array" ref="AU327">SUMPRODUCT(--($AM$412:$AM$459=1),AU$359:AU$406,$AT$412:$AT$459)</f>
        <v>0.28895238630864528</v>
      </c>
      <c r="AV327" s="7" cm="1">
        <f t="array" ref="AV327">SUMPRODUCT(--($AM$412:$AM$459=1),AV$359:AV$406,$AT$412:$AT$459)</f>
        <v>0.41711162246977973</v>
      </c>
    </row>
    <row r="328" spans="1:48" ht="15.75">
      <c r="A328" s="82"/>
      <c r="B328" s="82"/>
      <c r="C328" s="82"/>
      <c r="D328" s="82"/>
      <c r="E328" s="82" t="s">
        <v>640</v>
      </c>
      <c r="F328" s="269"/>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SUMPRODUCT(--($AM$412:$AM$459=1),AR$359:AR$406,$AU$412:$AU$459)</f>
        <v>-1.1302504830504712E-2</v>
      </c>
      <c r="AS328" s="7" cm="1">
        <f t="array" ref="AS328">SUMPRODUCT(--($AM$412:$AM$459=1),AS$359:AS$406,$AU$412:$AU$459)</f>
        <v>0.65243583525742133</v>
      </c>
      <c r="AT328" s="7" cm="1">
        <f t="array" ref="AT328">SUMPRODUCT(--($AM$412:$AM$459=1),AT$359:AT$406,$AU$412:$AU$459)</f>
        <v>1.412157400705613</v>
      </c>
      <c r="AU328" s="7" cm="1">
        <f t="array" ref="AU328">SUMPRODUCT(--($AM$412:$AM$459=1),AU$359:AU$406,$AU$412:$AU$459)</f>
        <v>1.9031044442385157</v>
      </c>
      <c r="AV328" s="7" cm="1">
        <f t="array" ref="AV328">SUMPRODUCT(--($AM$412:$AM$459=1),AV$359:AV$406,$AU$412:$AU$459)</f>
        <v>2.5752394337776989</v>
      </c>
    </row>
    <row r="329" spans="1:48" ht="15.75">
      <c r="A329" s="82"/>
      <c r="B329" s="82"/>
      <c r="C329" s="82"/>
      <c r="D329" s="82"/>
      <c r="E329" s="82"/>
      <c r="F329" s="269"/>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147"/>
      <c r="AR329" s="7"/>
      <c r="AS329" s="7"/>
      <c r="AT329" s="7"/>
      <c r="AU329" s="7"/>
      <c r="AV329" s="7"/>
    </row>
    <row r="330" spans="1:48" ht="15">
      <c r="A330" s="82"/>
      <c r="B330" s="82"/>
      <c r="C330" s="82"/>
      <c r="D330" s="82"/>
      <c r="E330" s="260" t="s">
        <v>643</v>
      </c>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252"/>
      <c r="AS330" s="252"/>
      <c r="AT330" s="252"/>
      <c r="AU330" s="252"/>
      <c r="AV330" s="252"/>
    </row>
    <row r="331" spans="1:48" ht="15.75">
      <c r="A331" s="82"/>
      <c r="B331" s="82"/>
      <c r="C331" s="82"/>
      <c r="D331" s="82"/>
      <c r="E331" s="82" t="s">
        <v>634</v>
      </c>
      <c r="F331" s="269"/>
      <c r="G331" s="2" t="s">
        <v>105</v>
      </c>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7" cm="1">
        <f t="array" ref="AR331">SUMPRODUCT(--($AM$412:$AM$459=2),AR$359:AR$406,$AO$412:$AO$459)</f>
        <v>7.2924889828291093</v>
      </c>
      <c r="AS331" s="7" cm="1">
        <f t="array" ref="AS331">SUMPRODUCT(--($AM$412:$AM$459=2),AS$359:AS$406,$AO$412:$AO$459)</f>
        <v>8.5913306639411271</v>
      </c>
      <c r="AT331" s="7" cm="1">
        <f t="array" ref="AT331">SUMPRODUCT(--($AM$412:$AM$459=2),AT$359:AT$406,$AO$412:$AO$459)</f>
        <v>10.666731977105478</v>
      </c>
      <c r="AU331" s="7" cm="1">
        <f t="array" ref="AU331">SUMPRODUCT(--($AM$412:$AM$459=2),AU$359:AU$406,$AO$412:$AO$459)</f>
        <v>12.27780516434996</v>
      </c>
      <c r="AV331" s="7" cm="1">
        <f t="array" ref="AV331">SUMPRODUCT(--($AM$412:$AM$459=2),AV$359:AV$406,$AO$412:$AO$459)</f>
        <v>14.244357164349958</v>
      </c>
    </row>
    <row r="332" spans="1:48" ht="15.75">
      <c r="A332" s="82"/>
      <c r="B332" s="82"/>
      <c r="C332" s="82"/>
      <c r="D332" s="82"/>
      <c r="E332" s="82" t="s">
        <v>635</v>
      </c>
      <c r="F332" s="269"/>
      <c r="G332" s="2" t="s">
        <v>105</v>
      </c>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147"/>
      <c r="AR332" s="7" cm="1">
        <f t="array" ref="AR332">SUMPRODUCT(--($AM$412:$AM$459=2),AR$359:AR$406,$AP$412:$AP$459)</f>
        <v>5.9692140171708914</v>
      </c>
      <c r="AS332" s="7" cm="1">
        <f t="array" ref="AS332">SUMPRODUCT(--($AM$412:$AM$459=2),AS$359:AS$406,$AP$412:$AP$459)</f>
        <v>9.0145003360588714</v>
      </c>
      <c r="AT332" s="7" cm="1">
        <f t="array" ref="AT332">SUMPRODUCT(--($AM$412:$AM$459=2),AT$359:AT$406,$AP$412:$AP$459)</f>
        <v>4.102392022894521</v>
      </c>
      <c r="AU332" s="7" cm="1">
        <f t="array" ref="AU332">SUMPRODUCT(--($AM$412:$AM$459=2),AU$359:AU$406,$AP$412:$AP$459)</f>
        <v>0.97459283565004085</v>
      </c>
      <c r="AV332" s="7" cm="1">
        <f t="array" ref="AV332">SUMPRODUCT(--($AM$412:$AM$459=2),AV$359:AV$406,$AP$412:$AP$459)</f>
        <v>1.0188288356500408</v>
      </c>
    </row>
    <row r="333" spans="1:48" ht="15.75">
      <c r="A333" s="82"/>
      <c r="B333" s="82"/>
      <c r="C333" s="82"/>
      <c r="D333" s="82"/>
      <c r="E333" s="82" t="s">
        <v>636</v>
      </c>
      <c r="F333" s="269"/>
      <c r="G333" s="2" t="s">
        <v>105</v>
      </c>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147"/>
      <c r="AR333" s="7" cm="1">
        <f t="array" ref="AR333">SUMPRODUCT(--($AM$412:$AM$459=2),AR$359:AR$406,$AQ$412:$AQ$459)</f>
        <v>0</v>
      </c>
      <c r="AS333" s="7" cm="1">
        <f t="array" ref="AS333">SUMPRODUCT(--($AM$412:$AM$459=2),AS$359:AS$406,$AQ$412:$AQ$459)</f>
        <v>0</v>
      </c>
      <c r="AT333" s="7" cm="1">
        <f t="array" ref="AT333">SUMPRODUCT(--($AM$412:$AM$459=2),AT$359:AT$406,$AQ$412:$AQ$459)</f>
        <v>0</v>
      </c>
      <c r="AU333" s="7" cm="1">
        <f t="array" ref="AU333">SUMPRODUCT(--($AM$412:$AM$459=2),AU$359:AU$406,$AQ$412:$AQ$459)</f>
        <v>0</v>
      </c>
      <c r="AV333" s="7" cm="1">
        <f t="array" ref="AV333">SUMPRODUCT(--($AM$412:$AM$459=2),AV$359:AV$406,$AQ$412:$AQ$459)</f>
        <v>0</v>
      </c>
    </row>
    <row r="334" spans="1:48" ht="15.75">
      <c r="A334" s="82"/>
      <c r="B334" s="82"/>
      <c r="C334" s="82"/>
      <c r="D334" s="82"/>
      <c r="E334" s="82" t="s">
        <v>637</v>
      </c>
      <c r="F334" s="269"/>
      <c r="G334" s="2" t="s">
        <v>105</v>
      </c>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147"/>
      <c r="AR334" s="7" cm="1">
        <f t="array" ref="AR334">SUMPRODUCT(--($AM$412:$AM$459=2),AR$359:AR$406,$AR$412:$AR$459)</f>
        <v>0</v>
      </c>
      <c r="AS334" s="7" cm="1">
        <f t="array" ref="AS334">SUMPRODUCT(--($AM$412:$AM$459=2),AS$359:AS$406,$AR$412:$AR$459)</f>
        <v>0</v>
      </c>
      <c r="AT334" s="7" cm="1">
        <f t="array" ref="AT334">SUMPRODUCT(--($AM$412:$AM$459=2),AT$359:AT$406,$AR$412:$AR$459)</f>
        <v>0</v>
      </c>
      <c r="AU334" s="7" cm="1">
        <f t="array" ref="AU334">SUMPRODUCT(--($AM$412:$AM$459=2),AU$359:AU$406,$AR$412:$AR$459)</f>
        <v>0</v>
      </c>
      <c r="AV334" s="7" cm="1">
        <f t="array" ref="AV334">SUMPRODUCT(--($AM$412:$AM$459=2),AV$359:AV$406,$AR$412:$AR$459)</f>
        <v>0</v>
      </c>
    </row>
    <row r="335" spans="1:48" ht="15.75">
      <c r="A335" s="82"/>
      <c r="B335" s="82"/>
      <c r="C335" s="82"/>
      <c r="D335" s="82"/>
      <c r="E335" s="82" t="s">
        <v>638</v>
      </c>
      <c r="F335" s="269"/>
      <c r="G335" s="2" t="s">
        <v>105</v>
      </c>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147"/>
      <c r="AR335" s="7" cm="1">
        <f t="array" ref="AR335">SUMPRODUCT(--($AM$412:$AM$459=2),AR$359:AR$406,$AS$412:$AS$459)</f>
        <v>0</v>
      </c>
      <c r="AS335" s="7" cm="1">
        <f t="array" ref="AS335">SUMPRODUCT(--($AM$412:$AM$459=2),AS$359:AS$406,$AS$412:$AS$459)</f>
        <v>0</v>
      </c>
      <c r="AT335" s="7" cm="1">
        <f t="array" ref="AT335">SUMPRODUCT(--($AM$412:$AM$459=2),AT$359:AT$406,$AS$412:$AS$459)</f>
        <v>0</v>
      </c>
      <c r="AU335" s="7" cm="1">
        <f t="array" ref="AU335">SUMPRODUCT(--($AM$412:$AM$459=2),AU$359:AU$406,$AS$412:$AS$459)</f>
        <v>0</v>
      </c>
      <c r="AV335" s="7" cm="1">
        <f t="array" ref="AV335">SUMPRODUCT(--($AM$412:$AM$459=2),AV$359:AV$406,$AS$412:$AS$459)</f>
        <v>0</v>
      </c>
    </row>
    <row r="336" spans="1:48" ht="15.75">
      <c r="A336" s="82"/>
      <c r="B336" s="82"/>
      <c r="C336" s="82"/>
      <c r="D336" s="82"/>
      <c r="E336" s="82" t="s">
        <v>639</v>
      </c>
      <c r="F336" s="269"/>
      <c r="G336" s="2" t="s">
        <v>105</v>
      </c>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147"/>
      <c r="AR336" s="7" cm="1">
        <f t="array" ref="AR336">SUMPRODUCT(--($AM$412:$AM$459=2),AR$359:AR$406,$AT$412:$AT$459)</f>
        <v>0</v>
      </c>
      <c r="AS336" s="7" cm="1">
        <f t="array" ref="AS336">SUMPRODUCT(--($AM$412:$AM$459=2),AS$359:AS$406,$AT$412:$AT$459)</f>
        <v>0</v>
      </c>
      <c r="AT336" s="7" cm="1">
        <f t="array" ref="AT336">SUMPRODUCT(--($AM$412:$AM$459=2),AT$359:AT$406,$AT$412:$AT$459)</f>
        <v>0</v>
      </c>
      <c r="AU336" s="7" cm="1">
        <f t="array" ref="AU336">SUMPRODUCT(--($AM$412:$AM$459=2),AU$359:AU$406,$AT$412:$AT$459)</f>
        <v>0</v>
      </c>
      <c r="AV336" s="7" cm="1">
        <f t="array" ref="AV336">SUMPRODUCT(--($AM$412:$AM$459=2),AV$359:AV$406,$AT$412:$AT$459)</f>
        <v>0</v>
      </c>
    </row>
    <row r="337" spans="1:48" ht="15.75">
      <c r="A337" s="82"/>
      <c r="B337" s="82"/>
      <c r="C337" s="82"/>
      <c r="D337" s="82"/>
      <c r="E337" s="82" t="s">
        <v>640</v>
      </c>
      <c r="F337" s="269"/>
      <c r="G337" s="2" t="s">
        <v>105</v>
      </c>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147"/>
      <c r="AR337" s="7" cm="1">
        <f t="array" ref="AR337">SUMPRODUCT(--($AM$412:$AM$459=2),AR$359:AR$406,$AU$412:$AU$459)</f>
        <v>0.79596</v>
      </c>
      <c r="AS337" s="7" cm="1">
        <f t="array" ref="AS337">SUMPRODUCT(--($AM$412:$AM$459=2),AS$359:AS$406,$AU$412:$AU$459)</f>
        <v>0.92664000000000002</v>
      </c>
      <c r="AT337" s="7" cm="1">
        <f t="array" ref="AT337">SUMPRODUCT(--($AM$412:$AM$459=2),AT$359:AT$406,$AU$412:$AU$459)</f>
        <v>1.1404799999999999</v>
      </c>
      <c r="AU337" s="7" cm="1">
        <f t="array" ref="AU337">SUMPRODUCT(--($AM$412:$AM$459=2),AU$359:AU$406,$AU$412:$AU$459)</f>
        <v>1.30572</v>
      </c>
      <c r="AV337" s="7" cm="1">
        <f t="array" ref="AV337">SUMPRODUCT(--($AM$412:$AM$459=2),AV$359:AV$406,$AU$412:$AU$459)</f>
        <v>1.50336</v>
      </c>
    </row>
    <row r="338" spans="1:48" ht="15.75">
      <c r="A338" s="82"/>
      <c r="B338" s="82"/>
      <c r="C338" s="82"/>
      <c r="D338" s="82"/>
      <c r="E338" s="82"/>
      <c r="F338" s="269"/>
      <c r="G338" s="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311"/>
      <c r="AQ338" s="147"/>
      <c r="AR338" s="7"/>
      <c r="AS338" s="7"/>
      <c r="AT338" s="7"/>
      <c r="AU338" s="7"/>
      <c r="AV338" s="7"/>
    </row>
    <row r="339" spans="1:48" ht="15">
      <c r="A339" s="2"/>
      <c r="B339" s="2"/>
      <c r="C339" s="28" t="s">
        <v>644</v>
      </c>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9"/>
      <c r="AR339" s="28"/>
      <c r="AS339" s="28"/>
      <c r="AT339" s="28"/>
      <c r="AU339" s="28"/>
      <c r="AV339" s="28"/>
    </row>
    <row r="340" spans="1:48" ht="15">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147"/>
      <c r="AR340" s="82"/>
      <c r="AS340" s="82"/>
      <c r="AT340" s="82"/>
      <c r="AU340" s="82"/>
      <c r="AV340" s="82"/>
    </row>
    <row r="341" spans="1:48" ht="15">
      <c r="A341" s="82"/>
      <c r="B341" s="82"/>
      <c r="C341" s="82"/>
      <c r="D341" s="82"/>
      <c r="E341" s="260" t="s">
        <v>645</v>
      </c>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147"/>
      <c r="AR341" s="252"/>
      <c r="AS341" s="252"/>
      <c r="AT341" s="252"/>
      <c r="AU341" s="252"/>
      <c r="AV341" s="252"/>
    </row>
    <row r="342" spans="1:48" ht="15.75">
      <c r="A342" s="82"/>
      <c r="B342" s="82"/>
      <c r="C342" s="82"/>
      <c r="D342" s="82"/>
      <c r="E342" s="82" t="s">
        <v>543</v>
      </c>
      <c r="F342" s="269"/>
      <c r="G342" s="2" t="s">
        <v>105</v>
      </c>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147"/>
      <c r="AR342" s="7">
        <f>SUMPRODUCT(AR463:AR469,AR$304:AR$310)</f>
        <v>36.994476613091749</v>
      </c>
      <c r="AS342" s="7">
        <f>SUMPRODUCT(AS463:AS469,AS$304:AS$310)</f>
        <v>34.924412519534592</v>
      </c>
      <c r="AT342" s="7">
        <f>SUMPRODUCT(AT463:AT469,AT$304:AT$310)</f>
        <v>32.153055082733204</v>
      </c>
      <c r="AU342" s="7">
        <f>SUMPRODUCT(AU463:AU469,AU$304:AU$310)</f>
        <v>26.975754781749721</v>
      </c>
      <c r="AV342" s="7">
        <f>SUMPRODUCT(AV463:AV469,AV$304:AV$310)</f>
        <v>25.95133364861281</v>
      </c>
    </row>
    <row r="343" spans="1:48" ht="15.75">
      <c r="A343" s="82"/>
      <c r="B343" s="82"/>
      <c r="C343" s="82"/>
      <c r="D343" s="82"/>
      <c r="E343" s="82" t="s">
        <v>646</v>
      </c>
      <c r="F343" s="269"/>
      <c r="G343" s="2" t="s">
        <v>105</v>
      </c>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147"/>
      <c r="AR343" s="7">
        <f>SUMPRODUCT(AR470:AR476,AR$304:AR$310)</f>
        <v>156.16015219824129</v>
      </c>
      <c r="AS343" s="7">
        <f>SUMPRODUCT(AS470:AS476,AS$304:AS$310)</f>
        <v>176.58507057392399</v>
      </c>
      <c r="AT343" s="7">
        <f>SUMPRODUCT(AT470:AT476,AT$304:AT$310)</f>
        <v>169.01302825087075</v>
      </c>
      <c r="AU343" s="7">
        <f>SUMPRODUCT(AU470:AU476,AU$304:AU$310)</f>
        <v>153.06435812604195</v>
      </c>
      <c r="AV343" s="7">
        <f>SUMPRODUCT(AV470:AV476,AV$304:AV$310)</f>
        <v>146.37813835997878</v>
      </c>
    </row>
    <row r="344" spans="1:48" ht="15.75">
      <c r="A344" s="82"/>
      <c r="B344" s="82"/>
      <c r="C344" s="82"/>
      <c r="D344" s="82"/>
      <c r="E344" s="82" t="s">
        <v>647</v>
      </c>
      <c r="F344" s="269"/>
      <c r="G344" s="2" t="s">
        <v>105</v>
      </c>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147"/>
      <c r="AR344" s="7">
        <f>SUMPRODUCT(AR477:AR483,AR$304:AR$310)</f>
        <v>0</v>
      </c>
      <c r="AS344" s="7">
        <f>SUMPRODUCT(AS477:AS483,AS$304:AS$310)</f>
        <v>0</v>
      </c>
      <c r="AT344" s="7">
        <f>SUMPRODUCT(AT477:AT483,AT$304:AT$310)</f>
        <v>0</v>
      </c>
      <c r="AU344" s="7">
        <f>SUMPRODUCT(AU477:AU483,AU$304:AU$310)</f>
        <v>0</v>
      </c>
      <c r="AV344" s="7">
        <f>SUMPRODUCT(AV477:AV483,AV$304:AV$310)</f>
        <v>0</v>
      </c>
    </row>
    <row r="345" spans="1:48" ht="15.75">
      <c r="A345" s="82"/>
      <c r="B345" s="82"/>
      <c r="C345" s="82"/>
      <c r="D345" s="82"/>
      <c r="E345" s="82" t="s">
        <v>648</v>
      </c>
      <c r="F345" s="269"/>
      <c r="G345" s="2" t="s">
        <v>105</v>
      </c>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147"/>
      <c r="AR345" s="7">
        <f>SUMPRODUCT(AR484:AR490,AR$304:AR$310)</f>
        <v>4.2815606482343584</v>
      </c>
      <c r="AS345" s="7">
        <f>SUMPRODUCT(AS484:AS490,AS$304:AS$310)</f>
        <v>5.6027441787680559</v>
      </c>
      <c r="AT345" s="7">
        <f>SUMPRODUCT(AT484:AT490,AT$304:AT$310)</f>
        <v>5.4659357120677168</v>
      </c>
      <c r="AU345" s="7">
        <f>SUMPRODUCT(AU484:AU490,AU$304:AU$310)</f>
        <v>5.47727191042092</v>
      </c>
      <c r="AV345" s="7">
        <f>SUMPRODUCT(AV484:AV490,AV$304:AV$310)</f>
        <v>4.7317020871904942</v>
      </c>
    </row>
    <row r="346" spans="1:48" ht="15.75">
      <c r="A346" s="82"/>
      <c r="B346" s="82"/>
      <c r="C346" s="82"/>
      <c r="D346" s="82"/>
      <c r="E346" s="82" t="s">
        <v>67</v>
      </c>
      <c r="F346" s="269"/>
      <c r="G346" s="2" t="s">
        <v>105</v>
      </c>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147"/>
      <c r="AR346" s="7">
        <f>SUMPRODUCT(AR491:AR497,AR$304:AR$310)</f>
        <v>89.806877409482169</v>
      </c>
      <c r="AS346" s="7">
        <f>SUMPRODUCT(AS491:AS497,AS$304:AS$310)</f>
        <v>89.612038695883001</v>
      </c>
      <c r="AT346" s="7">
        <f>SUMPRODUCT(AT491:AT497,AT$304:AT$310)</f>
        <v>90.348280681611683</v>
      </c>
      <c r="AU346" s="7">
        <f>SUMPRODUCT(AU491:AU497,AU$304:AU$310)</f>
        <v>90.22131809826152</v>
      </c>
      <c r="AV346" s="7">
        <f>SUMPRODUCT(AV491:AV497,AV$304:AV$310)</f>
        <v>90.853513614321983</v>
      </c>
    </row>
    <row r="347" spans="1:48" ht="15.75">
      <c r="A347" s="82"/>
      <c r="B347" s="82"/>
      <c r="C347" s="82"/>
      <c r="D347" s="82"/>
      <c r="E347" s="82" t="s">
        <v>649</v>
      </c>
      <c r="F347" s="269"/>
      <c r="G347" s="2" t="s">
        <v>105</v>
      </c>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147"/>
      <c r="AR347" s="7">
        <f>SUMPRODUCT(AR498:AR504,AR$304:AR$310)</f>
        <v>1.6438925090019649</v>
      </c>
      <c r="AS347" s="7">
        <f>SUMPRODUCT(AS498:AS504,AS$304:AS$310)</f>
        <v>1.5733580343095965</v>
      </c>
      <c r="AT347" s="7">
        <f>SUMPRODUCT(AT498:AT504,AT$304:AT$310)</f>
        <v>1.6299600016168927</v>
      </c>
      <c r="AU347" s="7">
        <f>SUMPRODUCT(AU498:AU504,AU$304:AU$310)</f>
        <v>1.5485382406866528</v>
      </c>
      <c r="AV347" s="7">
        <f>SUMPRODUCT(AV498:AV504,AV$304:AV$310)</f>
        <v>1.7293505192943068</v>
      </c>
    </row>
    <row r="348" spans="1:48" ht="15.75">
      <c r="A348" s="82"/>
      <c r="B348" s="82"/>
      <c r="C348" s="82"/>
      <c r="D348" s="82"/>
      <c r="E348" s="82"/>
      <c r="F348" s="269"/>
      <c r="G348" s="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147"/>
      <c r="AR348" s="7"/>
      <c r="AS348" s="7"/>
      <c r="AT348" s="7"/>
      <c r="AU348" s="7"/>
      <c r="AV348" s="7"/>
    </row>
    <row r="349" spans="1:48" ht="15.75">
      <c r="A349" s="82"/>
      <c r="B349" s="82"/>
      <c r="C349" s="82"/>
      <c r="D349" s="82"/>
      <c r="E349" s="82" t="s">
        <v>543</v>
      </c>
      <c r="F349" s="269"/>
      <c r="G349" s="2" t="s">
        <v>209</v>
      </c>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147"/>
      <c r="AR349" s="126">
        <f>AR342/SUM(AR$342:AR$347)</f>
        <v>0.12805865897421481</v>
      </c>
      <c r="AS349" s="126">
        <f t="shared" ref="AS349:AV349" si="30">AS342/SUM(AS$342:AS$347)</f>
        <v>0.11328148451530244</v>
      </c>
      <c r="AT349" s="126">
        <f t="shared" si="30"/>
        <v>0.10767565425221506</v>
      </c>
      <c r="AU349" s="126">
        <f t="shared" si="30"/>
        <v>9.7284515036378527E-2</v>
      </c>
      <c r="AV349" s="126">
        <f t="shared" si="30"/>
        <v>9.6242935015440026E-2</v>
      </c>
    </row>
    <row r="350" spans="1:48" ht="15.75">
      <c r="A350" s="82"/>
      <c r="B350" s="82"/>
      <c r="C350" s="82"/>
      <c r="D350" s="82"/>
      <c r="E350" s="82" t="s">
        <v>646</v>
      </c>
      <c r="F350" s="269"/>
      <c r="G350" s="2" t="s">
        <v>209</v>
      </c>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147"/>
      <c r="AR350" s="126">
        <f t="shared" ref="AR350:AV350" si="31">AR343/SUM(AR$342:AR$347)</f>
        <v>0.54055798342175254</v>
      </c>
      <c r="AS350" s="126">
        <f t="shared" si="31"/>
        <v>0.57277467234888035</v>
      </c>
      <c r="AT350" s="126">
        <f t="shared" si="31"/>
        <v>0.5659987316052465</v>
      </c>
      <c r="AU350" s="126">
        <f t="shared" si="31"/>
        <v>0.55200649509613831</v>
      </c>
      <c r="AV350" s="126">
        <f t="shared" si="31"/>
        <v>0.5428569432543815</v>
      </c>
    </row>
    <row r="351" spans="1:48" ht="15.75">
      <c r="A351" s="82"/>
      <c r="B351" s="82"/>
      <c r="C351" s="82"/>
      <c r="D351" s="82"/>
      <c r="E351" s="82" t="s">
        <v>647</v>
      </c>
      <c r="F351" s="269"/>
      <c r="G351" s="2" t="s">
        <v>209</v>
      </c>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147"/>
      <c r="AR351" s="126">
        <f>AR344/SUM(AR$342:AR$347)</f>
        <v>0</v>
      </c>
      <c r="AS351" s="126">
        <f t="shared" ref="AS351:AV351" si="32">AS344/SUM(AS$342:AS$347)</f>
        <v>0</v>
      </c>
      <c r="AT351" s="126">
        <f t="shared" si="32"/>
        <v>0</v>
      </c>
      <c r="AU351" s="126">
        <f t="shared" si="32"/>
        <v>0</v>
      </c>
      <c r="AV351" s="126">
        <f t="shared" si="32"/>
        <v>0</v>
      </c>
    </row>
    <row r="352" spans="1:48" ht="15.75">
      <c r="A352" s="82"/>
      <c r="B352" s="82"/>
      <c r="C352" s="82"/>
      <c r="D352" s="82"/>
      <c r="E352" s="82" t="s">
        <v>648</v>
      </c>
      <c r="F352" s="269"/>
      <c r="G352" s="2" t="s">
        <v>209</v>
      </c>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147"/>
      <c r="AR352" s="126">
        <f t="shared" ref="AR352:AV352" si="33">AR345/SUM(AR$342:AR$347)</f>
        <v>1.4820885849095388E-2</v>
      </c>
      <c r="AS352" s="126">
        <f t="shared" si="33"/>
        <v>1.81731669094021E-2</v>
      </c>
      <c r="AT352" s="126">
        <f t="shared" si="33"/>
        <v>1.8304581085157905E-2</v>
      </c>
      <c r="AU352" s="126">
        <f t="shared" si="33"/>
        <v>1.9753061437531177E-2</v>
      </c>
      <c r="AV352" s="126">
        <f t="shared" si="33"/>
        <v>1.7547957367279234E-2</v>
      </c>
    </row>
    <row r="353" spans="1:48" ht="15.75">
      <c r="A353" s="82"/>
      <c r="B353" s="82"/>
      <c r="C353" s="82"/>
      <c r="D353" s="82"/>
      <c r="E353" s="82" t="s">
        <v>67</v>
      </c>
      <c r="F353" s="269"/>
      <c r="G353" s="2" t="s">
        <v>209</v>
      </c>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147"/>
      <c r="AR353" s="126">
        <f t="shared" ref="AR353:AV353" si="34">AR346/SUM(AR$342:AR$347)</f>
        <v>0.31087203660154322</v>
      </c>
      <c r="AS353" s="126">
        <f t="shared" si="34"/>
        <v>0.29066730237006239</v>
      </c>
      <c r="AT353" s="126">
        <f t="shared" si="34"/>
        <v>0.30256254679138056</v>
      </c>
      <c r="AU353" s="126">
        <f t="shared" si="34"/>
        <v>0.3253713287411083</v>
      </c>
      <c r="AV353" s="126">
        <f t="shared" si="34"/>
        <v>0.33693870708548285</v>
      </c>
    </row>
    <row r="354" spans="1:48" ht="15.75">
      <c r="A354" s="82"/>
      <c r="B354" s="82"/>
      <c r="C354" s="82"/>
      <c r="D354" s="82"/>
      <c r="E354" s="82" t="s">
        <v>649</v>
      </c>
      <c r="F354" s="269"/>
      <c r="G354" s="2" t="s">
        <v>209</v>
      </c>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147"/>
      <c r="AR354" s="126">
        <f t="shared" ref="AR354:AV354" si="35">AR347/SUM(AR$342:AR$347)</f>
        <v>5.6904351533939865E-3</v>
      </c>
      <c r="AS354" s="126">
        <f t="shared" si="35"/>
        <v>5.1033738563526854E-3</v>
      </c>
      <c r="AT354" s="126">
        <f t="shared" si="35"/>
        <v>5.4584862659999931E-3</v>
      </c>
      <c r="AU354" s="126">
        <f t="shared" si="35"/>
        <v>5.5845996888438621E-3</v>
      </c>
      <c r="AV354" s="126">
        <f t="shared" si="35"/>
        <v>6.4134572774164969E-3</v>
      </c>
    </row>
    <row r="355" spans="1:48" ht="15.75">
      <c r="A355" s="82"/>
      <c r="B355" s="82"/>
      <c r="C355" s="82"/>
      <c r="D355" s="82"/>
      <c r="E355" s="182" t="s">
        <v>21</v>
      </c>
      <c r="F355" s="269"/>
      <c r="G355" s="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335"/>
      <c r="AK355" s="335"/>
      <c r="AL355" s="335"/>
      <c r="AM355" s="335"/>
      <c r="AN355" s="335"/>
      <c r="AO355" s="335"/>
      <c r="AP355" s="335"/>
      <c r="AQ355" s="336"/>
      <c r="AR355" s="335">
        <f>IF(ROUND(SUM(AR349:AR354),3)=1,0,1)</f>
        <v>0</v>
      </c>
      <c r="AS355" s="335">
        <f t="shared" ref="AS355:AV355" si="36">IF(ROUND(SUM(AS349:AS354),3)=1,0,1)</f>
        <v>0</v>
      </c>
      <c r="AT355" s="335">
        <f t="shared" si="36"/>
        <v>0</v>
      </c>
      <c r="AU355" s="335">
        <f t="shared" si="36"/>
        <v>0</v>
      </c>
      <c r="AV355" s="335">
        <f t="shared" si="36"/>
        <v>0</v>
      </c>
    </row>
    <row r="356" spans="1:48" ht="15.75">
      <c r="A356" s="82"/>
      <c r="B356" s="82"/>
      <c r="C356" s="82"/>
      <c r="D356" s="82"/>
      <c r="E356" s="82"/>
      <c r="F356" s="269"/>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147"/>
      <c r="AR356" s="82"/>
      <c r="AS356" s="82"/>
      <c r="AT356" s="82"/>
      <c r="AU356" s="82"/>
      <c r="AV356" s="82"/>
    </row>
    <row r="357" spans="1:48" ht="15">
      <c r="A357" s="2"/>
      <c r="B357" s="2"/>
      <c r="C357" s="28" t="s">
        <v>650</v>
      </c>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9"/>
      <c r="AR357" s="28"/>
      <c r="AS357" s="28"/>
      <c r="AT357" s="28"/>
      <c r="AU357" s="28"/>
      <c r="AV357" s="28"/>
    </row>
    <row r="358" spans="1:48" ht="15">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147"/>
      <c r="AR358" s="82"/>
      <c r="AS358" s="82"/>
      <c r="AT358" s="82"/>
      <c r="AU358" s="82"/>
      <c r="AV358" s="82"/>
    </row>
    <row r="359" spans="1:48" ht="15">
      <c r="A359" s="82"/>
      <c r="B359" s="82"/>
      <c r="C359" s="82"/>
      <c r="D359" s="82"/>
      <c r="E359" s="82" t="str">
        <f>SelectedInputs!E24</f>
        <v>RPEs (bucket 1 allowances)</v>
      </c>
      <c r="F359" s="82"/>
      <c r="G359" s="2" t="s">
        <v>105</v>
      </c>
      <c r="H359" s="82" t="str">
        <f>SelectedInputs!H24</f>
        <v>RPEAt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ref="AN359:AN381" si="37">AM412</f>
        <v>1</v>
      </c>
      <c r="AO359" s="523">
        <f t="shared" ref="AO359:AO381" si="38">SUM(AO412:AU412)</f>
        <v>0.99999999999999978</v>
      </c>
      <c r="AP359" s="352">
        <f>SUM(AR359:AV359)</f>
        <v>13.474133218930263</v>
      </c>
      <c r="AQ359" s="147"/>
      <c r="AR359" s="8">
        <f>SelectedInputs!AR24</f>
        <v>-2.2114102151183843</v>
      </c>
      <c r="AS359" s="8">
        <f>SelectedInputs!AS24</f>
        <v>0.25870679896692916</v>
      </c>
      <c r="AT359" s="8">
        <f>SelectedInputs!AT24</f>
        <v>2.8211414992150625</v>
      </c>
      <c r="AU359" s="8">
        <f>SelectedInputs!AU24</f>
        <v>5.1588037986666651</v>
      </c>
      <c r="AV359" s="8">
        <f>SelectedInputs!AV24</f>
        <v>7.4468913371999905</v>
      </c>
    </row>
    <row r="360" spans="1:48" ht="15">
      <c r="A360" s="82"/>
      <c r="B360" s="82"/>
      <c r="C360" s="82"/>
      <c r="D360" s="82"/>
      <c r="E360" s="82" t="str">
        <f>SelectedInputs!E25</f>
        <v>RPEs (bucket 2 allowances)</v>
      </c>
      <c r="F360" s="82"/>
      <c r="G360" s="2" t="s">
        <v>105</v>
      </c>
      <c r="H360" s="82" t="str">
        <f>SelectedInputs!H25</f>
        <v>RPEAt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37"/>
        <v>2</v>
      </c>
      <c r="AO360" s="523">
        <f t="shared" si="38"/>
        <v>1</v>
      </c>
      <c r="AP360" s="352">
        <f t="shared" ref="AP360:AP406" si="39">SUM(AR360:AV360)</f>
        <v>0.77224199999999743</v>
      </c>
      <c r="AQ360" s="147"/>
      <c r="AR360" s="8">
        <f>SelectedInputs!AR25</f>
        <v>-0.10829699999999996</v>
      </c>
      <c r="AS360" s="8">
        <f>SelectedInputs!AS25</f>
        <v>1.5830999999998256E-2</v>
      </c>
      <c r="AT360" s="8">
        <f>SelectedInputs!AT25</f>
        <v>0.14912399999999978</v>
      </c>
      <c r="AU360" s="8">
        <f>SelectedInputs!AU25</f>
        <v>0.26239799999999996</v>
      </c>
      <c r="AV360" s="8">
        <f>SelectedInputs!AV25</f>
        <v>0.45318599999999942</v>
      </c>
    </row>
    <row r="361" spans="1:48" ht="15">
      <c r="A361" s="82"/>
      <c r="B361" s="82"/>
      <c r="C361" s="82"/>
      <c r="D361" s="82"/>
      <c r="E361" s="82" t="str">
        <f>SelectedInputs!E26</f>
        <v>Physical Security Re-opener</v>
      </c>
      <c r="F361" s="82"/>
      <c r="G361" s="2" t="s">
        <v>105</v>
      </c>
      <c r="H361" s="82" t="str">
        <f>SelectedInputs!H26</f>
        <v>PSUPt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37"/>
        <v>2</v>
      </c>
      <c r="AO361" s="523">
        <f t="shared" si="38"/>
        <v>1</v>
      </c>
      <c r="AP361" s="352">
        <f t="shared" si="39"/>
        <v>0</v>
      </c>
      <c r="AQ361" s="147"/>
      <c r="AR361" s="8">
        <f>SelectedInputs!AR26</f>
        <v>0</v>
      </c>
      <c r="AS361" s="8">
        <f>SelectedInputs!AS26</f>
        <v>0</v>
      </c>
      <c r="AT361" s="8">
        <f>SelectedInputs!AT26</f>
        <v>0</v>
      </c>
      <c r="AU361" s="8">
        <f>SelectedInputs!AU26</f>
        <v>0</v>
      </c>
      <c r="AV361" s="8">
        <f>SelectedInputs!AV26</f>
        <v>0</v>
      </c>
    </row>
    <row r="362" spans="1:48" ht="15">
      <c r="A362" s="82"/>
      <c r="B362" s="82"/>
      <c r="C362" s="82"/>
      <c r="D362" s="82"/>
      <c r="E362" s="82" t="str">
        <f>SelectedInputs!E27</f>
        <v>Specified Street Works Costs Re-opener</v>
      </c>
      <c r="F362" s="82"/>
      <c r="G362" s="2" t="s">
        <v>105</v>
      </c>
      <c r="H362" s="82" t="str">
        <f>SelectedInputs!H27</f>
        <v>SWRt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37"/>
        <v>2</v>
      </c>
      <c r="AO362" s="523">
        <f t="shared" si="38"/>
        <v>1</v>
      </c>
      <c r="AP362" s="352">
        <f t="shared" si="39"/>
        <v>0</v>
      </c>
      <c r="AQ362" s="147"/>
      <c r="AR362" s="8">
        <f>SelectedInputs!AR27</f>
        <v>0</v>
      </c>
      <c r="AS362" s="8">
        <f>SelectedInputs!AS27</f>
        <v>0</v>
      </c>
      <c r="AT362" s="8">
        <f>SelectedInputs!AT27</f>
        <v>0</v>
      </c>
      <c r="AU362" s="8">
        <f>SelectedInputs!AU27</f>
        <v>0</v>
      </c>
      <c r="AV362" s="8">
        <f>SelectedInputs!AV27</f>
        <v>0</v>
      </c>
    </row>
    <row r="363" spans="1:48" ht="15">
      <c r="A363" s="82"/>
      <c r="B363" s="82"/>
      <c r="C363" s="82"/>
      <c r="D363" s="82"/>
      <c r="E363" s="82" t="str">
        <f>SelectedInputs!E28</f>
        <v>Rail Electrification Costs Re-opener</v>
      </c>
      <c r="F363" s="82"/>
      <c r="G363" s="2" t="s">
        <v>105</v>
      </c>
      <c r="H363" s="82" t="str">
        <f>SelectedInputs!H28</f>
        <v>RECt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37"/>
        <v>2</v>
      </c>
      <c r="AO363" s="523">
        <f t="shared" si="38"/>
        <v>1</v>
      </c>
      <c r="AP363" s="352">
        <f t="shared" si="39"/>
        <v>0</v>
      </c>
      <c r="AQ363" s="147"/>
      <c r="AR363" s="8">
        <f>SelectedInputs!AR28</f>
        <v>0</v>
      </c>
      <c r="AS363" s="8">
        <f>SelectedInputs!AS28</f>
        <v>0</v>
      </c>
      <c r="AT363" s="8">
        <f>SelectedInputs!AT28</f>
        <v>0</v>
      </c>
      <c r="AU363" s="8">
        <f>SelectedInputs!AU28</f>
        <v>0</v>
      </c>
      <c r="AV363" s="8">
        <f>SelectedInputs!AV28</f>
        <v>0</v>
      </c>
    </row>
    <row r="364" spans="1:48" ht="15">
      <c r="A364" s="82"/>
      <c r="B364" s="82"/>
      <c r="C364" s="82"/>
      <c r="D364" s="82"/>
      <c r="E364" s="82" t="str">
        <f>SelectedInputs!E29</f>
        <v>Net Zero Re-opener</v>
      </c>
      <c r="F364" s="82"/>
      <c r="G364" s="2" t="s">
        <v>105</v>
      </c>
      <c r="H364" s="82" t="str">
        <f>SelectedInputs!H29</f>
        <v>NZt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37"/>
        <v>2</v>
      </c>
      <c r="AO364" s="523">
        <f t="shared" si="38"/>
        <v>1</v>
      </c>
      <c r="AP364" s="352">
        <f t="shared" si="39"/>
        <v>0</v>
      </c>
      <c r="AQ364" s="147"/>
      <c r="AR364" s="8">
        <f>SelectedInputs!AR29</f>
        <v>0</v>
      </c>
      <c r="AS364" s="8">
        <f>SelectedInputs!AS29</f>
        <v>0</v>
      </c>
      <c r="AT364" s="8">
        <f>SelectedInputs!AT29</f>
        <v>0</v>
      </c>
      <c r="AU364" s="8">
        <f>SelectedInputs!AU29</f>
        <v>0</v>
      </c>
      <c r="AV364" s="8">
        <f>SelectedInputs!AV29</f>
        <v>0</v>
      </c>
    </row>
    <row r="365" spans="1:48" ht="15">
      <c r="A365" s="82"/>
      <c r="B365" s="82"/>
      <c r="C365" s="82"/>
      <c r="D365" s="82"/>
      <c r="E365" s="82" t="str">
        <f>SelectedInputs!E30</f>
        <v>Coordinated Adjustment Mechanism Re-opener</v>
      </c>
      <c r="F365" s="82"/>
      <c r="G365" s="2" t="s">
        <v>105</v>
      </c>
      <c r="H365" s="82" t="str">
        <f>SelectedInputs!H30</f>
        <v>CAMt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37"/>
        <v>2</v>
      </c>
      <c r="AO365" s="523">
        <f t="shared" si="38"/>
        <v>1</v>
      </c>
      <c r="AP365" s="352">
        <f t="shared" si="39"/>
        <v>0</v>
      </c>
      <c r="AQ365" s="147"/>
      <c r="AR365" s="8">
        <f>SelectedInputs!AR30</f>
        <v>0</v>
      </c>
      <c r="AS365" s="8">
        <f>SelectedInputs!AS30</f>
        <v>0</v>
      </c>
      <c r="AT365" s="8">
        <f>SelectedInputs!AT30</f>
        <v>0</v>
      </c>
      <c r="AU365" s="8">
        <f>SelectedInputs!AU30</f>
        <v>0</v>
      </c>
      <c r="AV365" s="8">
        <f>SelectedInputs!AV30</f>
        <v>0</v>
      </c>
    </row>
    <row r="366" spans="1:48" ht="15">
      <c r="A366" s="82"/>
      <c r="B366" s="82"/>
      <c r="C366" s="82"/>
      <c r="D366" s="82"/>
      <c r="E366" s="82" t="str">
        <f>SelectedInputs!E31</f>
        <v>Electricity System Restoration Re-opener</v>
      </c>
      <c r="F366" s="82"/>
      <c r="G366" s="2" t="s">
        <v>105</v>
      </c>
      <c r="H366" s="82" t="str">
        <f>SelectedInputs!H31</f>
        <v>ESRt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37"/>
        <v>2</v>
      </c>
      <c r="AO366" s="523">
        <f t="shared" si="38"/>
        <v>1</v>
      </c>
      <c r="AP366" s="352">
        <f t="shared" si="39"/>
        <v>0</v>
      </c>
      <c r="AQ366" s="147"/>
      <c r="AR366" s="8">
        <f>SelectedInputs!AR31</f>
        <v>0</v>
      </c>
      <c r="AS366" s="8">
        <f>SelectedInputs!AS31</f>
        <v>0</v>
      </c>
      <c r="AT366" s="8">
        <f>SelectedInputs!AT31</f>
        <v>0</v>
      </c>
      <c r="AU366" s="8">
        <f>SelectedInputs!AU31</f>
        <v>0</v>
      </c>
      <c r="AV366" s="8">
        <f>SelectedInputs!AV31</f>
        <v>0</v>
      </c>
    </row>
    <row r="367" spans="1:48" ht="15">
      <c r="A367" s="82"/>
      <c r="B367" s="82"/>
      <c r="C367" s="82"/>
      <c r="D367" s="82"/>
      <c r="E367" s="82" t="str">
        <f>SelectedInputs!E32</f>
        <v>Environmental Re-opener</v>
      </c>
      <c r="F367" s="82"/>
      <c r="G367" s="2" t="s">
        <v>105</v>
      </c>
      <c r="H367" s="82" t="str">
        <f>SelectedInputs!H32</f>
        <v>EVRt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37"/>
        <v>2</v>
      </c>
      <c r="AO367" s="523">
        <f t="shared" si="38"/>
        <v>1</v>
      </c>
      <c r="AP367" s="352">
        <f t="shared" si="39"/>
        <v>0</v>
      </c>
      <c r="AQ367" s="147"/>
      <c r="AR367" s="8">
        <f>SelectedInputs!AR32</f>
        <v>0</v>
      </c>
      <c r="AS367" s="8">
        <f>SelectedInputs!AS32</f>
        <v>0</v>
      </c>
      <c r="AT367" s="8">
        <f>SelectedInputs!AT32</f>
        <v>0</v>
      </c>
      <c r="AU367" s="8">
        <f>SelectedInputs!AU32</f>
        <v>0</v>
      </c>
      <c r="AV367" s="8">
        <f>SelectedInputs!AV32</f>
        <v>0</v>
      </c>
    </row>
    <row r="368" spans="1:48" ht="15">
      <c r="A368" s="82"/>
      <c r="B368" s="82"/>
      <c r="C368" s="82"/>
      <c r="D368" s="82"/>
      <c r="E368" s="82" t="str">
        <f>SelectedInputs!E33</f>
        <v>Network Asset Risk Metric Expenditure</v>
      </c>
      <c r="F368" s="82"/>
      <c r="G368" s="2" t="s">
        <v>105</v>
      </c>
      <c r="H368" s="82" t="str">
        <f>SelectedInputs!H33</f>
        <v>NARMt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37"/>
        <v>1</v>
      </c>
      <c r="AO368" s="523">
        <f t="shared" si="38"/>
        <v>1</v>
      </c>
      <c r="AP368" s="352">
        <f t="shared" si="39"/>
        <v>207.49</v>
      </c>
      <c r="AQ368" s="147"/>
      <c r="AR368" s="8">
        <f>SelectedInputs!AR33</f>
        <v>39.159999999999997</v>
      </c>
      <c r="AS368" s="8">
        <f>SelectedInputs!AS33</f>
        <v>46.43</v>
      </c>
      <c r="AT368" s="8">
        <f>SelectedInputs!AT33</f>
        <v>51.32</v>
      </c>
      <c r="AU368" s="8">
        <f>SelectedInputs!AU33</f>
        <v>38.130000000000003</v>
      </c>
      <c r="AV368" s="8">
        <f>SelectedInputs!AV33</f>
        <v>32.450000000000003</v>
      </c>
    </row>
    <row r="369" spans="1:48" ht="15">
      <c r="A369" s="82"/>
      <c r="B369" s="82"/>
      <c r="C369" s="82"/>
      <c r="D369" s="82"/>
      <c r="E369" s="82" t="str">
        <f>SelectedInputs!E34</f>
        <v>Load Related Expenditure: Secondary Reinforcement</v>
      </c>
      <c r="F369" s="82"/>
      <c r="G369" s="2" t="s">
        <v>105</v>
      </c>
      <c r="H369" s="82" t="str">
        <f>SelectedInputs!H34</f>
        <v>SRVDt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37"/>
        <v>2</v>
      </c>
      <c r="AO369" s="523">
        <f t="shared" si="38"/>
        <v>1</v>
      </c>
      <c r="AP369" s="352">
        <f t="shared" si="39"/>
        <v>27.849999999999998</v>
      </c>
      <c r="AQ369" s="147"/>
      <c r="AR369" s="8">
        <f>SelectedInputs!AR34</f>
        <v>3.91</v>
      </c>
      <c r="AS369" s="8">
        <f>SelectedInputs!AS34</f>
        <v>4.55</v>
      </c>
      <c r="AT369" s="8">
        <f>SelectedInputs!AT34</f>
        <v>5.6</v>
      </c>
      <c r="AU369" s="8">
        <f>SelectedInputs!AU34</f>
        <v>6.41</v>
      </c>
      <c r="AV369" s="8">
        <f>SelectedInputs!AV34</f>
        <v>7.38</v>
      </c>
    </row>
    <row r="370" spans="1:48" ht="15">
      <c r="A370" s="82"/>
      <c r="B370" s="82"/>
      <c r="C370" s="82"/>
      <c r="D370" s="82"/>
      <c r="E370" s="82" t="str">
        <f>SelectedInputs!E35</f>
        <v>Load Related Expenditure: Low Voltage Services</v>
      </c>
      <c r="F370" s="82"/>
      <c r="G370" s="2" t="s">
        <v>105</v>
      </c>
      <c r="H370" s="82" t="str">
        <f>SelectedInputs!H35</f>
        <v>LVSVDt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37"/>
        <v>2</v>
      </c>
      <c r="AO370" s="523">
        <f t="shared" si="38"/>
        <v>1</v>
      </c>
      <c r="AP370" s="352">
        <f t="shared" si="39"/>
        <v>24.669999999999998</v>
      </c>
      <c r="AQ370" s="147"/>
      <c r="AR370" s="8">
        <f>SelectedInputs!AR35</f>
        <v>3.46</v>
      </c>
      <c r="AS370" s="8">
        <f>SelectedInputs!AS35</f>
        <v>4.03</v>
      </c>
      <c r="AT370" s="8">
        <f>SelectedInputs!AT35</f>
        <v>4.96</v>
      </c>
      <c r="AU370" s="8">
        <f>SelectedInputs!AU35</f>
        <v>5.68</v>
      </c>
      <c r="AV370" s="8">
        <f>SelectedInputs!AV35</f>
        <v>6.54</v>
      </c>
    </row>
    <row r="371" spans="1:48" ht="15">
      <c r="A371" s="82"/>
      <c r="B371" s="82"/>
      <c r="C371" s="82"/>
      <c r="D371" s="82"/>
      <c r="E371" s="82" t="str">
        <f>SelectedInputs!E36</f>
        <v>Load Related Expenditure Re-opener</v>
      </c>
      <c r="F371" s="82"/>
      <c r="G371" s="2" t="s">
        <v>105</v>
      </c>
      <c r="H371" s="82" t="str">
        <f>SelectedInputs!H36</f>
        <v>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37"/>
        <v>2</v>
      </c>
      <c r="AO371" s="523">
        <f t="shared" si="38"/>
        <v>1</v>
      </c>
      <c r="AP371" s="352">
        <f t="shared" si="39"/>
        <v>0</v>
      </c>
      <c r="AQ371" s="147"/>
      <c r="AR371" s="8">
        <f>SelectedInputs!AR36</f>
        <v>0</v>
      </c>
      <c r="AS371" s="8">
        <f>SelectedInputs!AS36</f>
        <v>0</v>
      </c>
      <c r="AT371" s="8">
        <f>SelectedInputs!AT36</f>
        <v>0</v>
      </c>
      <c r="AU371" s="8">
        <f>SelectedInputs!AU36</f>
        <v>0</v>
      </c>
      <c r="AV371" s="8">
        <f>SelectedInputs!AV36</f>
        <v>0</v>
      </c>
    </row>
    <row r="372" spans="1:48" ht="15">
      <c r="A372" s="82"/>
      <c r="B372" s="82"/>
      <c r="C372" s="82"/>
      <c r="D372" s="82"/>
      <c r="E372" s="82" t="str">
        <f>SelectedInputs!E37</f>
        <v>Digitalisation Re-opener</v>
      </c>
      <c r="F372" s="82"/>
      <c r="G372" s="2" t="s">
        <v>105</v>
      </c>
      <c r="H372" s="82" t="str">
        <f>SelectedInputs!H37</f>
        <v>DIGIt</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362"/>
      <c r="AM372" s="362"/>
      <c r="AN372" s="522">
        <f t="shared" si="37"/>
        <v>2</v>
      </c>
      <c r="AO372" s="523">
        <f t="shared" si="38"/>
        <v>1</v>
      </c>
      <c r="AP372" s="352">
        <f t="shared" si="39"/>
        <v>0</v>
      </c>
      <c r="AQ372" s="147"/>
      <c r="AR372" s="8">
        <f>SelectedInputs!AR37</f>
        <v>0</v>
      </c>
      <c r="AS372" s="8">
        <f>SelectedInputs!AS37</f>
        <v>0</v>
      </c>
      <c r="AT372" s="8">
        <f>SelectedInputs!AT37</f>
        <v>0</v>
      </c>
      <c r="AU372" s="8">
        <f>SelectedInputs!AU37</f>
        <v>0</v>
      </c>
      <c r="AV372" s="8">
        <f>SelectedInputs!AV37</f>
        <v>0</v>
      </c>
    </row>
    <row r="373" spans="1:48" ht="15">
      <c r="A373" s="82"/>
      <c r="B373" s="82"/>
      <c r="C373" s="82"/>
      <c r="D373" s="82"/>
      <c r="E373" s="82" t="str">
        <f>SelectedInputs!E38</f>
        <v>PCB Interventions</v>
      </c>
      <c r="F373" s="82"/>
      <c r="G373" s="2" t="s">
        <v>105</v>
      </c>
      <c r="H373" s="82" t="str">
        <f>SelectedInputs!H38</f>
        <v>PCBt</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362"/>
      <c r="AM373" s="362"/>
      <c r="AN373" s="522">
        <f t="shared" si="37"/>
        <v>2</v>
      </c>
      <c r="AO373" s="523">
        <f t="shared" si="38"/>
        <v>1</v>
      </c>
      <c r="AP373" s="352">
        <f t="shared" si="39"/>
        <v>20.86</v>
      </c>
      <c r="AQ373" s="147"/>
      <c r="AR373" s="8">
        <f>SelectedInputs!AR38</f>
        <v>6</v>
      </c>
      <c r="AS373" s="8">
        <f>SelectedInputs!AS38</f>
        <v>9.01</v>
      </c>
      <c r="AT373" s="8">
        <f>SelectedInputs!AT38</f>
        <v>4.0599999999999996</v>
      </c>
      <c r="AU373" s="8">
        <f>SelectedInputs!AU38</f>
        <v>0.9</v>
      </c>
      <c r="AV373" s="8">
        <f>SelectedInputs!AV38</f>
        <v>0.89</v>
      </c>
    </row>
    <row r="374" spans="1:48" ht="15">
      <c r="A374" s="82"/>
      <c r="B374" s="82"/>
      <c r="C374" s="82"/>
      <c r="D374" s="82"/>
      <c r="E374" s="82" t="str">
        <f>SelectedInputs!E39</f>
        <v>Visual Amenity Projects</v>
      </c>
      <c r="F374" s="82"/>
      <c r="G374" s="2" t="s">
        <v>105</v>
      </c>
      <c r="H374" s="82" t="str">
        <f>SelectedInputs!H39</f>
        <v>VAPt</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362"/>
      <c r="AM374" s="362"/>
      <c r="AN374" s="522">
        <f t="shared" si="37"/>
        <v>1</v>
      </c>
      <c r="AO374" s="523">
        <f t="shared" si="38"/>
        <v>1</v>
      </c>
      <c r="AP374" s="352">
        <f t="shared" si="39"/>
        <v>3.72</v>
      </c>
      <c r="AQ374" s="147"/>
      <c r="AR374" s="8">
        <f>SelectedInputs!AR39</f>
        <v>0.50493930860045111</v>
      </c>
      <c r="AS374" s="8">
        <f>SelectedInputs!AS39</f>
        <v>0.49808441181503926</v>
      </c>
      <c r="AT374" s="8">
        <f>SelectedInputs!AT39</f>
        <v>0.90394217651283981</v>
      </c>
      <c r="AU374" s="8">
        <f>SelectedInputs!AU39</f>
        <v>0.90598842487777442</v>
      </c>
      <c r="AV374" s="8">
        <f>SelectedInputs!AV39</f>
        <v>0.90704567819389537</v>
      </c>
    </row>
    <row r="375" spans="1:48" ht="15">
      <c r="A375" s="82"/>
      <c r="B375" s="82"/>
      <c r="C375" s="82"/>
      <c r="D375" s="82"/>
      <c r="E375" s="82" t="str">
        <f>SelectedInputs!E40</f>
        <v>Cyber Resilience OT baseline</v>
      </c>
      <c r="F375" s="82"/>
      <c r="G375" s="2" t="s">
        <v>105</v>
      </c>
      <c r="H375" s="82" t="str">
        <f>SelectedInputs!H40</f>
        <v>CROTt</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362"/>
      <c r="AM375" s="362"/>
      <c r="AN375" s="522">
        <f t="shared" si="37"/>
        <v>1</v>
      </c>
      <c r="AO375" s="523">
        <f t="shared" si="38"/>
        <v>1</v>
      </c>
      <c r="AP375" s="352">
        <f t="shared" si="39"/>
        <v>4.457722416666666</v>
      </c>
      <c r="AQ375" s="147"/>
      <c r="AR375" s="8">
        <f>SelectedInputs!AR40</f>
        <v>2.1658997499999999</v>
      </c>
      <c r="AS375" s="8">
        <f>SelectedInputs!AS40</f>
        <v>1.0750975833333332</v>
      </c>
      <c r="AT375" s="8">
        <f>SelectedInputs!AT40</f>
        <v>1.1379364166666666</v>
      </c>
      <c r="AU375" s="8">
        <f>SelectedInputs!AU40</f>
        <v>3.6326666666666667E-2</v>
      </c>
      <c r="AV375" s="8">
        <f>SelectedInputs!AV40</f>
        <v>4.2462E-2</v>
      </c>
    </row>
    <row r="376" spans="1:48" ht="15">
      <c r="A376" s="82"/>
      <c r="B376" s="82"/>
      <c r="C376" s="82"/>
      <c r="D376" s="82"/>
      <c r="E376" s="82" t="str">
        <f>SelectedInputs!E41</f>
        <v>Cyber Resilience OT Re-opener</v>
      </c>
      <c r="F376" s="82"/>
      <c r="G376" s="2" t="s">
        <v>105</v>
      </c>
      <c r="H376" s="82" t="str">
        <f>SelectedInputs!H41</f>
        <v>CROTREt</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37"/>
        <v>2</v>
      </c>
      <c r="AO376" s="523">
        <f t="shared" si="38"/>
        <v>1</v>
      </c>
      <c r="AP376" s="352">
        <f t="shared" si="39"/>
        <v>0</v>
      </c>
      <c r="AQ376" s="147"/>
      <c r="AR376" s="8">
        <f>SelectedInputs!AR41</f>
        <v>0</v>
      </c>
      <c r="AS376" s="8">
        <f>SelectedInputs!AS41</f>
        <v>0</v>
      </c>
      <c r="AT376" s="8">
        <f>SelectedInputs!AT41</f>
        <v>0</v>
      </c>
      <c r="AU376" s="8">
        <f>SelectedInputs!AU41</f>
        <v>0</v>
      </c>
      <c r="AV376" s="8">
        <f>SelectedInputs!AV41</f>
        <v>0</v>
      </c>
    </row>
    <row r="377" spans="1:48" ht="15">
      <c r="A377" s="82"/>
      <c r="B377" s="82"/>
      <c r="C377" s="82"/>
      <c r="D377" s="82"/>
      <c r="E377" s="82" t="str">
        <f>SelectedInputs!E42</f>
        <v>Cyber Resilience IT Re-opener</v>
      </c>
      <c r="F377" s="82"/>
      <c r="G377" s="2" t="s">
        <v>105</v>
      </c>
      <c r="H377" s="82" t="str">
        <f>SelectedInputs!H42</f>
        <v>CRITREt</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37"/>
        <v>2</v>
      </c>
      <c r="AO377" s="523">
        <f t="shared" si="38"/>
        <v>1</v>
      </c>
      <c r="AP377" s="352">
        <f t="shared" si="39"/>
        <v>0</v>
      </c>
      <c r="AQ377" s="147"/>
      <c r="AR377" s="8">
        <f>SelectedInputs!AR42</f>
        <v>0</v>
      </c>
      <c r="AS377" s="8">
        <f>SelectedInputs!AS42</f>
        <v>0</v>
      </c>
      <c r="AT377" s="8">
        <f>SelectedInputs!AT42</f>
        <v>0</v>
      </c>
      <c r="AU377" s="8">
        <f>SelectedInputs!AU42</f>
        <v>0</v>
      </c>
      <c r="AV377" s="8">
        <f>SelectedInputs!AV42</f>
        <v>0</v>
      </c>
    </row>
    <row r="378" spans="1:48" ht="15">
      <c r="A378" s="82"/>
      <c r="B378" s="82"/>
      <c r="C378" s="82"/>
      <c r="D378" s="82"/>
      <c r="E378" s="82" t="str">
        <f>SelectedInputs!E43</f>
        <v>Off-gas Grid Mechanistic Price Control Deliverable</v>
      </c>
      <c r="F378" s="82"/>
      <c r="G378" s="2" t="s">
        <v>105</v>
      </c>
      <c r="H378" s="82" t="str">
        <f>SelectedInputs!H43</f>
        <v>OGGt</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37"/>
        <v>1</v>
      </c>
      <c r="AO378" s="523">
        <f t="shared" si="38"/>
        <v>1</v>
      </c>
      <c r="AP378" s="352">
        <f t="shared" si="39"/>
        <v>0</v>
      </c>
      <c r="AQ378" s="147"/>
      <c r="AR378" s="8">
        <f>SelectedInputs!AR43</f>
        <v>0</v>
      </c>
      <c r="AS378" s="8">
        <f>SelectedInputs!AS43</f>
        <v>0</v>
      </c>
      <c r="AT378" s="8">
        <f>SelectedInputs!AT43</f>
        <v>0</v>
      </c>
      <c r="AU378" s="8">
        <f>SelectedInputs!AU43</f>
        <v>0</v>
      </c>
      <c r="AV378" s="8">
        <f>SelectedInputs!AV43</f>
        <v>0</v>
      </c>
    </row>
    <row r="379" spans="1:48" ht="15">
      <c r="A379" s="82"/>
      <c r="B379" s="82"/>
      <c r="C379" s="82"/>
      <c r="D379" s="82"/>
      <c r="E379" s="82" t="str">
        <f>SelectedInputs!E44</f>
        <v>Shetland Link Contribution (SSEH only)</v>
      </c>
      <c r="F379" s="82"/>
      <c r="G379" s="2" t="s">
        <v>105</v>
      </c>
      <c r="H379" s="82" t="str">
        <f>SelectedInputs!H44</f>
        <v>SLKCt</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37"/>
        <v>2</v>
      </c>
      <c r="AO379" s="523">
        <f t="shared" si="38"/>
        <v>1</v>
      </c>
      <c r="AP379" s="352">
        <f t="shared" si="39"/>
        <v>0</v>
      </c>
      <c r="AQ379" s="147"/>
      <c r="AR379" s="8">
        <f>SelectedInputs!AR44</f>
        <v>0</v>
      </c>
      <c r="AS379" s="8">
        <f>SelectedInputs!AS44</f>
        <v>0</v>
      </c>
      <c r="AT379" s="8">
        <f>SelectedInputs!AT44</f>
        <v>0</v>
      </c>
      <c r="AU379" s="8">
        <f>SelectedInputs!AU44</f>
        <v>0</v>
      </c>
      <c r="AV379" s="8">
        <f>SelectedInputs!AV44</f>
        <v>0</v>
      </c>
    </row>
    <row r="380" spans="1:48" ht="15">
      <c r="A380" s="82"/>
      <c r="B380" s="82"/>
      <c r="C380" s="82"/>
      <c r="D380" s="82"/>
      <c r="E380" s="82" t="str">
        <f>SelectedInputs!E45</f>
        <v>West Coast of Cumbria Re-opener (ENWL only)</v>
      </c>
      <c r="F380" s="82"/>
      <c r="G380" s="2" t="s">
        <v>105</v>
      </c>
      <c r="H380" s="82" t="str">
        <f>SelectedInputs!H45</f>
        <v>WCCt</v>
      </c>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522">
        <f t="shared" si="37"/>
        <v>2</v>
      </c>
      <c r="AO380" s="523">
        <f t="shared" si="38"/>
        <v>1</v>
      </c>
      <c r="AP380" s="352">
        <f t="shared" si="39"/>
        <v>0</v>
      </c>
      <c r="AQ380" s="147"/>
      <c r="AR380" s="8">
        <f>SelectedInputs!AR45</f>
        <v>0</v>
      </c>
      <c r="AS380" s="8">
        <f>SelectedInputs!AS45</f>
        <v>0</v>
      </c>
      <c r="AT380" s="8">
        <f>SelectedInputs!AT45</f>
        <v>0</v>
      </c>
      <c r="AU380" s="8">
        <f>SelectedInputs!AU45</f>
        <v>0</v>
      </c>
      <c r="AV380" s="8">
        <f>SelectedInputs!AV45</f>
        <v>0</v>
      </c>
    </row>
    <row r="381" spans="1:48" ht="15">
      <c r="A381" s="82"/>
      <c r="B381" s="82"/>
      <c r="C381" s="82"/>
      <c r="D381" s="82"/>
      <c r="E381" s="82" t="str">
        <f>SelectedInputs!E46</f>
        <v>Shetland Enduring Solution Re-opener (SSEH only)</v>
      </c>
      <c r="F381" s="82"/>
      <c r="G381" s="2" t="s">
        <v>105</v>
      </c>
      <c r="H381" s="82" t="str">
        <f>SelectedInputs!H46</f>
        <v>SESt</v>
      </c>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522">
        <f t="shared" si="37"/>
        <v>2</v>
      </c>
      <c r="AO381" s="523">
        <f t="shared" si="38"/>
        <v>1</v>
      </c>
      <c r="AP381" s="352">
        <f t="shared" ref="AP381" si="40">SUM(AR381:AV381)</f>
        <v>0</v>
      </c>
      <c r="AQ381" s="147"/>
      <c r="AR381" s="8">
        <f>SelectedInputs!AR46</f>
        <v>0</v>
      </c>
      <c r="AS381" s="8">
        <f>SelectedInputs!AS46</f>
        <v>0</v>
      </c>
      <c r="AT381" s="8">
        <f>SelectedInputs!AT46</f>
        <v>0</v>
      </c>
      <c r="AU381" s="8">
        <f>SelectedInputs!AU46</f>
        <v>0</v>
      </c>
      <c r="AV381" s="8">
        <f>SelectedInputs!AV46</f>
        <v>0</v>
      </c>
    </row>
    <row r="382" spans="1:48" ht="15">
      <c r="A382" s="82"/>
      <c r="B382" s="82"/>
      <c r="C382" s="82"/>
      <c r="D382" s="82"/>
      <c r="E382" s="82" t="str">
        <f>SelectedInputs!E47</f>
        <v>Shetland Extension Fixed Energy Costs Re-opener (SSEH only)</v>
      </c>
      <c r="F382" s="82"/>
      <c r="G382" s="2" t="s">
        <v>105</v>
      </c>
      <c r="H382" s="82" t="str">
        <f>SelectedInputs!H47</f>
        <v>SEFECt</v>
      </c>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522">
        <f t="shared" ref="AN382:AN389" si="41">AM435</f>
        <v>2</v>
      </c>
      <c r="AO382" s="523">
        <f t="shared" ref="AO382:AO389" si="42">SUM(AO435:AU435)</f>
        <v>1</v>
      </c>
      <c r="AP382" s="352">
        <f t="shared" si="39"/>
        <v>0</v>
      </c>
      <c r="AQ382" s="147"/>
      <c r="AR382" s="8">
        <f>SelectedInputs!AR47</f>
        <v>0</v>
      </c>
      <c r="AS382" s="8">
        <f>SelectedInputs!AS47</f>
        <v>0</v>
      </c>
      <c r="AT382" s="8">
        <f>SelectedInputs!AT47</f>
        <v>0</v>
      </c>
      <c r="AU382" s="8">
        <f>SelectedInputs!AU47</f>
        <v>0</v>
      </c>
      <c r="AV382" s="8">
        <f>SelectedInputs!AV47</f>
        <v>0</v>
      </c>
    </row>
    <row r="383" spans="1:48" ht="15">
      <c r="A383" s="82"/>
      <c r="B383" s="82"/>
      <c r="C383" s="82"/>
      <c r="D383" s="82"/>
      <c r="E383" s="82" t="str">
        <f>SelectedInputs!E48</f>
        <v>Hebrides and Orkney Re-opener (SSEH only)</v>
      </c>
      <c r="F383" s="82"/>
      <c r="G383" s="2" t="s">
        <v>105</v>
      </c>
      <c r="H383" s="82" t="str">
        <f>SelectedInputs!H48</f>
        <v>HOt</v>
      </c>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522">
        <f t="shared" si="41"/>
        <v>2</v>
      </c>
      <c r="AO383" s="523">
        <f t="shared" si="42"/>
        <v>1</v>
      </c>
      <c r="AP383" s="352">
        <f t="shared" si="39"/>
        <v>0</v>
      </c>
      <c r="AQ383" s="147"/>
      <c r="AR383" s="8">
        <f>SelectedInputs!AR48</f>
        <v>0</v>
      </c>
      <c r="AS383" s="8">
        <f>SelectedInputs!AS48</f>
        <v>0</v>
      </c>
      <c r="AT383" s="8">
        <f>SelectedInputs!AT48</f>
        <v>0</v>
      </c>
      <c r="AU383" s="8">
        <f>SelectedInputs!AU48</f>
        <v>0</v>
      </c>
      <c r="AV383" s="8">
        <f>SelectedInputs!AV48</f>
        <v>0</v>
      </c>
    </row>
    <row r="384" spans="1:48" ht="15">
      <c r="A384" s="82"/>
      <c r="B384" s="82"/>
      <c r="C384" s="82"/>
      <c r="D384" s="82"/>
      <c r="E384" s="82" t="str">
        <f>SelectedInputs!E49</f>
        <v>Smart Street Mechanistic Price Control Deliverable (ENWL only)</v>
      </c>
      <c r="F384" s="82"/>
      <c r="G384" s="2" t="s">
        <v>105</v>
      </c>
      <c r="H384" s="82" t="str">
        <f>SelectedInputs!H49</f>
        <v>SSMPt</v>
      </c>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522">
        <f t="shared" si="41"/>
        <v>1</v>
      </c>
      <c r="AO384" s="523">
        <f t="shared" si="42"/>
        <v>1</v>
      </c>
      <c r="AP384" s="352">
        <f t="shared" si="39"/>
        <v>0</v>
      </c>
      <c r="AQ384" s="147"/>
      <c r="AR384" s="8">
        <f>SelectedInputs!AR49</f>
        <v>0</v>
      </c>
      <c r="AS384" s="8">
        <f>SelectedInputs!AS49</f>
        <v>0</v>
      </c>
      <c r="AT384" s="8">
        <f>SelectedInputs!AT49</f>
        <v>0</v>
      </c>
      <c r="AU384" s="8">
        <f>SelectedInputs!AU49</f>
        <v>0</v>
      </c>
      <c r="AV384" s="8">
        <f>SelectedInputs!AV49</f>
        <v>0</v>
      </c>
    </row>
    <row r="385" spans="1:48" ht="15">
      <c r="A385" s="82"/>
      <c r="B385" s="82"/>
      <c r="C385" s="82"/>
      <c r="D385" s="82"/>
      <c r="E385" s="82" t="str">
        <f>SelectedInputs!E50</f>
        <v>Worst Served Customers</v>
      </c>
      <c r="F385" s="82"/>
      <c r="G385" s="2" t="s">
        <v>105</v>
      </c>
      <c r="H385" s="82" t="str">
        <f>SelectedInputs!H50</f>
        <v>WSCt</v>
      </c>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522">
        <f t="shared" si="41"/>
        <v>1</v>
      </c>
      <c r="AO385" s="523">
        <f t="shared" si="42"/>
        <v>1</v>
      </c>
      <c r="AP385" s="352">
        <f t="shared" si="39"/>
        <v>7.9886381811246885</v>
      </c>
      <c r="AQ385" s="147"/>
      <c r="AR385" s="8">
        <f>SelectedInputs!AR50</f>
        <v>3.1278950113454398</v>
      </c>
      <c r="AS385" s="8">
        <f>SelectedInputs!AS50</f>
        <v>1.1672532218591016</v>
      </c>
      <c r="AT385" s="8">
        <f>SelectedInputs!AT50</f>
        <v>2.0088746266849795</v>
      </c>
      <c r="AU385" s="8">
        <f>SelectedInputs!AU50</f>
        <v>0.89886750327177478</v>
      </c>
      <c r="AV385" s="8">
        <f>SelectedInputs!AV50</f>
        <v>0.78574781796339233</v>
      </c>
    </row>
    <row r="386" spans="1:48" ht="15">
      <c r="A386" s="82"/>
      <c r="B386" s="82"/>
      <c r="C386" s="82"/>
      <c r="D386" s="82"/>
      <c r="E386" s="82" t="str">
        <f>SelectedInputs!E51</f>
        <v>EV Optioneering Projects</v>
      </c>
      <c r="F386" s="82"/>
      <c r="G386" s="2" t="s">
        <v>105</v>
      </c>
      <c r="H386" s="82" t="str">
        <f>SelectedInputs!H51</f>
        <v>EOPt</v>
      </c>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522">
        <f t="shared" si="41"/>
        <v>1</v>
      </c>
      <c r="AO386" s="523">
        <f t="shared" si="42"/>
        <v>1</v>
      </c>
      <c r="AP386" s="352">
        <f t="shared" si="39"/>
        <v>1.9220548492488732</v>
      </c>
      <c r="AQ386" s="147"/>
      <c r="AR386" s="8">
        <f>SelectedInputs!AR51</f>
        <v>0.39426546848515681</v>
      </c>
      <c r="AS386" s="8">
        <f>SelectedInputs!AS51</f>
        <v>0.38910971760300411</v>
      </c>
      <c r="AT386" s="8">
        <f>SelectedInputs!AT51</f>
        <v>0.38419750344168829</v>
      </c>
      <c r="AU386" s="8">
        <f>SelectedInputs!AU51</f>
        <v>0.3791367636779015</v>
      </c>
      <c r="AV386" s="8">
        <f>SelectedInputs!AV51</f>
        <v>0.37534539604112249</v>
      </c>
    </row>
    <row r="387" spans="1:48" ht="15">
      <c r="A387" s="82"/>
      <c r="B387" s="82"/>
      <c r="C387" s="82"/>
      <c r="D387" s="82"/>
      <c r="E387" s="82" t="str">
        <f>SelectedInputs!E52</f>
        <v>Cyber Resilience IT baseline</v>
      </c>
      <c r="F387" s="82"/>
      <c r="G387" s="2" t="s">
        <v>105</v>
      </c>
      <c r="H387" s="82" t="str">
        <f>SelectedInputs!H52</f>
        <v>CRITt</v>
      </c>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522">
        <f t="shared" si="41"/>
        <v>1</v>
      </c>
      <c r="AO387" s="523">
        <f t="shared" si="42"/>
        <v>1</v>
      </c>
      <c r="AP387" s="352">
        <f t="shared" si="39"/>
        <v>0.62917182995977716</v>
      </c>
      <c r="AQ387" s="147"/>
      <c r="AR387" s="8">
        <f>SelectedInputs!AR52</f>
        <v>0.2477070547389133</v>
      </c>
      <c r="AS387" s="8">
        <f>SelectedInputs!AS52</f>
        <v>0.18690126884183156</v>
      </c>
      <c r="AT387" s="8">
        <f>SelectedInputs!AT52</f>
        <v>0.1945635063790323</v>
      </c>
      <c r="AU387" s="8">
        <f>SelectedInputs!AU52</f>
        <v>0</v>
      </c>
      <c r="AV387" s="8">
        <f>SelectedInputs!AV52</f>
        <v>0</v>
      </c>
    </row>
    <row r="388" spans="1:48" ht="15">
      <c r="A388" s="82"/>
      <c r="B388" s="82"/>
      <c r="C388" s="82"/>
      <c r="D388" s="82"/>
      <c r="E388" s="82" t="str">
        <f>SelectedInputs!E53</f>
        <v>Wayleaves and Diversions Re-opener</v>
      </c>
      <c r="F388" s="82"/>
      <c r="G388" s="2" t="s">
        <v>105</v>
      </c>
      <c r="H388" s="82" t="str">
        <f>SelectedInputs!H53</f>
        <v>WDVt</v>
      </c>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522">
        <f t="shared" si="41"/>
        <v>2</v>
      </c>
      <c r="AO388" s="523">
        <f t="shared" si="42"/>
        <v>1</v>
      </c>
      <c r="AP388" s="352">
        <f t="shared" si="39"/>
        <v>0</v>
      </c>
      <c r="AQ388" s="147"/>
      <c r="AR388" s="8">
        <f>SelectedInputs!AR53</f>
        <v>0</v>
      </c>
      <c r="AS388" s="8">
        <f>SelectedInputs!AS53</f>
        <v>0</v>
      </c>
      <c r="AT388" s="8">
        <f>SelectedInputs!AT53</f>
        <v>0</v>
      </c>
      <c r="AU388" s="8">
        <f>SelectedInputs!AU53</f>
        <v>0</v>
      </c>
      <c r="AV388" s="8">
        <f>SelectedInputs!AV53</f>
        <v>0</v>
      </c>
    </row>
    <row r="389" spans="1:48" ht="15">
      <c r="A389" s="82"/>
      <c r="B389" s="82"/>
      <c r="C389" s="82"/>
      <c r="D389" s="82"/>
      <c r="E389" s="82" t="str">
        <f>SelectedInputs!E54</f>
        <v>Indirects Scaler</v>
      </c>
      <c r="F389" s="82"/>
      <c r="G389" s="2" t="s">
        <v>105</v>
      </c>
      <c r="H389" s="82" t="str">
        <f>SelectedInputs!H54</f>
        <v>ISt</v>
      </c>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522">
        <f t="shared" si="41"/>
        <v>2</v>
      </c>
      <c r="AO389" s="523">
        <f t="shared" si="42"/>
        <v>1</v>
      </c>
      <c r="AP389" s="352">
        <f t="shared" si="39"/>
        <v>5.6721599999999999</v>
      </c>
      <c r="AQ389" s="147"/>
      <c r="AR389" s="8">
        <f>SelectedInputs!AR54</f>
        <v>0.79596</v>
      </c>
      <c r="AS389" s="8">
        <f>SelectedInputs!AS54</f>
        <v>0.92664000000000002</v>
      </c>
      <c r="AT389" s="8">
        <f>SelectedInputs!AT54</f>
        <v>1.1404799999999999</v>
      </c>
      <c r="AU389" s="8">
        <f>SelectedInputs!AU54</f>
        <v>1.30572</v>
      </c>
      <c r="AV389" s="8">
        <f>SelectedInputs!AV54</f>
        <v>1.50336</v>
      </c>
    </row>
    <row r="390" spans="1:48" ht="15">
      <c r="A390" s="82"/>
      <c r="B390" s="82"/>
      <c r="C390" s="82"/>
      <c r="D390" s="82"/>
      <c r="E390" s="82" t="str">
        <f>SelectedInputs!E55</f>
        <v>LineSIGHT Mechanistic Price Control Deliverable (ENWL only)</v>
      </c>
      <c r="F390" s="82"/>
      <c r="G390" s="2" t="s">
        <v>105</v>
      </c>
      <c r="H390" s="82" t="str">
        <f>SelectedInputs!H55</f>
        <v>LMPt</v>
      </c>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522">
        <f t="shared" ref="AN390:AN406" si="43">AM443</f>
        <v>1</v>
      </c>
      <c r="AO390" s="523">
        <f t="shared" ref="AO390:AO406" si="44">SUM(AO443:AU443)</f>
        <v>1</v>
      </c>
      <c r="AP390" s="352">
        <f t="shared" si="39"/>
        <v>0</v>
      </c>
      <c r="AQ390" s="147"/>
      <c r="AR390" s="8">
        <f>SelectedInputs!AR55</f>
        <v>0</v>
      </c>
      <c r="AS390" s="8">
        <f>SelectedInputs!AS55</f>
        <v>0</v>
      </c>
      <c r="AT390" s="8">
        <f>SelectedInputs!AT55</f>
        <v>0</v>
      </c>
      <c r="AU390" s="8">
        <f>SelectedInputs!AU55</f>
        <v>0</v>
      </c>
      <c r="AV390" s="8">
        <f>SelectedInputs!AV55</f>
        <v>0</v>
      </c>
    </row>
    <row r="391" spans="1:48" ht="15">
      <c r="A391" s="82"/>
      <c r="B391" s="82"/>
      <c r="C391" s="82"/>
      <c r="D391" s="82"/>
      <c r="E391" s="82" t="str">
        <f>SelectedInputs!E56</f>
        <v>New Depot (EMID, SWALES, SWEST and WMID only)</v>
      </c>
      <c r="F391" s="82"/>
      <c r="G391" s="2" t="s">
        <v>105</v>
      </c>
      <c r="H391" s="82" t="str">
        <f>SelectedInputs!H56</f>
        <v>NEWDt</v>
      </c>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522">
        <f t="shared" si="43"/>
        <v>1</v>
      </c>
      <c r="AO391" s="523">
        <f t="shared" si="44"/>
        <v>1</v>
      </c>
      <c r="AP391" s="352">
        <f t="shared" si="39"/>
        <v>0</v>
      </c>
      <c r="AQ391" s="147"/>
      <c r="AR391" s="8">
        <f>SelectedInputs!AR56</f>
        <v>0</v>
      </c>
      <c r="AS391" s="8">
        <f>SelectedInputs!AS56</f>
        <v>0</v>
      </c>
      <c r="AT391" s="8">
        <f>SelectedInputs!AT56</f>
        <v>0</v>
      </c>
      <c r="AU391" s="8">
        <f>SelectedInputs!AU56</f>
        <v>0</v>
      </c>
      <c r="AV391" s="8">
        <f>SelectedInputs!AV56</f>
        <v>0</v>
      </c>
    </row>
    <row r="392" spans="1:48" ht="15">
      <c r="A392" s="82"/>
      <c r="B392" s="82"/>
      <c r="C392" s="82"/>
      <c r="D392" s="82"/>
      <c r="E392" s="82" t="str">
        <f>SelectedInputs!E57</f>
        <v>New Control Room (SSES and SSEH only)</v>
      </c>
      <c r="F392" s="82"/>
      <c r="G392" s="2" t="s">
        <v>105</v>
      </c>
      <c r="H392" s="82" t="str">
        <f>SelectedInputs!H57</f>
        <v>CTRLt</v>
      </c>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522">
        <f t="shared" si="43"/>
        <v>1</v>
      </c>
      <c r="AO392" s="523">
        <f t="shared" si="44"/>
        <v>1</v>
      </c>
      <c r="AP392" s="352">
        <f t="shared" si="39"/>
        <v>0</v>
      </c>
      <c r="AQ392" s="147"/>
      <c r="AR392" s="8">
        <f>SelectedInputs!AR57</f>
        <v>0</v>
      </c>
      <c r="AS392" s="8">
        <f>SelectedInputs!AS57</f>
        <v>0</v>
      </c>
      <c r="AT392" s="8">
        <f>SelectedInputs!AT57</f>
        <v>0</v>
      </c>
      <c r="AU392" s="8">
        <f>SelectedInputs!AU57</f>
        <v>0</v>
      </c>
      <c r="AV392" s="8">
        <f>SelectedInputs!AV57</f>
        <v>0</v>
      </c>
    </row>
    <row r="393" spans="1:48" ht="15">
      <c r="A393" s="82"/>
      <c r="B393" s="82"/>
      <c r="C393" s="82"/>
      <c r="D393" s="82"/>
      <c r="E393" s="82" t="str">
        <f>SelectedInputs!E58</f>
        <v>Storm Arwen Re-opener</v>
      </c>
      <c r="F393" s="82"/>
      <c r="G393" s="2" t="s">
        <v>105</v>
      </c>
      <c r="H393" s="82" t="str">
        <f>SelectedInputs!H58</f>
        <v>SARt</v>
      </c>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522">
        <f t="shared" si="43"/>
        <v>2</v>
      </c>
      <c r="AO393" s="523">
        <f t="shared" si="44"/>
        <v>1</v>
      </c>
      <c r="AP393" s="352">
        <f t="shared" si="39"/>
        <v>0</v>
      </c>
      <c r="AQ393" s="147"/>
      <c r="AR393" s="8">
        <f>SelectedInputs!AR58</f>
        <v>0</v>
      </c>
      <c r="AS393" s="8">
        <f>SelectedInputs!AS58</f>
        <v>0</v>
      </c>
      <c r="AT393" s="8">
        <f>SelectedInputs!AT58</f>
        <v>0</v>
      </c>
      <c r="AU393" s="8">
        <f>SelectedInputs!AU58</f>
        <v>0</v>
      </c>
      <c r="AV393" s="8">
        <f>SelectedInputs!AV58</f>
        <v>0</v>
      </c>
    </row>
    <row r="394" spans="1:48" ht="15">
      <c r="A394" s="82"/>
      <c r="B394" s="82"/>
      <c r="C394" s="82"/>
      <c r="D394" s="82"/>
      <c r="E394" s="82" t="str">
        <f>SelectedInputs!E59</f>
        <v>High Value Projects Re-opener</v>
      </c>
      <c r="F394" s="82"/>
      <c r="G394" s="2" t="s">
        <v>105</v>
      </c>
      <c r="H394" s="82" t="str">
        <f>SelectedInputs!H59</f>
        <v>HVPt</v>
      </c>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522">
        <f t="shared" si="43"/>
        <v>2</v>
      </c>
      <c r="AO394" s="523">
        <f t="shared" si="44"/>
        <v>1</v>
      </c>
      <c r="AP394" s="352">
        <f t="shared" si="39"/>
        <v>0</v>
      </c>
      <c r="AQ394" s="147"/>
      <c r="AR394" s="8">
        <f>SelectedInputs!AR59</f>
        <v>0</v>
      </c>
      <c r="AS394" s="8">
        <f>SelectedInputs!AS59</f>
        <v>0</v>
      </c>
      <c r="AT394" s="8">
        <f>SelectedInputs!AT59</f>
        <v>0</v>
      </c>
      <c r="AU394" s="8">
        <f>SelectedInputs!AU59</f>
        <v>0</v>
      </c>
      <c r="AV394" s="8">
        <f>SelectedInputs!AV59</f>
        <v>0</v>
      </c>
    </row>
    <row r="395" spans="1:48" ht="15">
      <c r="A395" s="82"/>
      <c r="B395" s="82"/>
      <c r="C395" s="82"/>
      <c r="D395" s="82"/>
      <c r="E395" s="82" t="str">
        <f>SelectedInputs!E60</f>
        <v>Strategic Investment</v>
      </c>
      <c r="F395" s="82"/>
      <c r="G395" s="2" t="s">
        <v>105</v>
      </c>
      <c r="H395" s="82" t="str">
        <f>SelectedInputs!H60</f>
        <v>SINVt</v>
      </c>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522">
        <f t="shared" si="43"/>
        <v>2</v>
      </c>
      <c r="AO395" s="523">
        <f t="shared" si="44"/>
        <v>1</v>
      </c>
      <c r="AP395" s="352">
        <f t="shared" si="39"/>
        <v>0</v>
      </c>
      <c r="AQ395" s="147"/>
      <c r="AR395" s="8">
        <f>SelectedInputs!AR60</f>
        <v>0</v>
      </c>
      <c r="AS395" s="8">
        <f>SelectedInputs!AS60</f>
        <v>0</v>
      </c>
      <c r="AT395" s="8">
        <f>SelectedInputs!AT60</f>
        <v>0</v>
      </c>
      <c r="AU395" s="8">
        <f>SelectedInputs!AU60</f>
        <v>0</v>
      </c>
      <c r="AV395" s="8">
        <f>SelectedInputs!AV60</f>
        <v>0</v>
      </c>
    </row>
    <row r="396" spans="1:48" ht="15">
      <c r="A396" s="82"/>
      <c r="B396" s="82"/>
      <c r="C396" s="82"/>
      <c r="D396" s="82"/>
      <c r="E396" s="82" t="str">
        <f>SelectedInputs!E61</f>
        <v>Carry-over Green Recovery Scheme</v>
      </c>
      <c r="F396" s="82"/>
      <c r="G396" s="2" t="s">
        <v>105</v>
      </c>
      <c r="H396" s="82" t="str">
        <f>SelectedInputs!H61</f>
        <v>CGRSt</v>
      </c>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522">
        <f t="shared" si="43"/>
        <v>2</v>
      </c>
      <c r="AO396" s="523">
        <f t="shared" si="44"/>
        <v>1</v>
      </c>
      <c r="AP396" s="352">
        <f t="shared" si="39"/>
        <v>0</v>
      </c>
      <c r="AQ396" s="147"/>
      <c r="AR396" s="8">
        <f>SelectedInputs!AR61</f>
        <v>0</v>
      </c>
      <c r="AS396" s="8">
        <f>SelectedInputs!AS61</f>
        <v>0</v>
      </c>
      <c r="AT396" s="8">
        <f>SelectedInputs!AT61</f>
        <v>0</v>
      </c>
      <c r="AU396" s="8">
        <f>SelectedInputs!AU61</f>
        <v>0</v>
      </c>
      <c r="AV396" s="8">
        <f>SelectedInputs!AV61</f>
        <v>0</v>
      </c>
    </row>
    <row r="397" spans="1:48" ht="15">
      <c r="A397" s="82"/>
      <c r="B397" s="82"/>
      <c r="C397" s="82"/>
      <c r="D397" s="82"/>
      <c r="E397" s="82" t="str">
        <f>SelectedInputs!E62</f>
        <v>1-in-20 Severe Weather Event</v>
      </c>
      <c r="F397" s="82"/>
      <c r="G397" s="2" t="s">
        <v>105</v>
      </c>
      <c r="H397" s="82" t="str">
        <f>SelectedInputs!H62</f>
        <v>OTSWt</v>
      </c>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522">
        <f t="shared" si="43"/>
        <v>2</v>
      </c>
      <c r="AO397" s="523">
        <f t="shared" si="44"/>
        <v>1</v>
      </c>
      <c r="AP397" s="352">
        <f t="shared" si="39"/>
        <v>0</v>
      </c>
      <c r="AQ397" s="147"/>
      <c r="AR397" s="8">
        <f>SelectedInputs!AR62</f>
        <v>0</v>
      </c>
      <c r="AS397" s="8">
        <f>SelectedInputs!AS62</f>
        <v>0</v>
      </c>
      <c r="AT397" s="8">
        <f>SelectedInputs!AT62</f>
        <v>0</v>
      </c>
      <c r="AU397" s="8">
        <f>SelectedInputs!AU62</f>
        <v>0</v>
      </c>
      <c r="AV397" s="8">
        <f>SelectedInputs!AV62</f>
        <v>0</v>
      </c>
    </row>
    <row r="398" spans="1:48" ht="15">
      <c r="A398" s="82"/>
      <c r="B398" s="82"/>
      <c r="C398" s="82"/>
      <c r="D398" s="82"/>
      <c r="E398" s="82" t="str">
        <f>SelectedInputs!E63</f>
        <v>Net to Gross Load Related Expenditure</v>
      </c>
      <c r="F398" s="82"/>
      <c r="G398" s="2" t="s">
        <v>105</v>
      </c>
      <c r="H398" s="82" t="str">
        <f>SelectedInputs!H63</f>
        <v>NGLREt</v>
      </c>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522">
        <f t="shared" si="43"/>
        <v>2</v>
      </c>
      <c r="AO398" s="523">
        <f t="shared" si="44"/>
        <v>1</v>
      </c>
      <c r="AP398" s="352">
        <f t="shared" si="39"/>
        <v>0</v>
      </c>
      <c r="AQ398" s="147"/>
      <c r="AR398" s="8">
        <f>SelectedInputs!AR63</f>
        <v>0</v>
      </c>
      <c r="AS398" s="8">
        <f>SelectedInputs!AS63</f>
        <v>0</v>
      </c>
      <c r="AT398" s="8">
        <f>SelectedInputs!AT63</f>
        <v>0</v>
      </c>
      <c r="AU398" s="8">
        <f>SelectedInputs!AU63</f>
        <v>0</v>
      </c>
      <c r="AV398" s="8">
        <f>SelectedInputs!AV63</f>
        <v>0</v>
      </c>
    </row>
    <row r="399" spans="1:48" ht="15">
      <c r="A399" s="82"/>
      <c r="B399" s="82"/>
      <c r="C399" s="82"/>
      <c r="D399" s="82"/>
      <c r="E399" s="82">
        <f>SelectedInputs!E64</f>
        <v>0</v>
      </c>
      <c r="F399" s="82"/>
      <c r="G399" s="2" t="s">
        <v>105</v>
      </c>
      <c r="H399" s="82">
        <f>SelectedInputs!H64</f>
        <v>0</v>
      </c>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522">
        <f t="shared" si="43"/>
        <v>0</v>
      </c>
      <c r="AO399" s="523">
        <f t="shared" si="44"/>
        <v>0</v>
      </c>
      <c r="AP399" s="352">
        <f t="shared" si="39"/>
        <v>0</v>
      </c>
      <c r="AQ399" s="147"/>
      <c r="AR399" s="8">
        <f>SelectedInputs!AR64</f>
        <v>0</v>
      </c>
      <c r="AS399" s="8">
        <f>SelectedInputs!AS64</f>
        <v>0</v>
      </c>
      <c r="AT399" s="8">
        <f>SelectedInputs!AT64</f>
        <v>0</v>
      </c>
      <c r="AU399" s="8">
        <f>SelectedInputs!AU64</f>
        <v>0</v>
      </c>
      <c r="AV399" s="8">
        <f>SelectedInputs!AV64</f>
        <v>0</v>
      </c>
    </row>
    <row r="400" spans="1:48" ht="15">
      <c r="A400" s="82"/>
      <c r="B400" s="82"/>
      <c r="C400" s="82"/>
      <c r="D400" s="82"/>
      <c r="E400" s="82">
        <f>SelectedInputs!E65</f>
        <v>0</v>
      </c>
      <c r="F400" s="82"/>
      <c r="G400" s="2" t="s">
        <v>105</v>
      </c>
      <c r="H400" s="82">
        <f>SelectedInputs!H65</f>
        <v>0</v>
      </c>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522">
        <f t="shared" si="43"/>
        <v>0</v>
      </c>
      <c r="AO400" s="523">
        <f t="shared" si="44"/>
        <v>0</v>
      </c>
      <c r="AP400" s="352">
        <f t="shared" si="39"/>
        <v>0</v>
      </c>
      <c r="AQ400" s="147"/>
      <c r="AR400" s="8">
        <f>SelectedInputs!AR65</f>
        <v>0</v>
      </c>
      <c r="AS400" s="8">
        <f>SelectedInputs!AS65</f>
        <v>0</v>
      </c>
      <c r="AT400" s="8">
        <f>SelectedInputs!AT65</f>
        <v>0</v>
      </c>
      <c r="AU400" s="8">
        <f>SelectedInputs!AU65</f>
        <v>0</v>
      </c>
      <c r="AV400" s="8">
        <f>SelectedInputs!AV65</f>
        <v>0</v>
      </c>
    </row>
    <row r="401" spans="1:48" ht="15">
      <c r="A401" s="82"/>
      <c r="B401" s="82"/>
      <c r="C401" s="82"/>
      <c r="D401" s="82"/>
      <c r="E401" s="82">
        <f>SelectedInputs!E66</f>
        <v>0</v>
      </c>
      <c r="F401" s="82"/>
      <c r="G401" s="2" t="s">
        <v>105</v>
      </c>
      <c r="H401" s="82">
        <f>SelectedInputs!H66</f>
        <v>0</v>
      </c>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522">
        <f t="shared" si="43"/>
        <v>0</v>
      </c>
      <c r="AO401" s="523">
        <f t="shared" si="44"/>
        <v>0</v>
      </c>
      <c r="AP401" s="352">
        <f t="shared" si="39"/>
        <v>0</v>
      </c>
      <c r="AQ401" s="147"/>
      <c r="AR401" s="8">
        <f>SelectedInputs!AR66</f>
        <v>0</v>
      </c>
      <c r="AS401" s="8">
        <f>SelectedInputs!AS66</f>
        <v>0</v>
      </c>
      <c r="AT401" s="8">
        <f>SelectedInputs!AT66</f>
        <v>0</v>
      </c>
      <c r="AU401" s="8">
        <f>SelectedInputs!AU66</f>
        <v>0</v>
      </c>
      <c r="AV401" s="8">
        <f>SelectedInputs!AV66</f>
        <v>0</v>
      </c>
    </row>
    <row r="402" spans="1:48" ht="15">
      <c r="A402" s="82"/>
      <c r="B402" s="82"/>
      <c r="C402" s="82"/>
      <c r="D402" s="82"/>
      <c r="E402" s="82">
        <f>SelectedInputs!E67</f>
        <v>0</v>
      </c>
      <c r="F402" s="82"/>
      <c r="G402" s="2" t="s">
        <v>105</v>
      </c>
      <c r="H402" s="82">
        <f>SelectedInputs!H67</f>
        <v>0</v>
      </c>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522">
        <f t="shared" si="43"/>
        <v>0</v>
      </c>
      <c r="AO402" s="523">
        <f t="shared" si="44"/>
        <v>0</v>
      </c>
      <c r="AP402" s="352">
        <f t="shared" si="39"/>
        <v>0</v>
      </c>
      <c r="AQ402" s="147"/>
      <c r="AR402" s="8">
        <f>SelectedInputs!AR67</f>
        <v>0</v>
      </c>
      <c r="AS402" s="8">
        <f>SelectedInputs!AS67</f>
        <v>0</v>
      </c>
      <c r="AT402" s="8">
        <f>SelectedInputs!AT67</f>
        <v>0</v>
      </c>
      <c r="AU402" s="8">
        <f>SelectedInputs!AU67</f>
        <v>0</v>
      </c>
      <c r="AV402" s="8">
        <f>SelectedInputs!AV67</f>
        <v>0</v>
      </c>
    </row>
    <row r="403" spans="1:48" ht="15">
      <c r="A403" s="82"/>
      <c r="B403" s="82"/>
      <c r="C403" s="82"/>
      <c r="D403" s="82"/>
      <c r="E403" s="82">
        <f>SelectedInputs!E68</f>
        <v>0</v>
      </c>
      <c r="F403" s="82"/>
      <c r="G403" s="2" t="s">
        <v>105</v>
      </c>
      <c r="H403" s="82">
        <f>SelectedInputs!H68</f>
        <v>0</v>
      </c>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522">
        <f t="shared" si="43"/>
        <v>0</v>
      </c>
      <c r="AO403" s="523">
        <f t="shared" si="44"/>
        <v>0</v>
      </c>
      <c r="AP403" s="352">
        <f t="shared" si="39"/>
        <v>0</v>
      </c>
      <c r="AQ403" s="147"/>
      <c r="AR403" s="8">
        <f>SelectedInputs!AR68</f>
        <v>0</v>
      </c>
      <c r="AS403" s="8">
        <f>SelectedInputs!AS68</f>
        <v>0</v>
      </c>
      <c r="AT403" s="8">
        <f>SelectedInputs!AT68</f>
        <v>0</v>
      </c>
      <c r="AU403" s="8">
        <f>SelectedInputs!AU68</f>
        <v>0</v>
      </c>
      <c r="AV403" s="8">
        <f>SelectedInputs!AV68</f>
        <v>0</v>
      </c>
    </row>
    <row r="404" spans="1:48" ht="15">
      <c r="A404" s="82"/>
      <c r="B404" s="82"/>
      <c r="C404" s="82"/>
      <c r="D404" s="82"/>
      <c r="E404" s="82">
        <f>SelectedInputs!E69</f>
        <v>0</v>
      </c>
      <c r="F404" s="82"/>
      <c r="G404" s="2" t="s">
        <v>105</v>
      </c>
      <c r="H404" s="82">
        <f>SelectedInputs!H69</f>
        <v>0</v>
      </c>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522">
        <f t="shared" si="43"/>
        <v>0</v>
      </c>
      <c r="AO404" s="523">
        <f t="shared" si="44"/>
        <v>0</v>
      </c>
      <c r="AP404" s="352">
        <f t="shared" si="39"/>
        <v>0</v>
      </c>
      <c r="AQ404" s="147"/>
      <c r="AR404" s="8">
        <f>SelectedInputs!AR69</f>
        <v>0</v>
      </c>
      <c r="AS404" s="8">
        <f>SelectedInputs!AS69</f>
        <v>0</v>
      </c>
      <c r="AT404" s="8">
        <f>SelectedInputs!AT69</f>
        <v>0</v>
      </c>
      <c r="AU404" s="8">
        <f>SelectedInputs!AU69</f>
        <v>0</v>
      </c>
      <c r="AV404" s="8">
        <f>SelectedInputs!AV69</f>
        <v>0</v>
      </c>
    </row>
    <row r="405" spans="1:48" ht="15">
      <c r="A405" s="82"/>
      <c r="B405" s="82"/>
      <c r="C405" s="82"/>
      <c r="D405" s="82"/>
      <c r="E405" s="82">
        <f>SelectedInputs!E70</f>
        <v>0</v>
      </c>
      <c r="F405" s="82"/>
      <c r="G405" s="2" t="s">
        <v>105</v>
      </c>
      <c r="H405" s="82">
        <f>SelectedInputs!H70</f>
        <v>0</v>
      </c>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522">
        <f t="shared" si="43"/>
        <v>0</v>
      </c>
      <c r="AO405" s="523">
        <f t="shared" si="44"/>
        <v>0</v>
      </c>
      <c r="AP405" s="352">
        <f t="shared" si="39"/>
        <v>0</v>
      </c>
      <c r="AQ405" s="147"/>
      <c r="AR405" s="8">
        <f>SelectedInputs!AR70</f>
        <v>0</v>
      </c>
      <c r="AS405" s="8">
        <f>SelectedInputs!AS70</f>
        <v>0</v>
      </c>
      <c r="AT405" s="8">
        <f>SelectedInputs!AT70</f>
        <v>0</v>
      </c>
      <c r="AU405" s="8">
        <f>SelectedInputs!AU70</f>
        <v>0</v>
      </c>
      <c r="AV405" s="8">
        <f>SelectedInputs!AV70</f>
        <v>0</v>
      </c>
    </row>
    <row r="406" spans="1:48" ht="15">
      <c r="A406" s="82"/>
      <c r="B406" s="82"/>
      <c r="C406" s="82"/>
      <c r="D406" s="82"/>
      <c r="E406" s="82">
        <f>SelectedInputs!E71</f>
        <v>0</v>
      </c>
      <c r="F406" s="82"/>
      <c r="G406" s="2" t="s">
        <v>105</v>
      </c>
      <c r="H406" s="82">
        <f>SelectedInputs!H71</f>
        <v>0</v>
      </c>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522">
        <f t="shared" si="43"/>
        <v>0</v>
      </c>
      <c r="AO406" s="523">
        <f t="shared" si="44"/>
        <v>0</v>
      </c>
      <c r="AP406" s="352">
        <f t="shared" si="39"/>
        <v>0</v>
      </c>
      <c r="AQ406" s="147"/>
      <c r="AR406" s="8">
        <f>SelectedInputs!AR71</f>
        <v>0</v>
      </c>
      <c r="AS406" s="8">
        <f>SelectedInputs!AS71</f>
        <v>0</v>
      </c>
      <c r="AT406" s="8">
        <f>SelectedInputs!AT71</f>
        <v>0</v>
      </c>
      <c r="AU406" s="8">
        <f>SelectedInputs!AU71</f>
        <v>0</v>
      </c>
      <c r="AV406" s="8">
        <f>SelectedInputs!AV71</f>
        <v>0</v>
      </c>
    </row>
    <row r="407" spans="1:48" ht="15">
      <c r="A407" s="82"/>
      <c r="B407" s="82"/>
      <c r="C407" s="82"/>
      <c r="D407" s="82"/>
      <c r="E407" s="82" t="s">
        <v>651</v>
      </c>
      <c r="F407" s="82"/>
      <c r="G407" s="2" t="s">
        <v>105</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147"/>
      <c r="AR407" s="431">
        <f>SUM(AR359:AR406)</f>
        <v>57.446959378051567</v>
      </c>
      <c r="AS407" s="431">
        <f>SUM(AS359:AS406)</f>
        <v>68.53762400241925</v>
      </c>
      <c r="AT407" s="431">
        <f>SUM(AT359:AT406)</f>
        <v>74.680259728900253</v>
      </c>
      <c r="AU407" s="431">
        <f>SUM(AU359:AU406)</f>
        <v>60.06724115716078</v>
      </c>
      <c r="AV407" s="431">
        <f>SUM(AV359:AV406)</f>
        <v>58.7740382293984</v>
      </c>
    </row>
    <row r="408" spans="1:48" ht="15.75">
      <c r="A408" s="82"/>
      <c r="B408" s="82"/>
      <c r="C408" s="82"/>
      <c r="D408" s="82"/>
      <c r="E408" s="182" t="s">
        <v>21</v>
      </c>
      <c r="F408" s="269"/>
      <c r="G408" s="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35"/>
      <c r="AK408" s="335"/>
      <c r="AL408" s="335"/>
      <c r="AM408" s="335"/>
      <c r="AN408" s="335"/>
      <c r="AO408" s="335"/>
      <c r="AP408" s="335">
        <f>IF(SUMPRODUCT(AO359:AO406,AP359:AP406)=SUM(AP359:AP406),0,1)</f>
        <v>0</v>
      </c>
      <c r="AQ408" s="336"/>
      <c r="AR408" s="335"/>
      <c r="AS408" s="335"/>
      <c r="AT408" s="335"/>
      <c r="AU408" s="335"/>
      <c r="AV408" s="335"/>
    </row>
    <row r="409" spans="1:48" ht="15">
      <c r="A409" s="82"/>
      <c r="B409" s="82"/>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270"/>
      <c r="AR409" s="83"/>
      <c r="AS409" s="83"/>
      <c r="AT409" s="83"/>
      <c r="AU409" s="83"/>
      <c r="AV409" s="83"/>
    </row>
    <row r="410" spans="1:48" ht="15">
      <c r="A410" s="82"/>
      <c r="B410" s="82"/>
      <c r="C410" s="195"/>
      <c r="D410" s="28" t="s">
        <v>652</v>
      </c>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9"/>
      <c r="AR410" s="28"/>
      <c r="AS410" s="28"/>
      <c r="AT410" s="28"/>
      <c r="AU410" s="28"/>
      <c r="AV410" s="28"/>
    </row>
    <row r="411" spans="1:48" ht="60">
      <c r="A411" s="82"/>
      <c r="B411" s="82"/>
      <c r="C411" s="82"/>
      <c r="D411" s="82"/>
      <c r="E411" s="82"/>
      <c r="F411" s="269"/>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206" t="s">
        <v>653</v>
      </c>
      <c r="AK411" s="206"/>
      <c r="AL411" s="206" t="s">
        <v>654</v>
      </c>
      <c r="AM411" s="206" t="s">
        <v>655</v>
      </c>
      <c r="AO411" s="206" t="s">
        <v>634</v>
      </c>
      <c r="AP411" s="206" t="s">
        <v>635</v>
      </c>
      <c r="AQ411" s="206" t="s">
        <v>636</v>
      </c>
      <c r="AR411" s="206" t="s">
        <v>637</v>
      </c>
      <c r="AS411" s="206" t="s">
        <v>638</v>
      </c>
      <c r="AT411" s="206" t="s">
        <v>639</v>
      </c>
      <c r="AU411" s="206" t="s">
        <v>640</v>
      </c>
    </row>
    <row r="412" spans="1:48" ht="15.75">
      <c r="A412" s="82"/>
      <c r="B412" s="82"/>
      <c r="C412" s="82"/>
      <c r="D412" s="82"/>
      <c r="E412" s="82" t="str">
        <f t="shared" ref="E412:E434" si="45">E359</f>
        <v>RPEs (bucket 1 allowances)</v>
      </c>
      <c r="F412" s="269"/>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SelectedInputs!AJ74</f>
        <v>Other</v>
      </c>
      <c r="AK412" s="353"/>
      <c r="AL412" s="353">
        <f>SelectedInputs!AL74</f>
        <v>0</v>
      </c>
      <c r="AM412" s="353">
        <f>SelectedInputs!AM74</f>
        <v>1</v>
      </c>
      <c r="AN412" s="515"/>
      <c r="AO412" s="287">
        <f>SelectedInputs!AO74</f>
        <v>7.5071292972691564E-2</v>
      </c>
      <c r="AP412" s="287">
        <f>SelectedInputs!AP74</f>
        <v>0.34141417902997323</v>
      </c>
      <c r="AQ412" s="287">
        <f>SelectedInputs!AQ74</f>
        <v>0.11374313196195723</v>
      </c>
      <c r="AR412" s="287">
        <f>SelectedInputs!AR74</f>
        <v>8.611339081221292E-2</v>
      </c>
      <c r="AS412" s="287">
        <f>SelectedInputs!AS74</f>
        <v>3.2235439523375542E-2</v>
      </c>
      <c r="AT412" s="287">
        <f>SelectedInputs!AT74</f>
        <v>5.6011509176473698E-2</v>
      </c>
      <c r="AU412" s="287">
        <f>SelectedInputs!AU74</f>
        <v>0.29541105652331573</v>
      </c>
      <c r="AV412" s="521"/>
    </row>
    <row r="413" spans="1:48" ht="15.75">
      <c r="A413" s="82"/>
      <c r="B413" s="82"/>
      <c r="C413" s="82"/>
      <c r="D413" s="82"/>
      <c r="E413" s="82" t="str">
        <f t="shared" si="45"/>
        <v>RPEs (bucket 2 allowances)</v>
      </c>
      <c r="F413" s="269"/>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SelectedInputs!AJ75</f>
        <v>Other</v>
      </c>
      <c r="AK413" s="353"/>
      <c r="AL413" s="353">
        <f>SelectedInputs!AL75</f>
        <v>0</v>
      </c>
      <c r="AM413" s="353">
        <f>SelectedInputs!AM75</f>
        <v>2</v>
      </c>
      <c r="AN413" s="515"/>
      <c r="AO413" s="287">
        <f>SelectedInputs!AO75</f>
        <v>0.71572635595530121</v>
      </c>
      <c r="AP413" s="287">
        <f>SelectedInputs!AP75</f>
        <v>0.28427364404469885</v>
      </c>
      <c r="AQ413" s="287">
        <f>SelectedInputs!AQ75</f>
        <v>0</v>
      </c>
      <c r="AR413" s="287">
        <f>SelectedInputs!AR75</f>
        <v>0</v>
      </c>
      <c r="AS413" s="287">
        <f>SelectedInputs!AS75</f>
        <v>0</v>
      </c>
      <c r="AT413" s="287">
        <f>SelectedInputs!AT75</f>
        <v>0</v>
      </c>
      <c r="AU413" s="287">
        <f>SelectedInputs!AU75</f>
        <v>0</v>
      </c>
      <c r="AV413" s="521"/>
    </row>
    <row r="414" spans="1:48" ht="15.75">
      <c r="A414" s="82"/>
      <c r="B414" s="82"/>
      <c r="C414" s="82"/>
      <c r="D414" s="82"/>
      <c r="E414" s="82" t="str">
        <f t="shared" si="45"/>
        <v>Physical Security Re-opener</v>
      </c>
      <c r="F414" s="269"/>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SelectedInputs!AJ76</f>
        <v>Re-opener</v>
      </c>
      <c r="AK414" s="353"/>
      <c r="AL414" s="353" t="str">
        <f>SelectedInputs!AL76</f>
        <v>RPEs Don't Apply</v>
      </c>
      <c r="AM414" s="353">
        <f>SelectedInputs!AM76</f>
        <v>2</v>
      </c>
      <c r="AN414" s="515"/>
      <c r="AO414" s="287">
        <f>SelectedInputs!AO76</f>
        <v>0</v>
      </c>
      <c r="AP414" s="287">
        <f>SelectedInputs!AP76</f>
        <v>1</v>
      </c>
      <c r="AQ414" s="287">
        <f>SelectedInputs!AQ76</f>
        <v>0</v>
      </c>
      <c r="AR414" s="287">
        <f>SelectedInputs!AR76</f>
        <v>0</v>
      </c>
      <c r="AS414" s="287">
        <f>SelectedInputs!AS76</f>
        <v>0</v>
      </c>
      <c r="AT414" s="287">
        <f>SelectedInputs!AT76</f>
        <v>0</v>
      </c>
      <c r="AU414" s="287">
        <f>SelectedInputs!AU76</f>
        <v>0</v>
      </c>
      <c r="AV414" s="521"/>
    </row>
    <row r="415" spans="1:48" ht="15.75">
      <c r="A415" s="82"/>
      <c r="B415" s="82"/>
      <c r="C415" s="82"/>
      <c r="D415" s="82"/>
      <c r="E415" s="82" t="str">
        <f t="shared" si="45"/>
        <v>Specified Street Works Costs Re-opener</v>
      </c>
      <c r="F415" s="269"/>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SelectedInputs!AJ77</f>
        <v>Re-opener</v>
      </c>
      <c r="AK415" s="353"/>
      <c r="AL415" s="353" t="str">
        <f>SelectedInputs!AL77</f>
        <v>RPEs Don't Apply</v>
      </c>
      <c r="AM415" s="353">
        <f>SelectedInputs!AM77</f>
        <v>2</v>
      </c>
      <c r="AN415" s="515"/>
      <c r="AO415" s="287">
        <f>SelectedInputs!AO77</f>
        <v>0</v>
      </c>
      <c r="AP415" s="287">
        <f>SelectedInputs!AP77</f>
        <v>0</v>
      </c>
      <c r="AQ415" s="287">
        <f>SelectedInputs!AQ77</f>
        <v>0</v>
      </c>
      <c r="AR415" s="287">
        <f>SelectedInputs!AR77</f>
        <v>0</v>
      </c>
      <c r="AS415" s="287">
        <f>SelectedInputs!AS77</f>
        <v>0</v>
      </c>
      <c r="AT415" s="287">
        <f>SelectedInputs!AT77</f>
        <v>0</v>
      </c>
      <c r="AU415" s="287">
        <f>SelectedInputs!AU77</f>
        <v>1</v>
      </c>
      <c r="AV415" s="521"/>
    </row>
    <row r="416" spans="1:48" ht="15.75">
      <c r="A416" s="82"/>
      <c r="B416" s="82"/>
      <c r="C416" s="82"/>
      <c r="D416" s="82"/>
      <c r="E416" s="82" t="str">
        <f t="shared" si="45"/>
        <v>Rail Electrification Costs Re-opener</v>
      </c>
      <c r="F416" s="269"/>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SelectedInputs!AJ78</f>
        <v>Re-opener</v>
      </c>
      <c r="AK416" s="353"/>
      <c r="AL416" s="353" t="str">
        <f>SelectedInputs!AL78</f>
        <v>RPEs Don't Apply</v>
      </c>
      <c r="AM416" s="353">
        <f>SelectedInputs!AM78</f>
        <v>2</v>
      </c>
      <c r="AN416" s="515"/>
      <c r="AO416" s="287">
        <f>SelectedInputs!AO78</f>
        <v>0</v>
      </c>
      <c r="AP416" s="287">
        <f>SelectedInputs!AP78</f>
        <v>1</v>
      </c>
      <c r="AQ416" s="287">
        <f>SelectedInputs!AQ78</f>
        <v>0</v>
      </c>
      <c r="AR416" s="287">
        <f>SelectedInputs!AR78</f>
        <v>0</v>
      </c>
      <c r="AS416" s="287">
        <f>SelectedInputs!AS78</f>
        <v>0</v>
      </c>
      <c r="AT416" s="287">
        <f>SelectedInputs!AT78</f>
        <v>0</v>
      </c>
      <c r="AU416" s="287">
        <f>SelectedInputs!AU78</f>
        <v>0</v>
      </c>
      <c r="AV416" s="521"/>
    </row>
    <row r="417" spans="1:48" ht="15.75">
      <c r="A417" s="82"/>
      <c r="B417" s="82"/>
      <c r="C417" s="82"/>
      <c r="D417" s="82"/>
      <c r="E417" s="82" t="str">
        <f t="shared" si="45"/>
        <v>Net Zero Re-opener</v>
      </c>
      <c r="F417" s="269"/>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SelectedInputs!AJ79</f>
        <v>Re-opener</v>
      </c>
      <c r="AK417" s="353"/>
      <c r="AL417" s="353" t="str">
        <f>SelectedInputs!AL79</f>
        <v>RPEs Don't Apply</v>
      </c>
      <c r="AM417" s="353">
        <f>SelectedInputs!AM79</f>
        <v>2</v>
      </c>
      <c r="AN417" s="515"/>
      <c r="AO417" s="287">
        <f>SelectedInputs!AO79</f>
        <v>1</v>
      </c>
      <c r="AP417" s="287">
        <f>SelectedInputs!AP79</f>
        <v>0</v>
      </c>
      <c r="AQ417" s="287">
        <f>SelectedInputs!AQ79</f>
        <v>0</v>
      </c>
      <c r="AR417" s="287">
        <f>SelectedInputs!AR79</f>
        <v>0</v>
      </c>
      <c r="AS417" s="287">
        <f>SelectedInputs!AS79</f>
        <v>0</v>
      </c>
      <c r="AT417" s="287">
        <f>SelectedInputs!AT79</f>
        <v>0</v>
      </c>
      <c r="AU417" s="287">
        <f>SelectedInputs!AU79</f>
        <v>0</v>
      </c>
      <c r="AV417" s="521"/>
    </row>
    <row r="418" spans="1:48" ht="15.75">
      <c r="A418" s="82"/>
      <c r="B418" s="82"/>
      <c r="C418" s="82"/>
      <c r="D418" s="82"/>
      <c r="E418" s="82" t="str">
        <f t="shared" si="45"/>
        <v>Coordinated Adjustment Mechanism Re-opener</v>
      </c>
      <c r="F418" s="269"/>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SelectedInputs!AJ80</f>
        <v>Re-opener</v>
      </c>
      <c r="AK418" s="353"/>
      <c r="AL418" s="353" t="str">
        <f>SelectedInputs!AL80</f>
        <v>RPEs Don't Apply</v>
      </c>
      <c r="AM418" s="353">
        <f>SelectedInputs!AM80</f>
        <v>2</v>
      </c>
      <c r="AN418" s="515"/>
      <c r="AO418" s="287">
        <f>SelectedInputs!AO80</f>
        <v>0</v>
      </c>
      <c r="AP418" s="287">
        <f>SelectedInputs!AP80</f>
        <v>0</v>
      </c>
      <c r="AQ418" s="287">
        <f>SelectedInputs!AQ80</f>
        <v>1</v>
      </c>
      <c r="AR418" s="287">
        <f>SelectedInputs!AR80</f>
        <v>0</v>
      </c>
      <c r="AS418" s="287">
        <f>SelectedInputs!AS80</f>
        <v>0</v>
      </c>
      <c r="AT418" s="287">
        <f>SelectedInputs!AT80</f>
        <v>0</v>
      </c>
      <c r="AU418" s="287">
        <f>SelectedInputs!AU80</f>
        <v>0</v>
      </c>
      <c r="AV418" s="521"/>
    </row>
    <row r="419" spans="1:48" ht="15.75">
      <c r="A419" s="82"/>
      <c r="B419" s="82"/>
      <c r="C419" s="82"/>
      <c r="D419" s="82"/>
      <c r="E419" s="82" t="str">
        <f t="shared" si="45"/>
        <v>Electricity System Restoration Re-opener</v>
      </c>
      <c r="F419" s="269"/>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SelectedInputs!AJ81</f>
        <v>Re-opener</v>
      </c>
      <c r="AK419" s="353"/>
      <c r="AL419" s="353" t="str">
        <f>SelectedInputs!AL81</f>
        <v>RPEs Don't Apply</v>
      </c>
      <c r="AM419" s="353">
        <f>SelectedInputs!AM81</f>
        <v>2</v>
      </c>
      <c r="AN419" s="515"/>
      <c r="AO419" s="287">
        <f>SelectedInputs!AO81</f>
        <v>0</v>
      </c>
      <c r="AP419" s="287">
        <f>SelectedInputs!AP81</f>
        <v>1</v>
      </c>
      <c r="AQ419" s="287">
        <f>SelectedInputs!AQ81</f>
        <v>0</v>
      </c>
      <c r="AR419" s="287">
        <f>SelectedInputs!AR81</f>
        <v>0</v>
      </c>
      <c r="AS419" s="287">
        <f>SelectedInputs!AS81</f>
        <v>0</v>
      </c>
      <c r="AT419" s="287">
        <f>SelectedInputs!AT81</f>
        <v>0</v>
      </c>
      <c r="AU419" s="287">
        <f>SelectedInputs!AU81</f>
        <v>0</v>
      </c>
      <c r="AV419" s="521"/>
    </row>
    <row r="420" spans="1:48" ht="15.75">
      <c r="A420" s="82"/>
      <c r="B420" s="82"/>
      <c r="C420" s="82"/>
      <c r="D420" s="82"/>
      <c r="E420" s="82" t="str">
        <f t="shared" si="45"/>
        <v>Environmental Re-opener</v>
      </c>
      <c r="F420" s="269"/>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SelectedInputs!AJ82</f>
        <v>Re-opener</v>
      </c>
      <c r="AK420" s="353"/>
      <c r="AL420" s="353" t="str">
        <f>SelectedInputs!AL82</f>
        <v>RPEs Don't Apply</v>
      </c>
      <c r="AM420" s="353">
        <f>SelectedInputs!AM82</f>
        <v>2</v>
      </c>
      <c r="AN420" s="515"/>
      <c r="AO420" s="287">
        <f>SelectedInputs!AO82</f>
        <v>0</v>
      </c>
      <c r="AP420" s="287">
        <f>SelectedInputs!AP82</f>
        <v>1</v>
      </c>
      <c r="AQ420" s="287">
        <f>SelectedInputs!AQ82</f>
        <v>0</v>
      </c>
      <c r="AR420" s="287">
        <f>SelectedInputs!AR82</f>
        <v>0</v>
      </c>
      <c r="AS420" s="287">
        <f>SelectedInputs!AS82</f>
        <v>0</v>
      </c>
      <c r="AT420" s="287">
        <f>SelectedInputs!AT82</f>
        <v>0</v>
      </c>
      <c r="AU420" s="287">
        <f>SelectedInputs!AU82</f>
        <v>0</v>
      </c>
      <c r="AV420" s="521"/>
    </row>
    <row r="421" spans="1:48" ht="15.75">
      <c r="A421" s="82"/>
      <c r="B421" s="82"/>
      <c r="C421" s="82"/>
      <c r="D421" s="82"/>
      <c r="E421" s="82" t="str">
        <f t="shared" si="45"/>
        <v>Network Asset Risk Metric Expenditure</v>
      </c>
      <c r="F421" s="269"/>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SelectedInputs!AJ83</f>
        <v>PCD</v>
      </c>
      <c r="AK421" s="353"/>
      <c r="AL421" s="353" t="str">
        <f>SelectedInputs!AL83</f>
        <v>RPEs Apply</v>
      </c>
      <c r="AM421" s="353">
        <f>SelectedInputs!AM83</f>
        <v>1</v>
      </c>
      <c r="AN421" s="515"/>
      <c r="AO421" s="287">
        <f>SelectedInputs!AO83</f>
        <v>0</v>
      </c>
      <c r="AP421" s="287">
        <f>SelectedInputs!AP83</f>
        <v>1</v>
      </c>
      <c r="AQ421" s="287">
        <f>SelectedInputs!AQ83</f>
        <v>0</v>
      </c>
      <c r="AR421" s="287">
        <f>SelectedInputs!AR83</f>
        <v>0</v>
      </c>
      <c r="AS421" s="287">
        <f>SelectedInputs!AS83</f>
        <v>0</v>
      </c>
      <c r="AT421" s="287">
        <f>SelectedInputs!AT83</f>
        <v>0</v>
      </c>
      <c r="AU421" s="287">
        <f>SelectedInputs!AU83</f>
        <v>0</v>
      </c>
      <c r="AV421" s="521"/>
    </row>
    <row r="422" spans="1:48" ht="15.75">
      <c r="A422" s="82"/>
      <c r="B422" s="82"/>
      <c r="C422" s="82"/>
      <c r="D422" s="82"/>
      <c r="E422" s="82" t="str">
        <f t="shared" si="45"/>
        <v>Load Related Expenditure: Secondary Reinforcement</v>
      </c>
      <c r="F422" s="269"/>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SelectedInputs!AJ84</f>
        <v>Volume driver</v>
      </c>
      <c r="AK422" s="353"/>
      <c r="AL422" s="353" t="str">
        <f>SelectedInputs!AL84</f>
        <v>RPEs Apply</v>
      </c>
      <c r="AM422" s="353">
        <f>SelectedInputs!AM84</f>
        <v>2</v>
      </c>
      <c r="AN422" s="515"/>
      <c r="AO422" s="287">
        <f>SelectedInputs!AO84</f>
        <v>1</v>
      </c>
      <c r="AP422" s="287">
        <f>SelectedInputs!AP84</f>
        <v>0</v>
      </c>
      <c r="AQ422" s="287">
        <f>SelectedInputs!AQ84</f>
        <v>0</v>
      </c>
      <c r="AR422" s="287">
        <f>SelectedInputs!AR84</f>
        <v>0</v>
      </c>
      <c r="AS422" s="287">
        <f>SelectedInputs!AS84</f>
        <v>0</v>
      </c>
      <c r="AT422" s="287">
        <f>SelectedInputs!AT84</f>
        <v>0</v>
      </c>
      <c r="AU422" s="287">
        <f>SelectedInputs!AU84</f>
        <v>0</v>
      </c>
      <c r="AV422" s="521"/>
    </row>
    <row r="423" spans="1:48" ht="15.75">
      <c r="A423" s="82"/>
      <c r="B423" s="82"/>
      <c r="C423" s="82"/>
      <c r="D423" s="82"/>
      <c r="E423" s="82" t="str">
        <f t="shared" si="45"/>
        <v>Load Related Expenditure: Low Voltage Services</v>
      </c>
      <c r="F423" s="269"/>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SelectedInputs!AJ85</f>
        <v>Volume driver</v>
      </c>
      <c r="AK423" s="353"/>
      <c r="AL423" s="353" t="str">
        <f>SelectedInputs!AL85</f>
        <v>RPEs Apply</v>
      </c>
      <c r="AM423" s="353">
        <f>SelectedInputs!AM85</f>
        <v>2</v>
      </c>
      <c r="AN423" s="515"/>
      <c r="AO423" s="287">
        <f>SelectedInputs!AO85</f>
        <v>1</v>
      </c>
      <c r="AP423" s="287">
        <f>SelectedInputs!AP85</f>
        <v>0</v>
      </c>
      <c r="AQ423" s="287">
        <f>SelectedInputs!AQ85</f>
        <v>0</v>
      </c>
      <c r="AR423" s="287">
        <f>SelectedInputs!AR85</f>
        <v>0</v>
      </c>
      <c r="AS423" s="287">
        <f>SelectedInputs!AS85</f>
        <v>0</v>
      </c>
      <c r="AT423" s="287">
        <f>SelectedInputs!AT85</f>
        <v>0</v>
      </c>
      <c r="AU423" s="287">
        <f>SelectedInputs!AU85</f>
        <v>0</v>
      </c>
      <c r="AV423" s="521"/>
    </row>
    <row r="424" spans="1:48" ht="15.75">
      <c r="A424" s="82"/>
      <c r="B424" s="82"/>
      <c r="C424" s="82"/>
      <c r="D424" s="82"/>
      <c r="E424" s="82" t="str">
        <f t="shared" si="45"/>
        <v>Load Related Expenditure Re-opener</v>
      </c>
      <c r="F424" s="269"/>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SelectedInputs!AJ86</f>
        <v>Re-opener</v>
      </c>
      <c r="AK424" s="353"/>
      <c r="AL424" s="353" t="str">
        <f>SelectedInputs!AL86</f>
        <v>RPEs Don't Apply</v>
      </c>
      <c r="AM424" s="353">
        <f>SelectedInputs!AM86</f>
        <v>2</v>
      </c>
      <c r="AN424" s="515"/>
      <c r="AO424" s="287">
        <f>SelectedInputs!AO86</f>
        <v>1</v>
      </c>
      <c r="AP424" s="287">
        <f>SelectedInputs!AP86</f>
        <v>0</v>
      </c>
      <c r="AQ424" s="287">
        <f>SelectedInputs!AQ86</f>
        <v>0</v>
      </c>
      <c r="AR424" s="287">
        <f>SelectedInputs!AR86</f>
        <v>0</v>
      </c>
      <c r="AS424" s="287">
        <f>SelectedInputs!AS86</f>
        <v>0</v>
      </c>
      <c r="AT424" s="287">
        <f>SelectedInputs!AT86</f>
        <v>0</v>
      </c>
      <c r="AU424" s="287">
        <f>SelectedInputs!AU86</f>
        <v>0</v>
      </c>
      <c r="AV424" s="521"/>
    </row>
    <row r="425" spans="1:48" ht="15.75">
      <c r="A425" s="82"/>
      <c r="B425" s="82"/>
      <c r="C425" s="82"/>
      <c r="D425" s="82"/>
      <c r="E425" s="82" t="str">
        <f t="shared" si="45"/>
        <v>Digitalisation Re-opener</v>
      </c>
      <c r="F425" s="269"/>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t="str">
        <f>SelectedInputs!AJ87</f>
        <v>Re-opener</v>
      </c>
      <c r="AK425" s="353"/>
      <c r="AL425" s="353" t="str">
        <f>SelectedInputs!AL87</f>
        <v>RPEs Don't Apply</v>
      </c>
      <c r="AM425" s="353">
        <f>SelectedInputs!AM87</f>
        <v>2</v>
      </c>
      <c r="AN425" s="515"/>
      <c r="AO425" s="287">
        <f>SelectedInputs!AO87</f>
        <v>0</v>
      </c>
      <c r="AP425" s="287">
        <f>SelectedInputs!AP87</f>
        <v>0</v>
      </c>
      <c r="AQ425" s="287">
        <f>SelectedInputs!AQ87</f>
        <v>0.5</v>
      </c>
      <c r="AR425" s="287">
        <f>SelectedInputs!AR87</f>
        <v>0</v>
      </c>
      <c r="AS425" s="287">
        <f>SelectedInputs!AS87</f>
        <v>0</v>
      </c>
      <c r="AT425" s="287">
        <f>SelectedInputs!AT87</f>
        <v>0</v>
      </c>
      <c r="AU425" s="287">
        <f>SelectedInputs!AU87</f>
        <v>0.5</v>
      </c>
      <c r="AV425" s="521"/>
    </row>
    <row r="426" spans="1:48" ht="15.75">
      <c r="A426" s="82"/>
      <c r="B426" s="82"/>
      <c r="C426" s="82"/>
      <c r="D426" s="82"/>
      <c r="E426" s="82" t="str">
        <f t="shared" si="45"/>
        <v>PCB Interventions</v>
      </c>
      <c r="F426" s="269"/>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t="str">
        <f>SelectedInputs!AJ88</f>
        <v>Volume driver</v>
      </c>
      <c r="AK426" s="353"/>
      <c r="AL426" s="353" t="str">
        <f>SelectedInputs!AL88</f>
        <v>RPEs Apply</v>
      </c>
      <c r="AM426" s="353">
        <f>SelectedInputs!AM88</f>
        <v>2</v>
      </c>
      <c r="AN426" s="515"/>
      <c r="AO426" s="287">
        <f>SelectedInputs!AO88</f>
        <v>0</v>
      </c>
      <c r="AP426" s="287">
        <f>SelectedInputs!AP88</f>
        <v>1</v>
      </c>
      <c r="AQ426" s="287">
        <f>SelectedInputs!AQ88</f>
        <v>0</v>
      </c>
      <c r="AR426" s="287">
        <f>SelectedInputs!AR88</f>
        <v>0</v>
      </c>
      <c r="AS426" s="287">
        <f>SelectedInputs!AS88</f>
        <v>0</v>
      </c>
      <c r="AT426" s="287">
        <f>SelectedInputs!AT88</f>
        <v>0</v>
      </c>
      <c r="AU426" s="287">
        <f>SelectedInputs!AU88</f>
        <v>0</v>
      </c>
      <c r="AV426" s="521"/>
    </row>
    <row r="427" spans="1:48" ht="15.75">
      <c r="A427" s="82"/>
      <c r="B427" s="82"/>
      <c r="C427" s="82"/>
      <c r="D427" s="82"/>
      <c r="E427" s="82" t="str">
        <f t="shared" si="45"/>
        <v>Visual Amenity Projects</v>
      </c>
      <c r="F427" s="269"/>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t="str">
        <f>SelectedInputs!AJ89</f>
        <v>UIOLI</v>
      </c>
      <c r="AK427" s="353"/>
      <c r="AL427" s="353" t="str">
        <f>SelectedInputs!AL89</f>
        <v>RPEs Don't Apply</v>
      </c>
      <c r="AM427" s="353">
        <f>SelectedInputs!AM89</f>
        <v>1</v>
      </c>
      <c r="AN427" s="515"/>
      <c r="AO427" s="287">
        <f>SelectedInputs!AO89</f>
        <v>0</v>
      </c>
      <c r="AP427" s="287">
        <f>SelectedInputs!AP89</f>
        <v>0</v>
      </c>
      <c r="AQ427" s="287">
        <f>SelectedInputs!AQ89</f>
        <v>1</v>
      </c>
      <c r="AR427" s="287">
        <f>SelectedInputs!AR89</f>
        <v>0</v>
      </c>
      <c r="AS427" s="287">
        <f>SelectedInputs!AS89</f>
        <v>0</v>
      </c>
      <c r="AT427" s="287">
        <f>SelectedInputs!AT89</f>
        <v>0</v>
      </c>
      <c r="AU427" s="287">
        <f>SelectedInputs!AU89</f>
        <v>0</v>
      </c>
      <c r="AV427" s="521"/>
    </row>
    <row r="428" spans="1:48" ht="15.75">
      <c r="A428" s="82"/>
      <c r="B428" s="82"/>
      <c r="C428" s="82"/>
      <c r="D428" s="82"/>
      <c r="E428" s="82" t="str">
        <f t="shared" si="45"/>
        <v>Cyber Resilience OT baseline</v>
      </c>
      <c r="F428" s="269"/>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t="str">
        <f>SelectedInputs!AJ90</f>
        <v>PCD</v>
      </c>
      <c r="AK428" s="353"/>
      <c r="AL428" s="353" t="str">
        <f>SelectedInputs!AL90</f>
        <v>RPEs Apply</v>
      </c>
      <c r="AM428" s="353">
        <f>SelectedInputs!AM90</f>
        <v>1</v>
      </c>
      <c r="AN428" s="515"/>
      <c r="AO428" s="287">
        <f>SelectedInputs!AO90</f>
        <v>0</v>
      </c>
      <c r="AP428" s="287">
        <f>SelectedInputs!AP90</f>
        <v>0</v>
      </c>
      <c r="AQ428" s="287">
        <f>SelectedInputs!AQ90</f>
        <v>1</v>
      </c>
      <c r="AR428" s="287">
        <f>SelectedInputs!AR90</f>
        <v>0</v>
      </c>
      <c r="AS428" s="287">
        <f>SelectedInputs!AS90</f>
        <v>0</v>
      </c>
      <c r="AT428" s="287">
        <f>SelectedInputs!AT90</f>
        <v>0</v>
      </c>
      <c r="AU428" s="287">
        <f>SelectedInputs!AU90</f>
        <v>0</v>
      </c>
      <c r="AV428" s="521"/>
    </row>
    <row r="429" spans="1:48" ht="15.75">
      <c r="A429" s="82"/>
      <c r="B429" s="82"/>
      <c r="C429" s="82"/>
      <c r="D429" s="82"/>
      <c r="E429" s="82" t="str">
        <f t="shared" si="45"/>
        <v>Cyber Resilience OT Re-opener</v>
      </c>
      <c r="F429" s="269"/>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t="str">
        <f>SelectedInputs!AJ91</f>
        <v>Re-opener</v>
      </c>
      <c r="AK429" s="353"/>
      <c r="AL429" s="353" t="str">
        <f>SelectedInputs!AL91</f>
        <v>RPEs Don't Apply</v>
      </c>
      <c r="AM429" s="353">
        <f>SelectedInputs!AM91</f>
        <v>2</v>
      </c>
      <c r="AN429" s="515"/>
      <c r="AO429" s="287">
        <f>SelectedInputs!AO91</f>
        <v>0</v>
      </c>
      <c r="AP429" s="287">
        <f>SelectedInputs!AP91</f>
        <v>0</v>
      </c>
      <c r="AQ429" s="287">
        <f>SelectedInputs!AQ91</f>
        <v>1</v>
      </c>
      <c r="AR429" s="287">
        <f>SelectedInputs!AR91</f>
        <v>0</v>
      </c>
      <c r="AS429" s="287">
        <f>SelectedInputs!AS91</f>
        <v>0</v>
      </c>
      <c r="AT429" s="287">
        <f>SelectedInputs!AT91</f>
        <v>0</v>
      </c>
      <c r="AU429" s="287">
        <f>SelectedInputs!AU91</f>
        <v>0</v>
      </c>
      <c r="AV429" s="521"/>
    </row>
    <row r="430" spans="1:48" ht="15.75">
      <c r="A430" s="82"/>
      <c r="B430" s="82"/>
      <c r="C430" s="82"/>
      <c r="D430" s="82"/>
      <c r="E430" s="82" t="str">
        <f t="shared" si="45"/>
        <v>Cyber Resilience IT Re-opener</v>
      </c>
      <c r="F430" s="269"/>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t="str">
        <f>SelectedInputs!AJ92</f>
        <v>Re-opener</v>
      </c>
      <c r="AK430" s="353"/>
      <c r="AL430" s="353" t="str">
        <f>SelectedInputs!AL92</f>
        <v>RPEs Don't Apply</v>
      </c>
      <c r="AM430" s="353">
        <f>SelectedInputs!AM92</f>
        <v>2</v>
      </c>
      <c r="AN430" s="515"/>
      <c r="AO430" s="287">
        <f>SelectedInputs!AO92</f>
        <v>0</v>
      </c>
      <c r="AP430" s="287">
        <f>SelectedInputs!AP92</f>
        <v>0</v>
      </c>
      <c r="AQ430" s="287">
        <f>SelectedInputs!AQ92</f>
        <v>0</v>
      </c>
      <c r="AR430" s="287">
        <f>SelectedInputs!AR92</f>
        <v>0</v>
      </c>
      <c r="AS430" s="287">
        <f>SelectedInputs!AS92</f>
        <v>0</v>
      </c>
      <c r="AT430" s="287">
        <f>SelectedInputs!AT92</f>
        <v>0</v>
      </c>
      <c r="AU430" s="287">
        <f>SelectedInputs!AU92</f>
        <v>1</v>
      </c>
      <c r="AV430" s="521"/>
    </row>
    <row r="431" spans="1:48" ht="15.75">
      <c r="A431" s="82"/>
      <c r="B431" s="82"/>
      <c r="C431" s="82"/>
      <c r="D431" s="82"/>
      <c r="E431" s="82" t="str">
        <f t="shared" si="45"/>
        <v>Off-gas Grid Mechanistic Price Control Deliverable</v>
      </c>
      <c r="F431" s="269"/>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t="str">
        <f>SelectedInputs!AJ93</f>
        <v>PCD</v>
      </c>
      <c r="AK431" s="353"/>
      <c r="AL431" s="353" t="str">
        <f>SelectedInputs!AL93</f>
        <v>RPEs Apply</v>
      </c>
      <c r="AM431" s="353">
        <f>SelectedInputs!AM93</f>
        <v>1</v>
      </c>
      <c r="AN431" s="515"/>
      <c r="AO431" s="287">
        <f>SelectedInputs!AO93</f>
        <v>1</v>
      </c>
      <c r="AP431" s="287">
        <f>SelectedInputs!AP93</f>
        <v>0</v>
      </c>
      <c r="AQ431" s="287">
        <f>SelectedInputs!AQ93</f>
        <v>0</v>
      </c>
      <c r="AR431" s="287">
        <f>SelectedInputs!AR93</f>
        <v>0</v>
      </c>
      <c r="AS431" s="287">
        <f>SelectedInputs!AS93</f>
        <v>0</v>
      </c>
      <c r="AT431" s="287">
        <f>SelectedInputs!AT93</f>
        <v>0</v>
      </c>
      <c r="AU431" s="287">
        <f>SelectedInputs!AU93</f>
        <v>0</v>
      </c>
      <c r="AV431" s="521"/>
    </row>
    <row r="432" spans="1:48" ht="15.75">
      <c r="A432" s="82"/>
      <c r="B432" s="82"/>
      <c r="C432" s="82"/>
      <c r="D432" s="82"/>
      <c r="E432" s="82" t="str">
        <f t="shared" si="45"/>
        <v>Shetland Link Contribution (SSEH only)</v>
      </c>
      <c r="F432" s="269"/>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t="str">
        <f>SelectedInputs!AJ94</f>
        <v>Other</v>
      </c>
      <c r="AK432" s="353"/>
      <c r="AL432" s="353" t="str">
        <f>SelectedInputs!AL94</f>
        <v>RPEs Don't Apply</v>
      </c>
      <c r="AM432" s="353">
        <f>SelectedInputs!AM94</f>
        <v>2</v>
      </c>
      <c r="AN432" s="515"/>
      <c r="AO432" s="287">
        <f>SelectedInputs!AO94</f>
        <v>0</v>
      </c>
      <c r="AP432" s="287">
        <f>SelectedInputs!AP94</f>
        <v>0</v>
      </c>
      <c r="AQ432" s="287">
        <f>SelectedInputs!AQ94</f>
        <v>0.9</v>
      </c>
      <c r="AR432" s="287">
        <f>SelectedInputs!AR94</f>
        <v>0</v>
      </c>
      <c r="AS432" s="287">
        <f>SelectedInputs!AS94</f>
        <v>0</v>
      </c>
      <c r="AT432" s="287">
        <f>SelectedInputs!AT94</f>
        <v>0</v>
      </c>
      <c r="AU432" s="287">
        <f>SelectedInputs!AU94</f>
        <v>0.1</v>
      </c>
      <c r="AV432" s="521"/>
    </row>
    <row r="433" spans="1:48" ht="15.75">
      <c r="A433" s="82"/>
      <c r="B433" s="82"/>
      <c r="C433" s="82"/>
      <c r="D433" s="82"/>
      <c r="E433" s="82" t="str">
        <f t="shared" si="45"/>
        <v>West Coast of Cumbria Re-opener (ENWL only)</v>
      </c>
      <c r="F433" s="269"/>
      <c r="G433" s="82" t="s">
        <v>209</v>
      </c>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353" t="str">
        <f>SelectedInputs!AJ95</f>
        <v>Re-opener</v>
      </c>
      <c r="AK433" s="353"/>
      <c r="AL433" s="353" t="str">
        <f>SelectedInputs!AL95</f>
        <v>RPEs Don't Apply</v>
      </c>
      <c r="AM433" s="353">
        <f>SelectedInputs!AM95</f>
        <v>2</v>
      </c>
      <c r="AN433" s="515"/>
      <c r="AO433" s="287">
        <f>SelectedInputs!AO95</f>
        <v>0</v>
      </c>
      <c r="AP433" s="287">
        <f>SelectedInputs!AP95</f>
        <v>0</v>
      </c>
      <c r="AQ433" s="287">
        <f>SelectedInputs!AQ95</f>
        <v>1</v>
      </c>
      <c r="AR433" s="287">
        <f>SelectedInputs!AR95</f>
        <v>0</v>
      </c>
      <c r="AS433" s="287">
        <f>SelectedInputs!AS95</f>
        <v>0</v>
      </c>
      <c r="AT433" s="287">
        <f>SelectedInputs!AT95</f>
        <v>0</v>
      </c>
      <c r="AU433" s="287">
        <f>SelectedInputs!AU95</f>
        <v>0</v>
      </c>
      <c r="AV433" s="521"/>
    </row>
    <row r="434" spans="1:48" ht="15.75">
      <c r="A434" s="82"/>
      <c r="B434" s="82"/>
      <c r="C434" s="82"/>
      <c r="D434" s="82"/>
      <c r="E434" s="82" t="str">
        <f t="shared" si="45"/>
        <v>Shetland Enduring Solution Re-opener (SSEH only)</v>
      </c>
      <c r="F434" s="269"/>
      <c r="G434" s="82" t="s">
        <v>209</v>
      </c>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353" t="str">
        <f>SelectedInputs!AJ96</f>
        <v>Re-opener</v>
      </c>
      <c r="AK434" s="353"/>
      <c r="AL434" s="353" t="str">
        <f>SelectedInputs!AL96</f>
        <v>RPEs Don't Apply</v>
      </c>
      <c r="AM434" s="353">
        <f>SelectedInputs!AM96</f>
        <v>2</v>
      </c>
      <c r="AN434" s="515"/>
      <c r="AO434" s="287">
        <f>SelectedInputs!AO96</f>
        <v>0</v>
      </c>
      <c r="AP434" s="287">
        <f>SelectedInputs!AP96</f>
        <v>0</v>
      </c>
      <c r="AQ434" s="287">
        <f>SelectedInputs!AQ96</f>
        <v>0</v>
      </c>
      <c r="AR434" s="287">
        <f>SelectedInputs!AR96</f>
        <v>0</v>
      </c>
      <c r="AS434" s="287">
        <f>SelectedInputs!AS96</f>
        <v>0</v>
      </c>
      <c r="AT434" s="287">
        <f>SelectedInputs!AT96</f>
        <v>0</v>
      </c>
      <c r="AU434" s="287">
        <f>SelectedInputs!AU96</f>
        <v>1</v>
      </c>
      <c r="AV434" s="521"/>
    </row>
    <row r="435" spans="1:48" ht="15.75">
      <c r="A435" s="82"/>
      <c r="B435" s="82"/>
      <c r="C435" s="82"/>
      <c r="D435" s="82"/>
      <c r="E435" s="82" t="str">
        <f t="shared" ref="E435:E442" si="46">E382</f>
        <v>Shetland Extension Fixed Energy Costs Re-opener (SSEH only)</v>
      </c>
      <c r="F435" s="269"/>
      <c r="G435" s="82" t="s">
        <v>209</v>
      </c>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353" t="str">
        <f>SelectedInputs!AJ97</f>
        <v>Re-opener</v>
      </c>
      <c r="AK435" s="353"/>
      <c r="AL435" s="353" t="str">
        <f>SelectedInputs!AL97</f>
        <v>RPEs Don't Apply</v>
      </c>
      <c r="AM435" s="353">
        <f>SelectedInputs!AM97</f>
        <v>2</v>
      </c>
      <c r="AN435" s="515"/>
      <c r="AO435" s="287">
        <f>SelectedInputs!AO97</f>
        <v>0</v>
      </c>
      <c r="AP435" s="287">
        <f>SelectedInputs!AP97</f>
        <v>1</v>
      </c>
      <c r="AQ435" s="287">
        <f>SelectedInputs!AQ97</f>
        <v>0</v>
      </c>
      <c r="AR435" s="287">
        <f>SelectedInputs!AR97</f>
        <v>0</v>
      </c>
      <c r="AS435" s="287">
        <f>SelectedInputs!AS97</f>
        <v>0</v>
      </c>
      <c r="AT435" s="287">
        <f>SelectedInputs!AT97</f>
        <v>0</v>
      </c>
      <c r="AU435" s="287">
        <f>SelectedInputs!AU97</f>
        <v>0</v>
      </c>
      <c r="AV435" s="521"/>
    </row>
    <row r="436" spans="1:48" ht="15.75">
      <c r="A436" s="82"/>
      <c r="B436" s="82"/>
      <c r="C436" s="82"/>
      <c r="D436" s="82"/>
      <c r="E436" s="82" t="str">
        <f t="shared" si="46"/>
        <v>Hebrides and Orkney Re-opener (SSEH only)</v>
      </c>
      <c r="F436" s="269"/>
      <c r="G436" s="82" t="s">
        <v>209</v>
      </c>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353" t="str">
        <f>SelectedInputs!AJ98</f>
        <v>Re-opener</v>
      </c>
      <c r="AK436" s="353"/>
      <c r="AL436" s="353" t="str">
        <f>SelectedInputs!AL98</f>
        <v>RPEs Don't Apply</v>
      </c>
      <c r="AM436" s="353">
        <f>SelectedInputs!AM98</f>
        <v>2</v>
      </c>
      <c r="AN436" s="515"/>
      <c r="AO436" s="287">
        <f>SelectedInputs!AO98</f>
        <v>0</v>
      </c>
      <c r="AP436" s="287">
        <f>SelectedInputs!AP98</f>
        <v>1</v>
      </c>
      <c r="AQ436" s="287">
        <f>SelectedInputs!AQ98</f>
        <v>0</v>
      </c>
      <c r="AR436" s="287">
        <f>SelectedInputs!AR98</f>
        <v>0</v>
      </c>
      <c r="AS436" s="287">
        <f>SelectedInputs!AS98</f>
        <v>0</v>
      </c>
      <c r="AT436" s="287">
        <f>SelectedInputs!AT98</f>
        <v>0</v>
      </c>
      <c r="AU436" s="287">
        <f>SelectedInputs!AU98</f>
        <v>0</v>
      </c>
      <c r="AV436" s="521"/>
    </row>
    <row r="437" spans="1:48" ht="15.75">
      <c r="A437" s="82"/>
      <c r="B437" s="82"/>
      <c r="C437" s="82"/>
      <c r="D437" s="82"/>
      <c r="E437" s="82" t="str">
        <f t="shared" si="46"/>
        <v>Smart Street Mechanistic Price Control Deliverable (ENWL only)</v>
      </c>
      <c r="F437" s="269"/>
      <c r="G437" s="82" t="s">
        <v>209</v>
      </c>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353" t="str">
        <f>SelectedInputs!AJ99</f>
        <v>PCD</v>
      </c>
      <c r="AK437" s="353"/>
      <c r="AL437" s="353" t="str">
        <f>SelectedInputs!AL99</f>
        <v>RPEs Apply</v>
      </c>
      <c r="AM437" s="353">
        <f>SelectedInputs!AM99</f>
        <v>1</v>
      </c>
      <c r="AN437" s="515"/>
      <c r="AO437" s="287">
        <f>SelectedInputs!AO99</f>
        <v>1</v>
      </c>
      <c r="AP437" s="287">
        <f>SelectedInputs!AP99</f>
        <v>0</v>
      </c>
      <c r="AQ437" s="287">
        <f>SelectedInputs!AQ99</f>
        <v>0</v>
      </c>
      <c r="AR437" s="287">
        <f>SelectedInputs!AR99</f>
        <v>0</v>
      </c>
      <c r="AS437" s="287">
        <f>SelectedInputs!AS99</f>
        <v>0</v>
      </c>
      <c r="AT437" s="287">
        <f>SelectedInputs!AT99</f>
        <v>0</v>
      </c>
      <c r="AU437" s="287">
        <f>SelectedInputs!AU99</f>
        <v>0</v>
      </c>
      <c r="AV437" s="521"/>
    </row>
    <row r="438" spans="1:48" ht="15.75">
      <c r="A438" s="82"/>
      <c r="B438" s="82"/>
      <c r="C438" s="82"/>
      <c r="D438" s="82"/>
      <c r="E438" s="82" t="str">
        <f t="shared" si="46"/>
        <v>Worst Served Customers</v>
      </c>
      <c r="F438" s="269"/>
      <c r="G438" s="82" t="s">
        <v>209</v>
      </c>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353" t="str">
        <f>SelectedInputs!AJ100</f>
        <v>UIOLI</v>
      </c>
      <c r="AK438" s="353"/>
      <c r="AL438" s="353" t="str">
        <f>SelectedInputs!AL100</f>
        <v>RPEs Don't Apply</v>
      </c>
      <c r="AM438" s="353">
        <f>SelectedInputs!AM100</f>
        <v>1</v>
      </c>
      <c r="AN438" s="515"/>
      <c r="AO438" s="287">
        <f>SelectedInputs!AO100</f>
        <v>0</v>
      </c>
      <c r="AP438" s="287">
        <f>SelectedInputs!AP100</f>
        <v>0</v>
      </c>
      <c r="AQ438" s="287">
        <f>SelectedInputs!AQ100</f>
        <v>1</v>
      </c>
      <c r="AR438" s="287">
        <f>SelectedInputs!AR100</f>
        <v>0</v>
      </c>
      <c r="AS438" s="287">
        <f>SelectedInputs!AS100</f>
        <v>0</v>
      </c>
      <c r="AT438" s="287">
        <f>SelectedInputs!AT100</f>
        <v>0</v>
      </c>
      <c r="AU438" s="287">
        <f>SelectedInputs!AU100</f>
        <v>0</v>
      </c>
      <c r="AV438" s="521"/>
    </row>
    <row r="439" spans="1:48" ht="15.75">
      <c r="A439" s="82"/>
      <c r="B439" s="82"/>
      <c r="C439" s="82"/>
      <c r="D439" s="82"/>
      <c r="E439" s="82" t="str">
        <f t="shared" si="46"/>
        <v>EV Optioneering Projects</v>
      </c>
      <c r="F439" s="269"/>
      <c r="G439" s="82" t="s">
        <v>209</v>
      </c>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353" t="str">
        <f>SelectedInputs!AJ101</f>
        <v>UIOLI</v>
      </c>
      <c r="AK439" s="353"/>
      <c r="AL439" s="353" t="str">
        <f>SelectedInputs!AL101</f>
        <v>RPEs Don't Apply</v>
      </c>
      <c r="AM439" s="353">
        <f>SelectedInputs!AM101</f>
        <v>1</v>
      </c>
      <c r="AN439" s="515"/>
      <c r="AO439" s="287">
        <f>SelectedInputs!AO101</f>
        <v>0</v>
      </c>
      <c r="AP439" s="287">
        <f>SelectedInputs!AP101</f>
        <v>0</v>
      </c>
      <c r="AQ439" s="287">
        <f>SelectedInputs!AQ101</f>
        <v>0</v>
      </c>
      <c r="AR439" s="287">
        <f>SelectedInputs!AR101</f>
        <v>0</v>
      </c>
      <c r="AS439" s="287">
        <f>SelectedInputs!AS101</f>
        <v>0</v>
      </c>
      <c r="AT439" s="287">
        <f>SelectedInputs!AT101</f>
        <v>0</v>
      </c>
      <c r="AU439" s="287">
        <f>SelectedInputs!AU101</f>
        <v>1</v>
      </c>
      <c r="AV439" s="521"/>
    </row>
    <row r="440" spans="1:48" ht="15.75">
      <c r="A440" s="82"/>
      <c r="B440" s="82"/>
      <c r="C440" s="82"/>
      <c r="D440" s="82"/>
      <c r="E440" s="82" t="str">
        <f t="shared" si="46"/>
        <v>Cyber Resilience IT baseline</v>
      </c>
      <c r="F440" s="269"/>
      <c r="G440" s="82" t="s">
        <v>209</v>
      </c>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353" t="str">
        <f>SelectedInputs!AJ102</f>
        <v>PCD</v>
      </c>
      <c r="AK440" s="353"/>
      <c r="AL440" s="353" t="str">
        <f>SelectedInputs!AL102</f>
        <v>RPEs Apply</v>
      </c>
      <c r="AM440" s="353">
        <f>SelectedInputs!AM102</f>
        <v>1</v>
      </c>
      <c r="AN440" s="515"/>
      <c r="AO440" s="287">
        <f>SelectedInputs!AO102</f>
        <v>0</v>
      </c>
      <c r="AP440" s="287">
        <f>SelectedInputs!AP102</f>
        <v>0</v>
      </c>
      <c r="AQ440" s="287">
        <f>SelectedInputs!AQ102</f>
        <v>0</v>
      </c>
      <c r="AR440" s="287">
        <f>SelectedInputs!AR102</f>
        <v>0</v>
      </c>
      <c r="AS440" s="287">
        <f>SelectedInputs!AS102</f>
        <v>0</v>
      </c>
      <c r="AT440" s="287">
        <f>SelectedInputs!AT102</f>
        <v>0</v>
      </c>
      <c r="AU440" s="287">
        <f>SelectedInputs!AU102</f>
        <v>1</v>
      </c>
      <c r="AV440" s="521"/>
    </row>
    <row r="441" spans="1:48" ht="15.75">
      <c r="A441" s="82"/>
      <c r="B441" s="82"/>
      <c r="C441" s="82"/>
      <c r="D441" s="82"/>
      <c r="E441" s="82" t="str">
        <f t="shared" si="46"/>
        <v>Wayleaves and Diversions Re-opener</v>
      </c>
      <c r="F441" s="269"/>
      <c r="G441" s="82" t="s">
        <v>209</v>
      </c>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353" t="str">
        <f>SelectedInputs!AJ103</f>
        <v>Re-opener</v>
      </c>
      <c r="AK441" s="353"/>
      <c r="AL441" s="353" t="str">
        <f>SelectedInputs!AL103</f>
        <v>RPEs Don't Apply</v>
      </c>
      <c r="AM441" s="353">
        <f>SelectedInputs!AM103</f>
        <v>2</v>
      </c>
      <c r="AN441" s="515"/>
      <c r="AO441" s="287">
        <f>SelectedInputs!AO103</f>
        <v>0</v>
      </c>
      <c r="AP441" s="287">
        <f>SelectedInputs!AP103</f>
        <v>1</v>
      </c>
      <c r="AQ441" s="287">
        <f>SelectedInputs!AQ103</f>
        <v>0</v>
      </c>
      <c r="AR441" s="287">
        <f>SelectedInputs!AR103</f>
        <v>0</v>
      </c>
      <c r="AS441" s="287">
        <f>SelectedInputs!AS103</f>
        <v>0</v>
      </c>
      <c r="AT441" s="287">
        <f>SelectedInputs!AT103</f>
        <v>0</v>
      </c>
      <c r="AU441" s="287">
        <f>SelectedInputs!AU103</f>
        <v>0</v>
      </c>
      <c r="AV441" s="521"/>
    </row>
    <row r="442" spans="1:48" ht="15.75">
      <c r="A442" s="82"/>
      <c r="B442" s="82"/>
      <c r="C442" s="82"/>
      <c r="D442" s="82"/>
      <c r="E442" s="82" t="str">
        <f t="shared" si="46"/>
        <v>Indirects Scaler</v>
      </c>
      <c r="F442" s="269"/>
      <c r="G442" s="82" t="s">
        <v>209</v>
      </c>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353" t="str">
        <f>SelectedInputs!AJ104</f>
        <v>Other</v>
      </c>
      <c r="AK442" s="353"/>
      <c r="AL442" s="353" t="str">
        <f>SelectedInputs!AL104</f>
        <v>RPEs Don't Apply</v>
      </c>
      <c r="AM442" s="353">
        <f>SelectedInputs!AM104</f>
        <v>2</v>
      </c>
      <c r="AN442" s="515"/>
      <c r="AO442" s="287">
        <f>SelectedInputs!AO104</f>
        <v>0</v>
      </c>
      <c r="AP442" s="287">
        <f>SelectedInputs!AP104</f>
        <v>0</v>
      </c>
      <c r="AQ442" s="287">
        <f>SelectedInputs!AQ104</f>
        <v>0</v>
      </c>
      <c r="AR442" s="287">
        <f>SelectedInputs!AR104</f>
        <v>0</v>
      </c>
      <c r="AS442" s="287">
        <f>SelectedInputs!AS104</f>
        <v>0</v>
      </c>
      <c r="AT442" s="287">
        <f>SelectedInputs!AT104</f>
        <v>0</v>
      </c>
      <c r="AU442" s="287">
        <f>SelectedInputs!AU104</f>
        <v>1</v>
      </c>
      <c r="AV442" s="521"/>
    </row>
    <row r="443" spans="1:48" ht="15.75">
      <c r="A443" s="82"/>
      <c r="B443" s="82"/>
      <c r="C443" s="82"/>
      <c r="D443" s="82"/>
      <c r="E443" s="82" t="str">
        <f t="shared" ref="E443:E459" si="47">E390</f>
        <v>LineSIGHT Mechanistic Price Control Deliverable (ENWL only)</v>
      </c>
      <c r="F443" s="269"/>
      <c r="G443" s="82" t="s">
        <v>209</v>
      </c>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353" t="str">
        <f>SelectedInputs!AJ105</f>
        <v>PCD</v>
      </c>
      <c r="AK443" s="353"/>
      <c r="AL443" s="353" t="str">
        <f>SelectedInputs!AL105</f>
        <v>RPEs Apply</v>
      </c>
      <c r="AM443" s="353">
        <f>SelectedInputs!AM105</f>
        <v>1</v>
      </c>
      <c r="AN443" s="515"/>
      <c r="AO443" s="287">
        <f>SelectedInputs!AO105</f>
        <v>0</v>
      </c>
      <c r="AP443" s="287">
        <f>SelectedInputs!AP105</f>
        <v>1</v>
      </c>
      <c r="AQ443" s="287">
        <f>SelectedInputs!AQ105</f>
        <v>0</v>
      </c>
      <c r="AR443" s="287">
        <f>SelectedInputs!AR105</f>
        <v>0</v>
      </c>
      <c r="AS443" s="287">
        <f>SelectedInputs!AS105</f>
        <v>0</v>
      </c>
      <c r="AT443" s="287">
        <f>SelectedInputs!AT105</f>
        <v>0</v>
      </c>
      <c r="AU443" s="287">
        <f>SelectedInputs!AU105</f>
        <v>0</v>
      </c>
      <c r="AV443" s="521"/>
    </row>
    <row r="444" spans="1:48" ht="15.75">
      <c r="A444" s="82"/>
      <c r="B444" s="82"/>
      <c r="C444" s="82"/>
      <c r="D444" s="82"/>
      <c r="E444" s="82" t="str">
        <f t="shared" si="47"/>
        <v>New Depot (EMID, SWALES, SWEST and WMID only)</v>
      </c>
      <c r="F444" s="269"/>
      <c r="G444" s="82" t="s">
        <v>209</v>
      </c>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353" t="str">
        <f>SelectedInputs!AJ106</f>
        <v>PCD</v>
      </c>
      <c r="AK444" s="353"/>
      <c r="AL444" s="353" t="str">
        <f>SelectedInputs!AL106</f>
        <v>RPEs Apply</v>
      </c>
      <c r="AM444" s="353">
        <f>SelectedInputs!AM106</f>
        <v>1</v>
      </c>
      <c r="AN444" s="515"/>
      <c r="AO444" s="287">
        <f>SelectedInputs!AO106</f>
        <v>0</v>
      </c>
      <c r="AP444" s="287">
        <f>SelectedInputs!AP106</f>
        <v>0</v>
      </c>
      <c r="AQ444" s="287">
        <f>SelectedInputs!AQ106</f>
        <v>1</v>
      </c>
      <c r="AR444" s="287">
        <f>SelectedInputs!AR106</f>
        <v>0</v>
      </c>
      <c r="AS444" s="287">
        <f>SelectedInputs!AS106</f>
        <v>0</v>
      </c>
      <c r="AT444" s="287">
        <f>SelectedInputs!AT106</f>
        <v>0</v>
      </c>
      <c r="AU444" s="287">
        <f>SelectedInputs!AU106</f>
        <v>0</v>
      </c>
      <c r="AV444" s="521"/>
    </row>
    <row r="445" spans="1:48" ht="15.75">
      <c r="A445" s="82"/>
      <c r="B445" s="82"/>
      <c r="C445" s="82"/>
      <c r="D445" s="82"/>
      <c r="E445" s="82" t="str">
        <f t="shared" si="47"/>
        <v>New Control Room (SSES and SSEH only)</v>
      </c>
      <c r="F445" s="269"/>
      <c r="G445" s="82" t="s">
        <v>209</v>
      </c>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353" t="str">
        <f>SelectedInputs!AJ107</f>
        <v>PCD</v>
      </c>
      <c r="AK445" s="353"/>
      <c r="AL445" s="353" t="str">
        <f>SelectedInputs!AL107</f>
        <v>RPEs Apply</v>
      </c>
      <c r="AM445" s="353">
        <f>SelectedInputs!AM107</f>
        <v>1</v>
      </c>
      <c r="AN445" s="515"/>
      <c r="AO445" s="287">
        <f>SelectedInputs!AO107</f>
        <v>0</v>
      </c>
      <c r="AP445" s="287">
        <f>SelectedInputs!AP107</f>
        <v>1</v>
      </c>
      <c r="AQ445" s="287">
        <f>SelectedInputs!AQ107</f>
        <v>0</v>
      </c>
      <c r="AR445" s="287">
        <f>SelectedInputs!AR107</f>
        <v>0</v>
      </c>
      <c r="AS445" s="287">
        <f>SelectedInputs!AS107</f>
        <v>0</v>
      </c>
      <c r="AT445" s="287">
        <f>SelectedInputs!AT107</f>
        <v>0</v>
      </c>
      <c r="AU445" s="287">
        <f>SelectedInputs!AU107</f>
        <v>0</v>
      </c>
      <c r="AV445" s="521"/>
    </row>
    <row r="446" spans="1:48" ht="15.75">
      <c r="A446" s="82"/>
      <c r="B446" s="82"/>
      <c r="C446" s="82"/>
      <c r="D446" s="82"/>
      <c r="E446" s="82" t="str">
        <f t="shared" si="47"/>
        <v>Storm Arwen Re-opener</v>
      </c>
      <c r="F446" s="269"/>
      <c r="G446" s="82" t="s">
        <v>209</v>
      </c>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353" t="str">
        <f>SelectedInputs!AJ108</f>
        <v>Re-opener</v>
      </c>
      <c r="AK446" s="353"/>
      <c r="AL446" s="353" t="str">
        <f>SelectedInputs!AL108</f>
        <v>RPEs Don't Apply</v>
      </c>
      <c r="AM446" s="353">
        <f>SelectedInputs!AM108</f>
        <v>2</v>
      </c>
      <c r="AN446" s="515"/>
      <c r="AO446" s="287">
        <f>SelectedInputs!AO108</f>
        <v>0</v>
      </c>
      <c r="AP446" s="287">
        <f>SelectedInputs!AP108</f>
        <v>0</v>
      </c>
      <c r="AQ446" s="287">
        <f>SelectedInputs!AQ108</f>
        <v>0</v>
      </c>
      <c r="AR446" s="287">
        <f>SelectedInputs!AR108</f>
        <v>1</v>
      </c>
      <c r="AS446" s="287">
        <f>SelectedInputs!AS108</f>
        <v>0</v>
      </c>
      <c r="AT446" s="287">
        <f>SelectedInputs!AT108</f>
        <v>0</v>
      </c>
      <c r="AU446" s="287">
        <f>SelectedInputs!AU108</f>
        <v>0</v>
      </c>
      <c r="AV446" s="521"/>
    </row>
    <row r="447" spans="1:48" ht="15.75">
      <c r="A447" s="82"/>
      <c r="B447" s="82"/>
      <c r="C447" s="82"/>
      <c r="D447" s="82"/>
      <c r="E447" s="82" t="str">
        <f t="shared" si="47"/>
        <v>High Value Projects Re-opener</v>
      </c>
      <c r="F447" s="269"/>
      <c r="G447" s="82" t="s">
        <v>209</v>
      </c>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353" t="str">
        <f>SelectedInputs!AJ109</f>
        <v>Re-opener</v>
      </c>
      <c r="AK447" s="353"/>
      <c r="AL447" s="353" t="str">
        <f>SelectedInputs!AL109</f>
        <v>RPEs Don't Apply</v>
      </c>
      <c r="AM447" s="353">
        <f>SelectedInputs!AM109</f>
        <v>2</v>
      </c>
      <c r="AN447" s="515"/>
      <c r="AO447" s="287">
        <f>SelectedInputs!AO109</f>
        <v>0</v>
      </c>
      <c r="AP447" s="287">
        <f>SelectedInputs!AP109</f>
        <v>1</v>
      </c>
      <c r="AQ447" s="287">
        <f>SelectedInputs!AQ109</f>
        <v>0</v>
      </c>
      <c r="AR447" s="287">
        <f>SelectedInputs!AR109</f>
        <v>0</v>
      </c>
      <c r="AS447" s="287">
        <f>SelectedInputs!AS109</f>
        <v>0</v>
      </c>
      <c r="AT447" s="287">
        <f>SelectedInputs!AT109</f>
        <v>0</v>
      </c>
      <c r="AU447" s="287">
        <f>SelectedInputs!AU109</f>
        <v>0</v>
      </c>
      <c r="AV447" s="521"/>
    </row>
    <row r="448" spans="1:48" ht="15.75">
      <c r="A448" s="82"/>
      <c r="B448" s="82"/>
      <c r="C448" s="82"/>
      <c r="D448" s="82"/>
      <c r="E448" s="82" t="str">
        <f t="shared" si="47"/>
        <v>Strategic Investment</v>
      </c>
      <c r="F448" s="269"/>
      <c r="G448" s="82" t="s">
        <v>209</v>
      </c>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353" t="str">
        <f>SelectedInputs!AJ110</f>
        <v>Other</v>
      </c>
      <c r="AK448" s="353"/>
      <c r="AL448" s="353" t="str">
        <f>SelectedInputs!AL110</f>
        <v>RPEs Don't Apply</v>
      </c>
      <c r="AM448" s="353">
        <f>SelectedInputs!AM110</f>
        <v>2</v>
      </c>
      <c r="AN448" s="515"/>
      <c r="AO448" s="287">
        <f>SelectedInputs!AO110</f>
        <v>1</v>
      </c>
      <c r="AP448" s="287">
        <f>SelectedInputs!AP110</f>
        <v>0</v>
      </c>
      <c r="AQ448" s="287">
        <f>SelectedInputs!AQ110</f>
        <v>0</v>
      </c>
      <c r="AR448" s="287">
        <f>SelectedInputs!AR110</f>
        <v>0</v>
      </c>
      <c r="AS448" s="287">
        <f>SelectedInputs!AS110</f>
        <v>0</v>
      </c>
      <c r="AT448" s="287">
        <f>SelectedInputs!AT110</f>
        <v>0</v>
      </c>
      <c r="AU448" s="287">
        <f>SelectedInputs!AU110</f>
        <v>0</v>
      </c>
      <c r="AV448" s="521"/>
    </row>
    <row r="449" spans="1:48" ht="15.75">
      <c r="A449" s="82"/>
      <c r="B449" s="82"/>
      <c r="C449" s="82"/>
      <c r="D449" s="82"/>
      <c r="E449" s="82" t="str">
        <f t="shared" si="47"/>
        <v>Carry-over Green Recovery Scheme</v>
      </c>
      <c r="F449" s="269"/>
      <c r="G449" s="82" t="s">
        <v>209</v>
      </c>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353" t="str">
        <f>SelectedInputs!AJ111</f>
        <v>Other</v>
      </c>
      <c r="AK449" s="353"/>
      <c r="AL449" s="353" t="str">
        <f>SelectedInputs!AL111</f>
        <v>RPEs Don't Apply</v>
      </c>
      <c r="AM449" s="353">
        <f>SelectedInputs!AM111</f>
        <v>2</v>
      </c>
      <c r="AN449" s="515"/>
      <c r="AO449" s="287">
        <f>SelectedInputs!AO111</f>
        <v>1</v>
      </c>
      <c r="AP449" s="287">
        <f>SelectedInputs!AP111</f>
        <v>0</v>
      </c>
      <c r="AQ449" s="287">
        <f>SelectedInputs!AQ111</f>
        <v>0</v>
      </c>
      <c r="AR449" s="287">
        <f>SelectedInputs!AR111</f>
        <v>0</v>
      </c>
      <c r="AS449" s="287">
        <f>SelectedInputs!AS111</f>
        <v>0</v>
      </c>
      <c r="AT449" s="287">
        <f>SelectedInputs!AT111</f>
        <v>0</v>
      </c>
      <c r="AU449" s="287">
        <f>SelectedInputs!AU111</f>
        <v>0</v>
      </c>
      <c r="AV449" s="521"/>
    </row>
    <row r="450" spans="1:48" ht="15.75">
      <c r="A450" s="82"/>
      <c r="B450" s="82"/>
      <c r="C450" s="82"/>
      <c r="D450" s="82"/>
      <c r="E450" s="82" t="str">
        <f t="shared" si="47"/>
        <v>1-in-20 Severe Weather Event</v>
      </c>
      <c r="F450" s="269"/>
      <c r="G450" s="82" t="s">
        <v>209</v>
      </c>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353" t="str">
        <f>SelectedInputs!AJ112</f>
        <v>Other</v>
      </c>
      <c r="AK450" s="353"/>
      <c r="AL450" s="353" t="str">
        <f>SelectedInputs!AL112</f>
        <v>RPEs Don't Apply</v>
      </c>
      <c r="AM450" s="353">
        <f>SelectedInputs!AM112</f>
        <v>2</v>
      </c>
      <c r="AN450" s="515"/>
      <c r="AO450" s="287">
        <f>SelectedInputs!AO112</f>
        <v>0</v>
      </c>
      <c r="AP450" s="287">
        <f>SelectedInputs!AP112</f>
        <v>0</v>
      </c>
      <c r="AQ450" s="287">
        <f>SelectedInputs!AQ112</f>
        <v>0</v>
      </c>
      <c r="AR450" s="287">
        <f>SelectedInputs!AR112</f>
        <v>1</v>
      </c>
      <c r="AS450" s="287">
        <f>SelectedInputs!AS112</f>
        <v>0</v>
      </c>
      <c r="AT450" s="287">
        <f>SelectedInputs!AT112</f>
        <v>0</v>
      </c>
      <c r="AU450" s="287">
        <f>SelectedInputs!AU112</f>
        <v>0</v>
      </c>
      <c r="AV450" s="521"/>
    </row>
    <row r="451" spans="1:48" ht="15.75">
      <c r="A451" s="82"/>
      <c r="B451" s="82"/>
      <c r="C451" s="82"/>
      <c r="D451" s="82"/>
      <c r="E451" s="82" t="str">
        <f t="shared" si="47"/>
        <v>Net to Gross Load Related Expenditure</v>
      </c>
      <c r="F451" s="269"/>
      <c r="G451" s="82" t="s">
        <v>209</v>
      </c>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353" t="str">
        <f>SelectedInputs!AJ113</f>
        <v>Other</v>
      </c>
      <c r="AK451" s="353"/>
      <c r="AL451" s="353" t="str">
        <f>SelectedInputs!AL113</f>
        <v>RPEs Don't Apply</v>
      </c>
      <c r="AM451" s="353">
        <f>SelectedInputs!AM113</f>
        <v>2</v>
      </c>
      <c r="AN451" s="515"/>
      <c r="AO451" s="287">
        <f>SelectedInputs!AO113</f>
        <v>1</v>
      </c>
      <c r="AP451" s="287">
        <f>SelectedInputs!AP113</f>
        <v>0</v>
      </c>
      <c r="AQ451" s="287">
        <f>SelectedInputs!AQ113</f>
        <v>0</v>
      </c>
      <c r="AR451" s="287">
        <f>SelectedInputs!AR113</f>
        <v>0</v>
      </c>
      <c r="AS451" s="287">
        <f>SelectedInputs!AS113</f>
        <v>0</v>
      </c>
      <c r="AT451" s="287">
        <f>SelectedInputs!AT113</f>
        <v>0</v>
      </c>
      <c r="AU451" s="287">
        <f>SelectedInputs!AU113</f>
        <v>0</v>
      </c>
      <c r="AV451" s="521"/>
    </row>
    <row r="452" spans="1:48" ht="15.75">
      <c r="A452" s="82"/>
      <c r="B452" s="82"/>
      <c r="C452" s="82"/>
      <c r="D452" s="82"/>
      <c r="E452" s="82">
        <f t="shared" si="47"/>
        <v>0</v>
      </c>
      <c r="F452" s="269"/>
      <c r="G452" s="82" t="s">
        <v>209</v>
      </c>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353">
        <f>SelectedInputs!AJ114</f>
        <v>0</v>
      </c>
      <c r="AK452" s="353"/>
      <c r="AL452" s="353">
        <f>SelectedInputs!AL114</f>
        <v>0</v>
      </c>
      <c r="AM452" s="353">
        <f>SelectedInputs!AM114</f>
        <v>0</v>
      </c>
      <c r="AN452" s="515"/>
      <c r="AO452" s="287">
        <f>SelectedInputs!AO114</f>
        <v>0</v>
      </c>
      <c r="AP452" s="287">
        <f>SelectedInputs!AP114</f>
        <v>0</v>
      </c>
      <c r="AQ452" s="287">
        <f>SelectedInputs!AQ114</f>
        <v>0</v>
      </c>
      <c r="AR452" s="287">
        <f>SelectedInputs!AR114</f>
        <v>0</v>
      </c>
      <c r="AS452" s="287">
        <f>SelectedInputs!AS114</f>
        <v>0</v>
      </c>
      <c r="AT452" s="287">
        <f>SelectedInputs!AT114</f>
        <v>0</v>
      </c>
      <c r="AU452" s="287">
        <f>SelectedInputs!AU114</f>
        <v>0</v>
      </c>
      <c r="AV452" s="521"/>
    </row>
    <row r="453" spans="1:48" ht="15.75">
      <c r="A453" s="82"/>
      <c r="B453" s="82"/>
      <c r="C453" s="82"/>
      <c r="D453" s="82"/>
      <c r="E453" s="82">
        <f t="shared" si="47"/>
        <v>0</v>
      </c>
      <c r="F453" s="269"/>
      <c r="G453" s="82" t="s">
        <v>209</v>
      </c>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353">
        <f>SelectedInputs!AJ115</f>
        <v>0</v>
      </c>
      <c r="AK453" s="353"/>
      <c r="AL453" s="353">
        <f>SelectedInputs!AL115</f>
        <v>0</v>
      </c>
      <c r="AM453" s="353">
        <f>SelectedInputs!AM115</f>
        <v>0</v>
      </c>
      <c r="AN453" s="515"/>
      <c r="AO453" s="287">
        <f>SelectedInputs!AO115</f>
        <v>0</v>
      </c>
      <c r="AP453" s="287">
        <f>SelectedInputs!AP115</f>
        <v>0</v>
      </c>
      <c r="AQ453" s="287">
        <f>SelectedInputs!AQ115</f>
        <v>0</v>
      </c>
      <c r="AR453" s="287">
        <f>SelectedInputs!AR115</f>
        <v>0</v>
      </c>
      <c r="AS453" s="287">
        <f>SelectedInputs!AS115</f>
        <v>0</v>
      </c>
      <c r="AT453" s="287">
        <f>SelectedInputs!AT115</f>
        <v>0</v>
      </c>
      <c r="AU453" s="287">
        <f>SelectedInputs!AU115</f>
        <v>0</v>
      </c>
      <c r="AV453" s="521"/>
    </row>
    <row r="454" spans="1:48" ht="15.75">
      <c r="A454" s="82"/>
      <c r="B454" s="82"/>
      <c r="C454" s="82"/>
      <c r="D454" s="82"/>
      <c r="E454" s="82">
        <f t="shared" si="47"/>
        <v>0</v>
      </c>
      <c r="F454" s="269"/>
      <c r="G454" s="82" t="s">
        <v>209</v>
      </c>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353">
        <f>SelectedInputs!AJ116</f>
        <v>0</v>
      </c>
      <c r="AK454" s="353"/>
      <c r="AL454" s="353">
        <f>SelectedInputs!AL116</f>
        <v>0</v>
      </c>
      <c r="AM454" s="353">
        <f>SelectedInputs!AM116</f>
        <v>0</v>
      </c>
      <c r="AN454" s="515"/>
      <c r="AO454" s="287">
        <f>SelectedInputs!AO116</f>
        <v>0</v>
      </c>
      <c r="AP454" s="287">
        <f>SelectedInputs!AP116</f>
        <v>0</v>
      </c>
      <c r="AQ454" s="287">
        <f>SelectedInputs!AQ116</f>
        <v>0</v>
      </c>
      <c r="AR454" s="287">
        <f>SelectedInputs!AR116</f>
        <v>0</v>
      </c>
      <c r="AS454" s="287">
        <f>SelectedInputs!AS116</f>
        <v>0</v>
      </c>
      <c r="AT454" s="287">
        <f>SelectedInputs!AT116</f>
        <v>0</v>
      </c>
      <c r="AU454" s="287">
        <f>SelectedInputs!AU116</f>
        <v>0</v>
      </c>
      <c r="AV454" s="521"/>
    </row>
    <row r="455" spans="1:48" ht="15.75">
      <c r="A455" s="82"/>
      <c r="B455" s="82"/>
      <c r="C455" s="82"/>
      <c r="D455" s="82"/>
      <c r="E455" s="82">
        <f t="shared" si="47"/>
        <v>0</v>
      </c>
      <c r="F455" s="269"/>
      <c r="G455" s="82" t="s">
        <v>209</v>
      </c>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353">
        <f>SelectedInputs!AJ117</f>
        <v>0</v>
      </c>
      <c r="AK455" s="353"/>
      <c r="AL455" s="353">
        <f>SelectedInputs!AL117</f>
        <v>0</v>
      </c>
      <c r="AM455" s="353">
        <f>SelectedInputs!AM117</f>
        <v>0</v>
      </c>
      <c r="AN455" s="515"/>
      <c r="AO455" s="287">
        <f>SelectedInputs!AO117</f>
        <v>0</v>
      </c>
      <c r="AP455" s="287">
        <f>SelectedInputs!AP117</f>
        <v>0</v>
      </c>
      <c r="AQ455" s="287">
        <f>SelectedInputs!AQ117</f>
        <v>0</v>
      </c>
      <c r="AR455" s="287">
        <f>SelectedInputs!AR117</f>
        <v>0</v>
      </c>
      <c r="AS455" s="287">
        <f>SelectedInputs!AS117</f>
        <v>0</v>
      </c>
      <c r="AT455" s="287">
        <f>SelectedInputs!AT117</f>
        <v>0</v>
      </c>
      <c r="AU455" s="287">
        <f>SelectedInputs!AU117</f>
        <v>0</v>
      </c>
      <c r="AV455" s="521"/>
    </row>
    <row r="456" spans="1:48" ht="15.75">
      <c r="A456" s="82"/>
      <c r="B456" s="82"/>
      <c r="C456" s="82"/>
      <c r="D456" s="82"/>
      <c r="E456" s="82">
        <f t="shared" si="47"/>
        <v>0</v>
      </c>
      <c r="F456" s="269"/>
      <c r="G456" s="82" t="s">
        <v>209</v>
      </c>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353">
        <f>SelectedInputs!AJ118</f>
        <v>0</v>
      </c>
      <c r="AK456" s="353"/>
      <c r="AL456" s="353">
        <f>SelectedInputs!AL118</f>
        <v>0</v>
      </c>
      <c r="AM456" s="353">
        <f>SelectedInputs!AM118</f>
        <v>0</v>
      </c>
      <c r="AN456" s="515"/>
      <c r="AO456" s="287">
        <f>SelectedInputs!AO118</f>
        <v>0</v>
      </c>
      <c r="AP456" s="287">
        <f>SelectedInputs!AP118</f>
        <v>0</v>
      </c>
      <c r="AQ456" s="287">
        <f>SelectedInputs!AQ118</f>
        <v>0</v>
      </c>
      <c r="AR456" s="287">
        <f>SelectedInputs!AR118</f>
        <v>0</v>
      </c>
      <c r="AS456" s="287">
        <f>SelectedInputs!AS118</f>
        <v>0</v>
      </c>
      <c r="AT456" s="287">
        <f>SelectedInputs!AT118</f>
        <v>0</v>
      </c>
      <c r="AU456" s="287">
        <f>SelectedInputs!AU118</f>
        <v>0</v>
      </c>
      <c r="AV456" s="521"/>
    </row>
    <row r="457" spans="1:48" ht="15.75">
      <c r="A457" s="82"/>
      <c r="B457" s="82"/>
      <c r="C457" s="82"/>
      <c r="D457" s="82"/>
      <c r="E457" s="82">
        <f t="shared" si="47"/>
        <v>0</v>
      </c>
      <c r="F457" s="269"/>
      <c r="G457" s="82" t="s">
        <v>209</v>
      </c>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353">
        <f>SelectedInputs!AJ119</f>
        <v>0</v>
      </c>
      <c r="AK457" s="353"/>
      <c r="AL457" s="353">
        <f>SelectedInputs!AL119</f>
        <v>0</v>
      </c>
      <c r="AM457" s="353">
        <f>SelectedInputs!AM119</f>
        <v>0</v>
      </c>
      <c r="AN457" s="515"/>
      <c r="AO457" s="287">
        <f>SelectedInputs!AO119</f>
        <v>0</v>
      </c>
      <c r="AP457" s="287">
        <f>SelectedInputs!AP119</f>
        <v>0</v>
      </c>
      <c r="AQ457" s="287">
        <f>SelectedInputs!AQ119</f>
        <v>0</v>
      </c>
      <c r="AR457" s="287">
        <f>SelectedInputs!AR119</f>
        <v>0</v>
      </c>
      <c r="AS457" s="287">
        <f>SelectedInputs!AS119</f>
        <v>0</v>
      </c>
      <c r="AT457" s="287">
        <f>SelectedInputs!AT119</f>
        <v>0</v>
      </c>
      <c r="AU457" s="287">
        <f>SelectedInputs!AU119</f>
        <v>0</v>
      </c>
      <c r="AV457" s="521"/>
    </row>
    <row r="458" spans="1:48" ht="15.75">
      <c r="A458" s="82"/>
      <c r="B458" s="82"/>
      <c r="C458" s="82"/>
      <c r="D458" s="82"/>
      <c r="E458" s="82">
        <f t="shared" si="47"/>
        <v>0</v>
      </c>
      <c r="F458" s="269"/>
      <c r="G458" s="82" t="s">
        <v>209</v>
      </c>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353">
        <f>SelectedInputs!AJ120</f>
        <v>0</v>
      </c>
      <c r="AK458" s="353"/>
      <c r="AL458" s="353">
        <f>SelectedInputs!AL120</f>
        <v>0</v>
      </c>
      <c r="AM458" s="353">
        <f>SelectedInputs!AM120</f>
        <v>0</v>
      </c>
      <c r="AN458" s="515"/>
      <c r="AO458" s="287">
        <f>SelectedInputs!AO120</f>
        <v>0</v>
      </c>
      <c r="AP458" s="287">
        <f>SelectedInputs!AP120</f>
        <v>0</v>
      </c>
      <c r="AQ458" s="287">
        <f>SelectedInputs!AQ120</f>
        <v>0</v>
      </c>
      <c r="AR458" s="287">
        <f>SelectedInputs!AR120</f>
        <v>0</v>
      </c>
      <c r="AS458" s="287">
        <f>SelectedInputs!AS120</f>
        <v>0</v>
      </c>
      <c r="AT458" s="287">
        <f>SelectedInputs!AT120</f>
        <v>0</v>
      </c>
      <c r="AU458" s="287">
        <f>SelectedInputs!AU120</f>
        <v>0</v>
      </c>
      <c r="AV458" s="521"/>
    </row>
    <row r="459" spans="1:48" ht="15.75">
      <c r="A459" s="82"/>
      <c r="B459" s="82"/>
      <c r="C459" s="82"/>
      <c r="D459" s="82"/>
      <c r="E459" s="82">
        <f t="shared" si="47"/>
        <v>0</v>
      </c>
      <c r="F459" s="269"/>
      <c r="G459" s="82" t="s">
        <v>209</v>
      </c>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353">
        <f>SelectedInputs!AJ121</f>
        <v>0</v>
      </c>
      <c r="AK459" s="353"/>
      <c r="AL459" s="353">
        <f>SelectedInputs!AL121</f>
        <v>0</v>
      </c>
      <c r="AM459" s="353">
        <f>SelectedInputs!AM121</f>
        <v>0</v>
      </c>
      <c r="AN459" s="515"/>
      <c r="AO459" s="287">
        <f>SelectedInputs!AO121</f>
        <v>0</v>
      </c>
      <c r="AP459" s="287">
        <f>SelectedInputs!AP121</f>
        <v>0</v>
      </c>
      <c r="AQ459" s="287">
        <f>SelectedInputs!AQ121</f>
        <v>0</v>
      </c>
      <c r="AR459" s="287">
        <f>SelectedInputs!AR121</f>
        <v>0</v>
      </c>
      <c r="AS459" s="287">
        <f>SelectedInputs!AS121</f>
        <v>0</v>
      </c>
      <c r="AT459" s="287">
        <f>SelectedInputs!AT121</f>
        <v>0</v>
      </c>
      <c r="AU459" s="287">
        <f>SelectedInputs!AU121</f>
        <v>0</v>
      </c>
      <c r="AV459" s="521"/>
    </row>
    <row r="460" spans="1:48" ht="15.75">
      <c r="A460" s="82"/>
      <c r="B460" s="82"/>
      <c r="C460" s="82"/>
      <c r="D460" s="82"/>
      <c r="E460" s="82"/>
      <c r="F460" s="269"/>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516"/>
      <c r="AO460" s="82"/>
      <c r="AP460" s="82"/>
      <c r="AQ460" s="147"/>
      <c r="AR460" s="82"/>
      <c r="AS460" s="82"/>
      <c r="AT460" s="82"/>
      <c r="AU460" s="82"/>
      <c r="AV460" s="82"/>
    </row>
    <row r="461" spans="1:48" ht="15">
      <c r="A461" s="2"/>
      <c r="B461" s="2"/>
      <c r="C461" s="28" t="s">
        <v>656</v>
      </c>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9"/>
      <c r="AR461" s="28"/>
      <c r="AS461" s="28"/>
      <c r="AT461" s="28"/>
      <c r="AU461" s="28"/>
      <c r="AV461" s="28"/>
    </row>
    <row r="462" spans="1:48" ht="15">
      <c r="A462" s="2"/>
      <c r="B462" s="2"/>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195"/>
      <c r="AN462" s="195"/>
      <c r="AO462" s="195"/>
      <c r="AP462" s="195"/>
      <c r="AQ462" s="190"/>
      <c r="AR462" s="195"/>
      <c r="AS462" s="195"/>
      <c r="AT462" s="195"/>
      <c r="AU462" s="195"/>
      <c r="AV462" s="195"/>
    </row>
    <row r="463" spans="1:48" ht="15">
      <c r="A463" s="7"/>
      <c r="B463" s="7"/>
      <c r="C463" s="7"/>
      <c r="D463" s="82"/>
      <c r="E463" s="271" t="s">
        <v>657</v>
      </c>
      <c r="F463" s="271"/>
      <c r="G463" s="271" t="s">
        <v>209</v>
      </c>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99"/>
      <c r="AR463" s="492">
        <f>SelectedInputs!AR296</f>
        <v>0</v>
      </c>
      <c r="AS463" s="492">
        <f>SelectedInputs!AS296</f>
        <v>0</v>
      </c>
      <c r="AT463" s="492">
        <f>SelectedInputs!AT296</f>
        <v>0</v>
      </c>
      <c r="AU463" s="492">
        <f>SelectedInputs!AU296</f>
        <v>0</v>
      </c>
      <c r="AV463" s="492">
        <f>SelectedInputs!AV296</f>
        <v>0</v>
      </c>
    </row>
    <row r="464" spans="1:48" ht="15">
      <c r="A464" s="7"/>
      <c r="B464" s="7"/>
      <c r="C464" s="7"/>
      <c r="D464" s="82"/>
      <c r="E464" s="27" t="s">
        <v>658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3"/>
      <c r="AR464" s="132">
        <f>SelectedInputs!AR297</f>
        <v>0</v>
      </c>
      <c r="AS464" s="132">
        <f>SelectedInputs!AS297</f>
        <v>0</v>
      </c>
      <c r="AT464" s="132">
        <f>SelectedInputs!AT297</f>
        <v>0</v>
      </c>
      <c r="AU464" s="132">
        <f>SelectedInputs!AU297</f>
        <v>0</v>
      </c>
      <c r="AV464" s="132">
        <f>SelectedInputs!AV297</f>
        <v>0</v>
      </c>
    </row>
    <row r="465" spans="1:48" ht="15">
      <c r="A465" s="7"/>
      <c r="B465" s="7"/>
      <c r="C465" s="7"/>
      <c r="D465" s="82"/>
      <c r="E465" s="27" t="s">
        <v>659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3"/>
      <c r="AR465" s="132">
        <f>SelectedInputs!AR298</f>
        <v>0.8201979553117803</v>
      </c>
      <c r="AS465" s="132">
        <f>SelectedInputs!AS298</f>
        <v>0.84492574815426991</v>
      </c>
      <c r="AT465" s="132">
        <f>SelectedInputs!AT298</f>
        <v>0.79454163353882312</v>
      </c>
      <c r="AU465" s="132">
        <f>SelectedInputs!AU298</f>
        <v>0.79480321887260852</v>
      </c>
      <c r="AV465" s="132">
        <f>SelectedInputs!AV298</f>
        <v>0.79648872462060105</v>
      </c>
    </row>
    <row r="466" spans="1:48" ht="15">
      <c r="A466" s="7"/>
      <c r="B466" s="7"/>
      <c r="C466" s="7"/>
      <c r="D466" s="82"/>
      <c r="E466" s="27" t="s">
        <v>660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3"/>
      <c r="AR466" s="132">
        <f>SelectedInputs!AR299</f>
        <v>0</v>
      </c>
      <c r="AS466" s="132">
        <f>SelectedInputs!AS299</f>
        <v>0</v>
      </c>
      <c r="AT466" s="132">
        <f>SelectedInputs!AT299</f>
        <v>0</v>
      </c>
      <c r="AU466" s="132">
        <f>SelectedInputs!AU299</f>
        <v>0</v>
      </c>
      <c r="AV466" s="132">
        <f>SelectedInputs!AV299</f>
        <v>0</v>
      </c>
    </row>
    <row r="467" spans="1:48" ht="15">
      <c r="A467" s="7"/>
      <c r="B467" s="7"/>
      <c r="C467" s="7"/>
      <c r="D467" s="82"/>
      <c r="E467" s="27" t="s">
        <v>661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3"/>
      <c r="AR467" s="132">
        <f>SelectedInputs!AR300</f>
        <v>0</v>
      </c>
      <c r="AS467" s="132">
        <f>SelectedInputs!AS300</f>
        <v>0</v>
      </c>
      <c r="AT467" s="132">
        <f>SelectedInputs!AT300</f>
        <v>0</v>
      </c>
      <c r="AU467" s="132">
        <f>SelectedInputs!AU300</f>
        <v>0</v>
      </c>
      <c r="AV467" s="132">
        <f>SelectedInputs!AV300</f>
        <v>0</v>
      </c>
    </row>
    <row r="468" spans="1:48" ht="15">
      <c r="A468" s="7"/>
      <c r="B468" s="7"/>
      <c r="C468" s="7"/>
      <c r="D468" s="82"/>
      <c r="E468" s="27" t="s">
        <v>662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3"/>
      <c r="AR468" s="132">
        <f>SelectedInputs!AR301</f>
        <v>0</v>
      </c>
      <c r="AS468" s="132">
        <f>SelectedInputs!AS301</f>
        <v>0</v>
      </c>
      <c r="AT468" s="132">
        <f>SelectedInputs!AT301</f>
        <v>0</v>
      </c>
      <c r="AU468" s="132">
        <f>SelectedInputs!AU301</f>
        <v>0</v>
      </c>
      <c r="AV468" s="132">
        <f>SelectedInputs!AV301</f>
        <v>0</v>
      </c>
    </row>
    <row r="469" spans="1:48" ht="15">
      <c r="A469" s="7"/>
      <c r="B469" s="7"/>
      <c r="C469" s="7"/>
      <c r="D469" s="82"/>
      <c r="E469" s="272" t="s">
        <v>663</v>
      </c>
      <c r="F469" s="272"/>
      <c r="G469" s="272" t="s">
        <v>209</v>
      </c>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c r="AN469" s="272"/>
      <c r="AO469" s="272"/>
      <c r="AP469" s="272"/>
      <c r="AQ469" s="300"/>
      <c r="AR469" s="493">
        <f>SelectedInputs!AR302</f>
        <v>7.2864885433159568E-2</v>
      </c>
      <c r="AS469" s="493">
        <f>SelectedInputs!AS302</f>
        <v>6.5208675781517692E-2</v>
      </c>
      <c r="AT469" s="493">
        <f>SelectedInputs!AT302</f>
        <v>6.3184719019416968E-2</v>
      </c>
      <c r="AU469" s="493">
        <f>SelectedInputs!AU302</f>
        <v>4.0280922985822837E-2</v>
      </c>
      <c r="AV469" s="493">
        <f>SelectedInputs!AV302</f>
        <v>4.0260321864257091E-2</v>
      </c>
    </row>
    <row r="470" spans="1:48" ht="15">
      <c r="A470" s="7"/>
      <c r="B470" s="7"/>
      <c r="C470" s="7"/>
      <c r="D470" s="82"/>
      <c r="E470" s="27" t="s">
        <v>664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3"/>
      <c r="AR470" s="132">
        <f>SelectedInputs!AR303</f>
        <v>0.95164180328904968</v>
      </c>
      <c r="AS470" s="132">
        <f>SelectedInputs!AS303</f>
        <v>0.92784278695660138</v>
      </c>
      <c r="AT470" s="132">
        <f>SelectedInputs!AT303</f>
        <v>0.91971506731874908</v>
      </c>
      <c r="AU470" s="132">
        <f>SelectedInputs!AU303</f>
        <v>0.93185045875029826</v>
      </c>
      <c r="AV470" s="132">
        <f>SelectedInputs!AV303</f>
        <v>0.90140528014311749</v>
      </c>
    </row>
    <row r="471" spans="1:48" ht="15">
      <c r="A471" s="7"/>
      <c r="B471" s="7"/>
      <c r="C471" s="7"/>
      <c r="D471" s="82"/>
      <c r="E471" s="27" t="s">
        <v>665</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3"/>
      <c r="AR471" s="132">
        <f>SelectedInputs!AR304</f>
        <v>0.95578844519207651</v>
      </c>
      <c r="AS471" s="132">
        <f>SelectedInputs!AS304</f>
        <v>0.96023325344770949</v>
      </c>
      <c r="AT471" s="132">
        <f>SelectedInputs!AT304</f>
        <v>0.95750299610443079</v>
      </c>
      <c r="AU471" s="132">
        <f>SelectedInputs!AU304</f>
        <v>0.94288998060526708</v>
      </c>
      <c r="AV471" s="132">
        <f>SelectedInputs!AV304</f>
        <v>0.94440191824983966</v>
      </c>
    </row>
    <row r="472" spans="1:48" ht="15">
      <c r="A472" s="7"/>
      <c r="B472" s="7"/>
      <c r="C472" s="7"/>
      <c r="D472" s="82"/>
      <c r="E472" s="27" t="s">
        <v>666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3"/>
      <c r="AR472" s="132">
        <f>SelectedInputs!AR305</f>
        <v>7.0975173293935268E-2</v>
      </c>
      <c r="AS472" s="132">
        <f>SelectedInputs!AS305</f>
        <v>2.8979658113592995E-2</v>
      </c>
      <c r="AT472" s="132">
        <f>SelectedInputs!AT305</f>
        <v>7.2532606047823911E-2</v>
      </c>
      <c r="AU472" s="132">
        <f>SelectedInputs!AU305</f>
        <v>4.9406748156784044E-2</v>
      </c>
      <c r="AV472" s="132">
        <f>SelectedInputs!AV305</f>
        <v>4.6656338335417699E-2</v>
      </c>
    </row>
    <row r="473" spans="1:48" ht="15">
      <c r="A473" s="7"/>
      <c r="B473" s="7"/>
      <c r="C473" s="7"/>
      <c r="D473" s="82"/>
      <c r="E473" s="27" t="s">
        <v>667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3"/>
      <c r="AR473" s="132">
        <f>SelectedInputs!AR306</f>
        <v>0.88406280089169731</v>
      </c>
      <c r="AS473" s="132">
        <f>SelectedInputs!AS306</f>
        <v>0.88438100458337987</v>
      </c>
      <c r="AT473" s="132">
        <f>SelectedInputs!AT306</f>
        <v>0.88250898988271487</v>
      </c>
      <c r="AU473" s="132">
        <f>SelectedInputs!AU306</f>
        <v>0.88246334392312464</v>
      </c>
      <c r="AV473" s="132">
        <f>SelectedInputs!AV306</f>
        <v>0.91058524525694862</v>
      </c>
    </row>
    <row r="474" spans="1:48" ht="15">
      <c r="A474" s="7"/>
      <c r="B474" s="7"/>
      <c r="C474" s="7"/>
      <c r="D474" s="82"/>
      <c r="E474" s="27" t="s">
        <v>668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3"/>
      <c r="AR474" s="132">
        <f>SelectedInputs!AR307</f>
        <v>9.644114696318612E-2</v>
      </c>
      <c r="AS474" s="132">
        <f>SelectedInputs!AS307</f>
        <v>9.6868896062210857E-2</v>
      </c>
      <c r="AT474" s="132">
        <f>SelectedInputs!AT307</f>
        <v>9.7350964315670571E-2</v>
      </c>
      <c r="AU474" s="132">
        <f>SelectedInputs!AU307</f>
        <v>9.7816592117103307E-2</v>
      </c>
      <c r="AV474" s="132">
        <f>SelectedInputs!AV307</f>
        <v>9.8243006708698968E-2</v>
      </c>
    </row>
    <row r="475" spans="1:48" ht="15">
      <c r="A475" s="7"/>
      <c r="B475" s="7"/>
      <c r="C475" s="7"/>
      <c r="D475" s="82"/>
      <c r="E475" s="27" t="s">
        <v>669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3"/>
      <c r="AR475" s="132">
        <f>SelectedInputs!AR308</f>
        <v>0</v>
      </c>
      <c r="AS475" s="132">
        <f>SelectedInputs!AS308</f>
        <v>0</v>
      </c>
      <c r="AT475" s="132">
        <f>SelectedInputs!AT308</f>
        <v>0</v>
      </c>
      <c r="AU475" s="132">
        <f>SelectedInputs!AU308</f>
        <v>0</v>
      </c>
      <c r="AV475" s="132">
        <f>SelectedInputs!AV308</f>
        <v>0</v>
      </c>
    </row>
    <row r="476" spans="1:48" ht="15">
      <c r="A476" s="7"/>
      <c r="B476" s="7"/>
      <c r="C476" s="7"/>
      <c r="D476" s="82"/>
      <c r="E476" s="27" t="s">
        <v>670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3"/>
      <c r="AR476" s="132">
        <f>SelectedInputs!AR309</f>
        <v>0.19627038046727452</v>
      </c>
      <c r="AS476" s="132">
        <f>SelectedInputs!AS309</f>
        <v>0.2035232785580815</v>
      </c>
      <c r="AT476" s="132">
        <f>SelectedInputs!AT309</f>
        <v>0.2029832546553948</v>
      </c>
      <c r="AU476" s="132">
        <f>SelectedInputs!AU309</f>
        <v>0.20897907308508074</v>
      </c>
      <c r="AV476" s="132">
        <f>SelectedInputs!AV309</f>
        <v>0.20735093853055286</v>
      </c>
    </row>
    <row r="477" spans="1:48" ht="15">
      <c r="A477" s="7"/>
      <c r="B477" s="7"/>
      <c r="C477" s="7"/>
      <c r="D477" s="82"/>
      <c r="E477" s="271" t="s">
        <v>671</v>
      </c>
      <c r="F477" s="271"/>
      <c r="G477" s="271" t="s">
        <v>209</v>
      </c>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s="271"/>
      <c r="AG477" s="271"/>
      <c r="AH477" s="271"/>
      <c r="AI477" s="271"/>
      <c r="AJ477" s="271"/>
      <c r="AK477" s="271"/>
      <c r="AL477" s="271"/>
      <c r="AM477" s="271"/>
      <c r="AN477" s="271"/>
      <c r="AO477" s="271"/>
      <c r="AP477" s="271"/>
      <c r="AQ477" s="299"/>
      <c r="AR477" s="492">
        <f>SelectedInputs!AR310</f>
        <v>0</v>
      </c>
      <c r="AS477" s="492">
        <f>SelectedInputs!AS310</f>
        <v>0</v>
      </c>
      <c r="AT477" s="492">
        <f>SelectedInputs!AT310</f>
        <v>0</v>
      </c>
      <c r="AU477" s="492">
        <f>SelectedInputs!AU310</f>
        <v>0</v>
      </c>
      <c r="AV477" s="492">
        <f>SelectedInputs!AV310</f>
        <v>0</v>
      </c>
    </row>
    <row r="478" spans="1:48" ht="15">
      <c r="A478" s="7"/>
      <c r="B478" s="7"/>
      <c r="C478" s="7"/>
      <c r="D478" s="82"/>
      <c r="E478" s="27" t="s">
        <v>672</v>
      </c>
      <c r="F478" s="27"/>
      <c r="G478" s="27" t="s">
        <v>209</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193"/>
      <c r="AR478" s="132">
        <f>SelectedInputs!AR311</f>
        <v>0</v>
      </c>
      <c r="AS478" s="132">
        <f>SelectedInputs!AS311</f>
        <v>0</v>
      </c>
      <c r="AT478" s="132">
        <f>SelectedInputs!AT311</f>
        <v>0</v>
      </c>
      <c r="AU478" s="132">
        <f>SelectedInputs!AU311</f>
        <v>0</v>
      </c>
      <c r="AV478" s="132">
        <f>SelectedInputs!AV311</f>
        <v>0</v>
      </c>
    </row>
    <row r="479" spans="1:48" ht="15">
      <c r="A479" s="7"/>
      <c r="B479" s="7"/>
      <c r="C479" s="7"/>
      <c r="D479" s="82"/>
      <c r="E479" s="27" t="s">
        <v>673</v>
      </c>
      <c r="F479" s="27"/>
      <c r="G479" s="27" t="s">
        <v>209</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193"/>
      <c r="AR479" s="132">
        <f>SelectedInputs!AR312</f>
        <v>0</v>
      </c>
      <c r="AS479" s="132">
        <f>SelectedInputs!AS312</f>
        <v>0</v>
      </c>
      <c r="AT479" s="132">
        <f>SelectedInputs!AT312</f>
        <v>0</v>
      </c>
      <c r="AU479" s="132">
        <f>SelectedInputs!AU312</f>
        <v>0</v>
      </c>
      <c r="AV479" s="132">
        <f>SelectedInputs!AV312</f>
        <v>0</v>
      </c>
    </row>
    <row r="480" spans="1:48" ht="15">
      <c r="A480" s="7"/>
      <c r="B480" s="7"/>
      <c r="C480" s="7"/>
      <c r="D480" s="82"/>
      <c r="E480" s="27" t="s">
        <v>674</v>
      </c>
      <c r="F480" s="27"/>
      <c r="G480" s="27" t="s">
        <v>209</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193"/>
      <c r="AR480" s="132">
        <f>SelectedInputs!AR313</f>
        <v>0</v>
      </c>
      <c r="AS480" s="132">
        <f>SelectedInputs!AS313</f>
        <v>0</v>
      </c>
      <c r="AT480" s="132">
        <f>SelectedInputs!AT313</f>
        <v>0</v>
      </c>
      <c r="AU480" s="132">
        <f>SelectedInputs!AU313</f>
        <v>0</v>
      </c>
      <c r="AV480" s="132">
        <f>SelectedInputs!AV313</f>
        <v>0</v>
      </c>
    </row>
    <row r="481" spans="1:48" ht="15">
      <c r="A481" s="7"/>
      <c r="B481" s="7"/>
      <c r="C481" s="7"/>
      <c r="D481" s="82"/>
      <c r="E481" s="27" t="s">
        <v>675</v>
      </c>
      <c r="F481" s="27"/>
      <c r="G481" s="27" t="s">
        <v>209</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193"/>
      <c r="AR481" s="132">
        <f>SelectedInputs!AR314</f>
        <v>0</v>
      </c>
      <c r="AS481" s="132">
        <f>SelectedInputs!AS314</f>
        <v>0</v>
      </c>
      <c r="AT481" s="132">
        <f>SelectedInputs!AT314</f>
        <v>0</v>
      </c>
      <c r="AU481" s="132">
        <f>SelectedInputs!AU314</f>
        <v>0</v>
      </c>
      <c r="AV481" s="132">
        <f>SelectedInputs!AV314</f>
        <v>0</v>
      </c>
    </row>
    <row r="482" spans="1:48" ht="15">
      <c r="A482" s="7"/>
      <c r="B482" s="7"/>
      <c r="C482" s="7"/>
      <c r="D482" s="82"/>
      <c r="E482" s="27" t="s">
        <v>676</v>
      </c>
      <c r="F482" s="27"/>
      <c r="G482" s="27" t="s">
        <v>209</v>
      </c>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193"/>
      <c r="AR482" s="132">
        <f>SelectedInputs!AR315</f>
        <v>0</v>
      </c>
      <c r="AS482" s="132">
        <f>SelectedInputs!AS315</f>
        <v>0</v>
      </c>
      <c r="AT482" s="132">
        <f>SelectedInputs!AT315</f>
        <v>0</v>
      </c>
      <c r="AU482" s="132">
        <f>SelectedInputs!AU315</f>
        <v>0</v>
      </c>
      <c r="AV482" s="132">
        <f>SelectedInputs!AV315</f>
        <v>0</v>
      </c>
    </row>
    <row r="483" spans="1:48" ht="15">
      <c r="A483" s="7"/>
      <c r="B483" s="7"/>
      <c r="C483" s="7"/>
      <c r="D483" s="82"/>
      <c r="E483" s="272" t="s">
        <v>677</v>
      </c>
      <c r="F483" s="272"/>
      <c r="G483" s="272" t="s">
        <v>209</v>
      </c>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c r="AN483" s="272"/>
      <c r="AO483" s="272"/>
      <c r="AP483" s="272"/>
      <c r="AQ483" s="300"/>
      <c r="AR483" s="493">
        <f>SelectedInputs!AR316</f>
        <v>0</v>
      </c>
      <c r="AS483" s="493">
        <f>SelectedInputs!AS316</f>
        <v>0</v>
      </c>
      <c r="AT483" s="493">
        <f>SelectedInputs!AT316</f>
        <v>0</v>
      </c>
      <c r="AU483" s="493">
        <f>SelectedInputs!AU316</f>
        <v>0</v>
      </c>
      <c r="AV483" s="493">
        <f>SelectedInputs!AV316</f>
        <v>0</v>
      </c>
    </row>
    <row r="484" spans="1:48" ht="15">
      <c r="A484" s="7"/>
      <c r="B484" s="7"/>
      <c r="C484" s="7"/>
      <c r="D484" s="82"/>
      <c r="E484" s="271" t="s">
        <v>678</v>
      </c>
      <c r="F484" s="271"/>
      <c r="G484" s="271" t="s">
        <v>209</v>
      </c>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c r="AF484" s="271"/>
      <c r="AG484" s="271"/>
      <c r="AH484" s="271"/>
      <c r="AI484" s="271"/>
      <c r="AJ484" s="271"/>
      <c r="AK484" s="271"/>
      <c r="AL484" s="271"/>
      <c r="AM484" s="271"/>
      <c r="AN484" s="271"/>
      <c r="AO484" s="271"/>
      <c r="AP484" s="271"/>
      <c r="AQ484" s="299"/>
      <c r="AR484" s="492">
        <f>SelectedInputs!AR317</f>
        <v>2.3793824080597409E-2</v>
      </c>
      <c r="AS484" s="492">
        <f>SelectedInputs!AS317</f>
        <v>4.6586247104223898E-2</v>
      </c>
      <c r="AT484" s="492">
        <f>SelectedInputs!AT317</f>
        <v>4.5733954690060488E-2</v>
      </c>
      <c r="AU484" s="492">
        <f>SelectedInputs!AU317</f>
        <v>2.1688856898211418E-2</v>
      </c>
      <c r="AV484" s="492">
        <f>SelectedInputs!AV317</f>
        <v>2.0557768472962958E-2</v>
      </c>
    </row>
    <row r="485" spans="1:48" ht="15">
      <c r="A485" s="7"/>
      <c r="B485" s="7"/>
      <c r="C485" s="7"/>
      <c r="D485" s="82"/>
      <c r="E485" s="27" t="s">
        <v>679</v>
      </c>
      <c r="F485" s="27"/>
      <c r="G485" s="27" t="s">
        <v>209</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193"/>
      <c r="AR485" s="132">
        <f>SelectedInputs!AR318</f>
        <v>3.4416082037720737E-2</v>
      </c>
      <c r="AS485" s="132">
        <f>SelectedInputs!AS318</f>
        <v>3.1742296382809593E-2</v>
      </c>
      <c r="AT485" s="132">
        <f>SelectedInputs!AT318</f>
        <v>3.4034934362436424E-2</v>
      </c>
      <c r="AU485" s="132">
        <f>SelectedInputs!AU318</f>
        <v>4.6842723141904193E-2</v>
      </c>
      <c r="AV485" s="132">
        <f>SelectedInputs!AV318</f>
        <v>4.370080954794988E-2</v>
      </c>
    </row>
    <row r="486" spans="1:48" ht="15">
      <c r="A486" s="7"/>
      <c r="B486" s="7"/>
      <c r="C486" s="7"/>
      <c r="D486" s="82"/>
      <c r="E486" s="27" t="s">
        <v>680</v>
      </c>
      <c r="F486" s="27"/>
      <c r="G486" s="27" t="s">
        <v>209</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193"/>
      <c r="AR486" s="132">
        <f>SelectedInputs!AR319</f>
        <v>0</v>
      </c>
      <c r="AS486" s="132">
        <f>SelectedInputs!AS319</f>
        <v>0</v>
      </c>
      <c r="AT486" s="132">
        <f>SelectedInputs!AT319</f>
        <v>0</v>
      </c>
      <c r="AU486" s="132">
        <f>SelectedInputs!AU319</f>
        <v>0</v>
      </c>
      <c r="AV486" s="132">
        <f>SelectedInputs!AV319</f>
        <v>0</v>
      </c>
    </row>
    <row r="487" spans="1:48" ht="15">
      <c r="A487" s="7"/>
      <c r="B487" s="7"/>
      <c r="C487" s="7"/>
      <c r="D487" s="82"/>
      <c r="E487" s="27" t="s">
        <v>681</v>
      </c>
      <c r="F487" s="27"/>
      <c r="G487" s="27" t="s">
        <v>209</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193"/>
      <c r="AR487" s="132">
        <f>SelectedInputs!AR320</f>
        <v>0</v>
      </c>
      <c r="AS487" s="132">
        <f>SelectedInputs!AS320</f>
        <v>0</v>
      </c>
      <c r="AT487" s="132">
        <f>SelectedInputs!AT320</f>
        <v>0</v>
      </c>
      <c r="AU487" s="132">
        <f>SelectedInputs!AU320</f>
        <v>0</v>
      </c>
      <c r="AV487" s="132">
        <f>SelectedInputs!AV320</f>
        <v>0</v>
      </c>
    </row>
    <row r="488" spans="1:48" ht="15">
      <c r="A488" s="7"/>
      <c r="B488" s="7"/>
      <c r="C488" s="7"/>
      <c r="D488" s="82"/>
      <c r="E488" s="27" t="s">
        <v>682</v>
      </c>
      <c r="F488" s="27"/>
      <c r="G488" s="27" t="s">
        <v>209</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193"/>
      <c r="AR488" s="132">
        <f>SelectedInputs!AR321</f>
        <v>0</v>
      </c>
      <c r="AS488" s="132">
        <f>SelectedInputs!AS321</f>
        <v>0</v>
      </c>
      <c r="AT488" s="132">
        <f>SelectedInputs!AT321</f>
        <v>0</v>
      </c>
      <c r="AU488" s="132">
        <f>SelectedInputs!AU321</f>
        <v>0</v>
      </c>
      <c r="AV488" s="132">
        <f>SelectedInputs!AV321</f>
        <v>0</v>
      </c>
    </row>
    <row r="489" spans="1:48" ht="15">
      <c r="A489" s="7"/>
      <c r="B489" s="7"/>
      <c r="C489" s="7"/>
      <c r="D489" s="82"/>
      <c r="E489" s="27" t="s">
        <v>683</v>
      </c>
      <c r="F489" s="27"/>
      <c r="G489" s="27" t="s">
        <v>209</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193"/>
      <c r="AR489" s="132">
        <f>SelectedInputs!AR322</f>
        <v>0</v>
      </c>
      <c r="AS489" s="132">
        <f>SelectedInputs!AS322</f>
        <v>0</v>
      </c>
      <c r="AT489" s="132">
        <f>SelectedInputs!AT322</f>
        <v>0</v>
      </c>
      <c r="AU489" s="132">
        <f>SelectedInputs!AU322</f>
        <v>0</v>
      </c>
      <c r="AV489" s="132">
        <f>SelectedInputs!AV322</f>
        <v>0</v>
      </c>
    </row>
    <row r="490" spans="1:48" ht="15">
      <c r="A490" s="7"/>
      <c r="B490" s="7"/>
      <c r="C490" s="7"/>
      <c r="D490" s="82"/>
      <c r="E490" s="272" t="s">
        <v>684</v>
      </c>
      <c r="F490" s="272"/>
      <c r="G490" s="272" t="s">
        <v>209</v>
      </c>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c r="AN490" s="272"/>
      <c r="AO490" s="272"/>
      <c r="AP490" s="272"/>
      <c r="AQ490" s="300"/>
      <c r="AR490" s="493">
        <f>SelectedInputs!AR323</f>
        <v>5.1992838762626387E-3</v>
      </c>
      <c r="AS490" s="493">
        <f>SelectedInputs!AS323</f>
        <v>6.2297810575201729E-3</v>
      </c>
      <c r="AT490" s="493">
        <f>SelectedInputs!AT323</f>
        <v>6.4362345646383915E-3</v>
      </c>
      <c r="AU490" s="493">
        <f>SelectedInputs!AU323</f>
        <v>7.0833026879083957E-3</v>
      </c>
      <c r="AV490" s="493">
        <f>SelectedInputs!AV323</f>
        <v>5.9938834922199239E-3</v>
      </c>
    </row>
    <row r="491" spans="1:48" ht="15">
      <c r="A491" s="7"/>
      <c r="B491" s="7"/>
      <c r="C491" s="7"/>
      <c r="D491" s="82"/>
      <c r="E491" s="27" t="s">
        <v>685</v>
      </c>
      <c r="F491" s="27"/>
      <c r="G491" s="27" t="s">
        <v>209</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193"/>
      <c r="AR491" s="132">
        <f>SelectedInputs!AR324</f>
        <v>4.7796687621660281E-3</v>
      </c>
      <c r="AS491" s="132">
        <f>SelectedInputs!AS324</f>
        <v>9.6828426880386405E-3</v>
      </c>
      <c r="AT491" s="132">
        <f>SelectedInputs!AT324</f>
        <v>1.4479649914047847E-2</v>
      </c>
      <c r="AU491" s="132">
        <f>SelectedInputs!AU324</f>
        <v>3.1428803332927746E-2</v>
      </c>
      <c r="AV491" s="132">
        <f>SelectedInputs!AV324</f>
        <v>6.048763683382917E-2</v>
      </c>
    </row>
    <row r="492" spans="1:48" ht="15">
      <c r="A492" s="7"/>
      <c r="B492" s="7"/>
      <c r="C492" s="7"/>
      <c r="D492" s="82"/>
      <c r="E492" s="27" t="s">
        <v>686</v>
      </c>
      <c r="F492" s="27"/>
      <c r="G492" s="27" t="s">
        <v>209</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193"/>
      <c r="AR492" s="132">
        <f>SelectedInputs!AR325</f>
        <v>0</v>
      </c>
      <c r="AS492" s="132">
        <f>SelectedInputs!AS325</f>
        <v>0</v>
      </c>
      <c r="AT492" s="132">
        <f>SelectedInputs!AT325</f>
        <v>0</v>
      </c>
      <c r="AU492" s="132">
        <f>SelectedInputs!AU325</f>
        <v>0</v>
      </c>
      <c r="AV492" s="132">
        <f>SelectedInputs!AV325</f>
        <v>0</v>
      </c>
    </row>
    <row r="493" spans="1:48" ht="15">
      <c r="A493" s="7"/>
      <c r="B493" s="7"/>
      <c r="C493" s="7"/>
      <c r="D493" s="82"/>
      <c r="E493" s="27" t="s">
        <v>687</v>
      </c>
      <c r="F493" s="27"/>
      <c r="G493" s="27" t="s">
        <v>209</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193"/>
      <c r="AR493" s="132">
        <f>SelectedInputs!AR326</f>
        <v>0.1088268713942845</v>
      </c>
      <c r="AS493" s="132">
        <f>SelectedInputs!AS326</f>
        <v>0.12609459373213711</v>
      </c>
      <c r="AT493" s="132">
        <f>SelectedInputs!AT326</f>
        <v>0.13292576041335294</v>
      </c>
      <c r="AU493" s="132">
        <f>SelectedInputs!AU326</f>
        <v>0.15579003297060734</v>
      </c>
      <c r="AV493" s="132">
        <f>SelectedInputs!AV326</f>
        <v>0.15685493704398126</v>
      </c>
    </row>
    <row r="494" spans="1:48" ht="15">
      <c r="A494" s="7"/>
      <c r="B494" s="7"/>
      <c r="C494" s="7"/>
      <c r="D494" s="82"/>
      <c r="E494" s="27" t="s">
        <v>688</v>
      </c>
      <c r="F494" s="27"/>
      <c r="G494" s="27" t="s">
        <v>209</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193"/>
      <c r="AR494" s="132">
        <f>SelectedInputs!AR327</f>
        <v>0.11593719910830273</v>
      </c>
      <c r="AS494" s="132">
        <f>SelectedInputs!AS327</f>
        <v>0.11561899541662007</v>
      </c>
      <c r="AT494" s="132">
        <f>SelectedInputs!AT327</f>
        <v>0.11749101011728515</v>
      </c>
      <c r="AU494" s="132">
        <f>SelectedInputs!AU327</f>
        <v>0.11753665607687527</v>
      </c>
      <c r="AV494" s="132">
        <f>SelectedInputs!AV327</f>
        <v>8.9414754743051314E-2</v>
      </c>
    </row>
    <row r="495" spans="1:48" ht="15">
      <c r="A495" s="7"/>
      <c r="B495" s="7"/>
      <c r="C495" s="7"/>
      <c r="D495" s="82"/>
      <c r="E495" s="27" t="s">
        <v>689</v>
      </c>
      <c r="F495" s="27"/>
      <c r="G495" s="27" t="s">
        <v>209</v>
      </c>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193"/>
      <c r="AR495" s="132">
        <f>SelectedInputs!AR328</f>
        <v>0.90355885303681394</v>
      </c>
      <c r="AS495" s="132">
        <f>SelectedInputs!AS328</f>
        <v>0.90313110393778917</v>
      </c>
      <c r="AT495" s="132">
        <f>SelectedInputs!AT328</f>
        <v>0.90264903568432941</v>
      </c>
      <c r="AU495" s="132">
        <f>SelectedInputs!AU328</f>
        <v>0.90218340788289664</v>
      </c>
      <c r="AV495" s="132">
        <f>SelectedInputs!AV328</f>
        <v>0.9017569932913011</v>
      </c>
    </row>
    <row r="496" spans="1:48" ht="15">
      <c r="A496" s="7"/>
      <c r="B496" s="7"/>
      <c r="C496" s="7"/>
      <c r="D496" s="82"/>
      <c r="E496" s="27" t="s">
        <v>690</v>
      </c>
      <c r="F496" s="27"/>
      <c r="G496" s="27" t="s">
        <v>209</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193"/>
      <c r="AR496" s="132">
        <f>SelectedInputs!AR329</f>
        <v>1</v>
      </c>
      <c r="AS496" s="132">
        <f>SelectedInputs!AS329</f>
        <v>1</v>
      </c>
      <c r="AT496" s="132">
        <f>SelectedInputs!AT329</f>
        <v>1</v>
      </c>
      <c r="AU496" s="132">
        <f>SelectedInputs!AU329</f>
        <v>1</v>
      </c>
      <c r="AV496" s="132">
        <f>SelectedInputs!AV329</f>
        <v>1</v>
      </c>
    </row>
    <row r="497" spans="1:48" ht="15">
      <c r="A497" s="7"/>
      <c r="B497" s="7"/>
      <c r="C497" s="7"/>
      <c r="D497" s="82"/>
      <c r="E497" s="27" t="s">
        <v>691</v>
      </c>
      <c r="F497" s="27"/>
      <c r="G497" s="27" t="s">
        <v>209</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193"/>
      <c r="AR497" s="132">
        <f>SelectedInputs!AR330</f>
        <v>0.7236997024496864</v>
      </c>
      <c r="AS497" s="132">
        <f>SelectedInputs!AS330</f>
        <v>0.72329552646061457</v>
      </c>
      <c r="AT497" s="132">
        <f>SelectedInputs!AT330</f>
        <v>0.72543347421132065</v>
      </c>
      <c r="AU497" s="132">
        <f>SelectedInputs!AU330</f>
        <v>0.74157410679518709</v>
      </c>
      <c r="AV497" s="132">
        <f>SelectedInputs!AV330</f>
        <v>0.74409682463114091</v>
      </c>
    </row>
    <row r="498" spans="1:48" ht="15">
      <c r="A498" s="7"/>
      <c r="B498" s="7"/>
      <c r="C498" s="7"/>
      <c r="D498" s="82"/>
      <c r="E498" s="271" t="s">
        <v>692</v>
      </c>
      <c r="F498" s="271"/>
      <c r="G498" s="271" t="s">
        <v>209</v>
      </c>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c r="AF498" s="271"/>
      <c r="AG498" s="271"/>
      <c r="AH498" s="271"/>
      <c r="AI498" s="271"/>
      <c r="AJ498" s="271"/>
      <c r="AK498" s="271"/>
      <c r="AL498" s="271"/>
      <c r="AM498" s="271"/>
      <c r="AN498" s="271"/>
      <c r="AO498" s="271"/>
      <c r="AP498" s="271"/>
      <c r="AQ498" s="299"/>
      <c r="AR498" s="492">
        <f>SelectedInputs!AR331</f>
        <v>1.9784703868186808E-2</v>
      </c>
      <c r="AS498" s="492">
        <f>SelectedInputs!AS331</f>
        <v>1.5888123251136043E-2</v>
      </c>
      <c r="AT498" s="492">
        <f>SelectedInputs!AT331</f>
        <v>2.0071328077142531E-2</v>
      </c>
      <c r="AU498" s="492">
        <f>SelectedInputs!AU331</f>
        <v>1.5031881018562373E-2</v>
      </c>
      <c r="AV498" s="492">
        <f>SelectedInputs!AV331</f>
        <v>1.7549314550090334E-2</v>
      </c>
    </row>
    <row r="499" spans="1:48" ht="15">
      <c r="A499" s="7"/>
      <c r="B499" s="7"/>
      <c r="C499" s="7"/>
      <c r="D499" s="82"/>
      <c r="E499" s="27" t="s">
        <v>693</v>
      </c>
      <c r="F499" s="27"/>
      <c r="G499" s="27" t="s">
        <v>209</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193"/>
      <c r="AR499" s="132">
        <f>SelectedInputs!AR332</f>
        <v>9.7954727702028298E-3</v>
      </c>
      <c r="AS499" s="132">
        <f>SelectedInputs!AS332</f>
        <v>8.0244501694809005E-3</v>
      </c>
      <c r="AT499" s="132">
        <f>SelectedInputs!AT332</f>
        <v>8.4620695331327142E-3</v>
      </c>
      <c r="AU499" s="132">
        <f>SelectedInputs!AU332</f>
        <v>1.026729625282875E-2</v>
      </c>
      <c r="AV499" s="132">
        <f>SelectedInputs!AV332</f>
        <v>1.1897272202210391E-2</v>
      </c>
    </row>
    <row r="500" spans="1:48" ht="15">
      <c r="A500" s="7"/>
      <c r="B500" s="7"/>
      <c r="C500" s="7"/>
      <c r="D500" s="82"/>
      <c r="E500" s="27" t="s">
        <v>694</v>
      </c>
      <c r="F500" s="27"/>
      <c r="G500" s="27" t="s">
        <v>209</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193"/>
      <c r="AR500" s="132">
        <f>SelectedInputs!AR333</f>
        <v>0</v>
      </c>
      <c r="AS500" s="132">
        <f>SelectedInputs!AS333</f>
        <v>0</v>
      </c>
      <c r="AT500" s="132">
        <f>SelectedInputs!AT333</f>
        <v>0</v>
      </c>
      <c r="AU500" s="132">
        <f>SelectedInputs!AU333</f>
        <v>0</v>
      </c>
      <c r="AV500" s="132">
        <f>SelectedInputs!AV333</f>
        <v>0</v>
      </c>
    </row>
    <row r="501" spans="1:48" ht="15">
      <c r="A501" s="7"/>
      <c r="B501" s="7"/>
      <c r="C501" s="7"/>
      <c r="D501" s="82"/>
      <c r="E501" s="27" t="s">
        <v>695</v>
      </c>
      <c r="F501" s="27"/>
      <c r="G501" s="27" t="s">
        <v>209</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193"/>
      <c r="AR501" s="132">
        <f>SelectedInputs!AR334</f>
        <v>0</v>
      </c>
      <c r="AS501" s="132">
        <f>SelectedInputs!AS334</f>
        <v>0</v>
      </c>
      <c r="AT501" s="132">
        <f>SelectedInputs!AT334</f>
        <v>0</v>
      </c>
      <c r="AU501" s="132">
        <f>SelectedInputs!AU334</f>
        <v>0</v>
      </c>
      <c r="AV501" s="132">
        <f>SelectedInputs!AV334</f>
        <v>0</v>
      </c>
    </row>
    <row r="502" spans="1:48" ht="15">
      <c r="A502" s="7"/>
      <c r="B502" s="7"/>
      <c r="C502" s="7"/>
      <c r="D502" s="82"/>
      <c r="E502" s="27" t="s">
        <v>696</v>
      </c>
      <c r="F502" s="27"/>
      <c r="G502" s="27" t="s">
        <v>209</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193"/>
      <c r="AR502" s="132">
        <f>SelectedInputs!AR335</f>
        <v>0</v>
      </c>
      <c r="AS502" s="132">
        <f>SelectedInputs!AS335</f>
        <v>0</v>
      </c>
      <c r="AT502" s="132">
        <f>SelectedInputs!AT335</f>
        <v>0</v>
      </c>
      <c r="AU502" s="132">
        <f>SelectedInputs!AU335</f>
        <v>0</v>
      </c>
      <c r="AV502" s="132">
        <f>SelectedInputs!AV335</f>
        <v>0</v>
      </c>
    </row>
    <row r="503" spans="1:48" ht="15">
      <c r="A503" s="7"/>
      <c r="B503" s="7"/>
      <c r="C503" s="7"/>
      <c r="D503" s="82"/>
      <c r="E503" s="27" t="s">
        <v>697</v>
      </c>
      <c r="F503" s="27"/>
      <c r="G503" s="27" t="s">
        <v>209</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193"/>
      <c r="AR503" s="132">
        <f>SelectedInputs!AR336</f>
        <v>0</v>
      </c>
      <c r="AS503" s="132">
        <f>SelectedInputs!AS336</f>
        <v>0</v>
      </c>
      <c r="AT503" s="132">
        <f>SelectedInputs!AT336</f>
        <v>0</v>
      </c>
      <c r="AU503" s="132">
        <f>SelectedInputs!AU336</f>
        <v>0</v>
      </c>
      <c r="AV503" s="132">
        <f>SelectedInputs!AV336</f>
        <v>0</v>
      </c>
    </row>
    <row r="504" spans="1:48" ht="15">
      <c r="A504" s="7"/>
      <c r="B504" s="7"/>
      <c r="C504" s="7"/>
      <c r="D504" s="82"/>
      <c r="E504" s="272" t="s">
        <v>698</v>
      </c>
      <c r="F504" s="272"/>
      <c r="G504" s="272" t="s">
        <v>209</v>
      </c>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c r="AN504" s="272"/>
      <c r="AO504" s="272"/>
      <c r="AP504" s="272"/>
      <c r="AQ504" s="300"/>
      <c r="AR504" s="493">
        <f>SelectedInputs!AR337</f>
        <v>1.9657477736167452E-3</v>
      </c>
      <c r="AS504" s="493">
        <f>SelectedInputs!AS337</f>
        <v>1.7427381422660431E-3</v>
      </c>
      <c r="AT504" s="493">
        <f>SelectedInputs!AT337</f>
        <v>1.9623175492290922E-3</v>
      </c>
      <c r="AU504" s="493">
        <f>SelectedInputs!AU337</f>
        <v>2.0825944460008605E-3</v>
      </c>
      <c r="AV504" s="493">
        <f>SelectedInputs!AV337</f>
        <v>2.2980314818292604E-3</v>
      </c>
    </row>
    <row r="505" spans="1:48" ht="15">
      <c r="A505" s="7"/>
      <c r="B505" s="7"/>
      <c r="C505" s="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99"/>
      <c r="AR505" s="7"/>
      <c r="AS505" s="7"/>
      <c r="AT505" s="7"/>
      <c r="AU505" s="7"/>
      <c r="AV505" s="7"/>
    </row>
    <row r="506" spans="1:48" ht="15">
      <c r="B506" s="37" t="s">
        <v>79</v>
      </c>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8"/>
      <c r="AR506" s="37"/>
      <c r="AS506" s="37"/>
      <c r="AT506" s="37"/>
      <c r="AU506" s="37"/>
      <c r="AV506" s="37"/>
    </row>
    <row r="507" spans="1:48" ht="15">
      <c r="A507" s="7"/>
      <c r="B507" s="7"/>
      <c r="C507" s="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7"/>
      <c r="AS507" s="7"/>
      <c r="AT507" s="7"/>
      <c r="AU507" s="7"/>
      <c r="AV507" s="7"/>
    </row>
    <row r="508" spans="1:48" ht="15">
      <c r="A508" s="7"/>
      <c r="B508" s="7"/>
      <c r="C508" s="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7"/>
      <c r="AS508" s="7"/>
      <c r="AT508" s="7"/>
      <c r="AU508" s="7"/>
      <c r="AV508" s="7"/>
    </row>
  </sheetData>
  <conditionalFormatting sqref="K16:AV18 K278:AP279 AR278:BA279 K101:BA114">
    <cfRule type="cellIs" dxfId="121" priority="24" operator="equal">
      <formula>FALSE()</formula>
    </cfRule>
  </conditionalFormatting>
  <conditionalFormatting sqref="AM3">
    <cfRule type="expression" dxfId="120" priority="22">
      <formula>$AM$3="OK"</formula>
    </cfRule>
  </conditionalFormatting>
  <conditionalFormatting sqref="K298:BA298">
    <cfRule type="cellIs" dxfId="119" priority="17" operator="equal">
      <formula>FALSE()</formula>
    </cfRule>
  </conditionalFormatting>
  <conditionalFormatting sqref="K275:AP275 AR275:BA275">
    <cfRule type="cellIs" dxfId="118" priority="15" operator="equal">
      <formula>FALSE()</formula>
    </cfRule>
  </conditionalFormatting>
  <conditionalFormatting sqref="AW246:BA259">
    <cfRule type="cellIs" dxfId="117"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70" zoomScaleNormal="7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6" t="s">
        <v>43</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181"/>
      <c r="AP1" s="181"/>
      <c r="AQ1" s="17"/>
      <c r="AR1" s="171"/>
      <c r="AS1" s="171"/>
      <c r="AT1" s="181"/>
      <c r="AU1" s="181"/>
      <c r="AV1" s="181"/>
      <c r="AW1" s="181"/>
    </row>
    <row r="2" spans="1:54" ht="15">
      <c r="A2" s="181"/>
      <c r="B2" s="157" t="str">
        <f>UserInterface!E30</f>
        <v>SPMW</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0"/>
      <c r="AR7" s="195"/>
      <c r="AS7" s="195"/>
      <c r="AT7" s="195"/>
      <c r="AU7" s="195"/>
      <c r="AV7" s="195"/>
    </row>
    <row r="8" spans="1:54" ht="15">
      <c r="A8" s="94"/>
      <c r="B8" s="2"/>
      <c r="C8" s="20" t="s">
        <v>699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700</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701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2">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1.3968049905189786</v>
      </c>
      <c r="AW12" s="184"/>
      <c r="AX12" s="184"/>
      <c r="AY12" s="184"/>
      <c r="AZ12" s="184"/>
      <c r="BA12" s="184"/>
      <c r="BB12" s="82"/>
    </row>
    <row r="13" spans="1:54" ht="16.5">
      <c r="A13" s="82"/>
      <c r="B13" s="82"/>
      <c r="C13" s="82"/>
      <c r="D13" s="82"/>
      <c r="E13" s="2" t="s">
        <v>702</v>
      </c>
      <c r="F13" s="82"/>
      <c r="G13" s="2" t="s">
        <v>315</v>
      </c>
      <c r="H13" s="402" t="s">
        <v>703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2">
        <f t="shared" si="0"/>
        <v>1.4354415721535372</v>
      </c>
      <c r="AR13" s="121">
        <f t="shared" si="0"/>
        <v>1.5499137182126492</v>
      </c>
      <c r="AS13" s="121">
        <f t="shared" si="0"/>
        <v>1.5971457273330341</v>
      </c>
      <c r="AT13" s="121">
        <f t="shared" si="0"/>
        <v>1.6244597146872219</v>
      </c>
      <c r="AU13" s="121">
        <f t="shared" si="0"/>
        <v>1.6495114523347425</v>
      </c>
      <c r="AV13" s="121">
        <f t="shared" si="0"/>
        <v>1.6793438971874237</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7"/>
      <c r="AK14" s="257"/>
      <c r="AL14" s="257"/>
      <c r="AM14" s="257"/>
      <c r="AN14" s="257"/>
      <c r="AO14" s="257"/>
      <c r="AP14" s="423"/>
      <c r="AQ14" s="297"/>
      <c r="AR14" s="30"/>
      <c r="AS14" s="30"/>
      <c r="AT14" s="30"/>
      <c r="AU14" s="30"/>
      <c r="AV14" s="30"/>
      <c r="AW14" s="184"/>
      <c r="AX14" s="184"/>
      <c r="AY14" s="184"/>
      <c r="AZ14" s="184"/>
      <c r="BA14" s="184"/>
      <c r="BB14" s="82"/>
    </row>
    <row r="15" spans="1:54" ht="16.5">
      <c r="A15" s="82"/>
      <c r="B15" s="82"/>
      <c r="C15" s="82"/>
      <c r="D15" s="82"/>
      <c r="E15" s="2" t="s">
        <v>704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3">
        <f>InputSummary!AJ182</f>
        <v>3.7574999999999997E-2</v>
      </c>
      <c r="AK15" s="213">
        <f>InputSummary!AK182</f>
        <v>3.6729999999999999E-2</v>
      </c>
      <c r="AL15" s="213">
        <f>InputSummary!AL182</f>
        <v>3.5885E-2</v>
      </c>
      <c r="AM15" s="213">
        <f>InputSummary!AM182</f>
        <v>3.4584999999999998E-2</v>
      </c>
      <c r="AN15" s="213">
        <f>InputSummary!AN182</f>
        <v>3.3610000000000001E-2</v>
      </c>
      <c r="AO15" s="213">
        <f>InputSummary!AO182</f>
        <v>3.2570000000000002E-2</v>
      </c>
      <c r="AP15" s="213">
        <f>InputSummary!AP182</f>
        <v>3.1530000000000002E-2</v>
      </c>
      <c r="AQ15" s="295">
        <f>InputSummary!AQ182</f>
        <v>3.0359999999999998E-2</v>
      </c>
      <c r="AR15" s="213">
        <f>InputSummary!AR182</f>
        <v>3.97335776E-2</v>
      </c>
      <c r="AS15" s="213">
        <f>InputSummary!AS182</f>
        <v>4.1370183200000001E-2</v>
      </c>
      <c r="AT15" s="213">
        <f>InputSummary!AT182</f>
        <v>4.1450170800000005E-2</v>
      </c>
      <c r="AU15" s="213">
        <f>InputSummary!AU182</f>
        <v>4.15681044E-2</v>
      </c>
      <c r="AV15" s="213">
        <f>InputSummary!AV182</f>
        <v>4.1755693600000005E-2</v>
      </c>
      <c r="AW15" s="184"/>
      <c r="AX15" s="184"/>
      <c r="AY15" s="184"/>
      <c r="AZ15" s="184"/>
      <c r="BA15" s="184"/>
      <c r="BB15" s="82"/>
    </row>
    <row r="16" spans="1:54" ht="16.5">
      <c r="A16" s="82"/>
      <c r="B16" s="82"/>
      <c r="C16" s="82"/>
      <c r="D16" s="82"/>
      <c r="E16" s="424" t="s">
        <v>705</v>
      </c>
      <c r="F16" s="82"/>
      <c r="G16" s="2" t="s">
        <v>315</v>
      </c>
      <c r="H16" s="82" t="s">
        <v>706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9"/>
      <c r="AR17" s="30"/>
      <c r="AS17" s="30"/>
      <c r="AT17" s="30"/>
      <c r="AU17" s="30"/>
      <c r="AV17" s="30"/>
      <c r="AW17" s="184"/>
      <c r="AX17" s="184"/>
      <c r="AY17" s="184"/>
      <c r="AZ17" s="184"/>
      <c r="BA17" s="184"/>
      <c r="BB17" s="82"/>
    </row>
    <row r="18" spans="1:54" ht="15">
      <c r="A18" s="82"/>
      <c r="B18" s="82"/>
      <c r="C18" s="28" t="s">
        <v>707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9"/>
      <c r="AR19" s="30"/>
      <c r="AS19" s="30"/>
      <c r="AT19" s="30"/>
      <c r="AU19" s="30"/>
      <c r="AV19" s="30"/>
      <c r="AW19" s="184"/>
      <c r="AX19" s="184"/>
      <c r="AY19" s="184"/>
      <c r="AZ19" s="184"/>
      <c r="BA19" s="184"/>
      <c r="BB19" s="82"/>
    </row>
    <row r="20" spans="1:54" ht="15">
      <c r="A20" s="82"/>
      <c r="B20" s="82"/>
      <c r="C20" s="82"/>
      <c r="D20" s="82"/>
      <c r="E20" s="7" t="s">
        <v>708</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9"/>
      <c r="AR20" s="30">
        <f>SelectedInputs!AR342</f>
        <v>4.8562825605961981</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1"/>
      <c r="AW21" s="184"/>
      <c r="AX21" s="184"/>
      <c r="AY21" s="184"/>
      <c r="AZ21" s="184"/>
      <c r="BA21" s="184"/>
      <c r="BB21" s="82"/>
    </row>
    <row r="22" spans="1:54" ht="15">
      <c r="A22" s="82"/>
      <c r="B22" s="82"/>
      <c r="C22" s="82"/>
      <c r="D22" s="82"/>
      <c r="E22" s="2" t="s">
        <v>709</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6"/>
      <c r="AR22" s="13">
        <f>$AR20/5</f>
        <v>0.97125651211923958</v>
      </c>
      <c r="AS22" s="13">
        <f>$AR20/5</f>
        <v>0.97125651211923958</v>
      </c>
      <c r="AT22" s="13">
        <f>$AR20/5</f>
        <v>0.97125651211923958</v>
      </c>
      <c r="AU22" s="13">
        <f>$AR20/5</f>
        <v>0.97125651211923958</v>
      </c>
      <c r="AV22" s="13">
        <f>$AR20/5</f>
        <v>0.97125651211923958</v>
      </c>
      <c r="AW22" s="184"/>
      <c r="AX22" s="184"/>
      <c r="AY22" s="184"/>
      <c r="AZ22" s="184"/>
      <c r="BA22" s="184"/>
      <c r="BB22" s="82"/>
    </row>
    <row r="23" spans="1:54" ht="15">
      <c r="A23" s="82"/>
      <c r="B23" s="82"/>
      <c r="C23" s="82"/>
      <c r="D23" s="82"/>
      <c r="E23" s="2" t="s">
        <v>710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6"/>
      <c r="AR23" s="213">
        <f>AR15</f>
        <v>3.97335776E-2</v>
      </c>
      <c r="AS23" s="213">
        <f>AS15</f>
        <v>4.1370183200000001E-2</v>
      </c>
      <c r="AT23" s="213">
        <f>AT15</f>
        <v>4.1450170800000005E-2</v>
      </c>
      <c r="AU23" s="213">
        <f>AU15</f>
        <v>4.15681044E-2</v>
      </c>
      <c r="AV23" s="213">
        <f>AV15</f>
        <v>4.1755693600000005E-2</v>
      </c>
      <c r="AW23" s="184"/>
      <c r="AX23" s="184"/>
      <c r="AY23" s="184"/>
      <c r="AZ23" s="184"/>
      <c r="BA23" s="184"/>
      <c r="BB23" s="82"/>
    </row>
    <row r="24" spans="1:54" ht="15">
      <c r="A24" s="82"/>
      <c r="B24" s="82"/>
      <c r="C24" s="82"/>
      <c r="D24" s="82"/>
      <c r="E24" s="2" t="s">
        <v>711</v>
      </c>
      <c r="F24" s="82"/>
      <c r="G24" s="2" t="s">
        <v>315</v>
      </c>
      <c r="H24" s="82" t="s">
        <v>712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6"/>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5">
      <c r="A25" s="82"/>
      <c r="B25" s="82"/>
      <c r="C25" s="82"/>
      <c r="D25" s="82"/>
      <c r="E25" s="2" t="s">
        <v>713</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6"/>
      <c r="AR25" s="13">
        <f>AR22*AR24</f>
        <v>0.97125651211923958</v>
      </c>
      <c r="AS25" s="13">
        <f>AS22*AS24</f>
        <v>1.0098480081130348</v>
      </c>
      <c r="AT25" s="13">
        <f>AT22*AT24</f>
        <v>1.0516256052128261</v>
      </c>
      <c r="AU25" s="13">
        <f>AU22*AU24</f>
        <v>1.0952156661665511</v>
      </c>
      <c r="AV25" s="13">
        <f>AV22*AV24</f>
        <v>1.1407417053182778</v>
      </c>
      <c r="AW25" s="184"/>
      <c r="AX25" s="184"/>
      <c r="AY25" s="184"/>
      <c r="AZ25" s="184"/>
      <c r="BA25" s="184"/>
      <c r="BB25" s="82"/>
    </row>
    <row r="26" spans="1:54" ht="15">
      <c r="A26" s="82"/>
      <c r="B26" s="82"/>
      <c r="C26" s="82"/>
      <c r="D26" s="82"/>
      <c r="E26" s="2" t="s">
        <v>713</v>
      </c>
      <c r="F26" s="82"/>
      <c r="G26" s="2" t="s">
        <v>304</v>
      </c>
      <c r="H26" s="82" t="s">
        <v>714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6"/>
      <c r="AR26" s="13">
        <f>AR25*AR13</f>
        <v>1.5053637920369796</v>
      </c>
      <c r="AS26" s="13">
        <f>AS25*AS13</f>
        <v>1.6128744314135086</v>
      </c>
      <c r="AT26" s="13">
        <f>AT25*AT13</f>
        <v>1.7083234306018047</v>
      </c>
      <c r="AU26" s="13">
        <f>AU25*AU13</f>
        <v>1.8065707841181502</v>
      </c>
      <c r="AV26" s="13">
        <f>AV25*AV13</f>
        <v>1.9156976210934242</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9"/>
      <c r="AS27" s="23"/>
      <c r="AT27" s="23"/>
      <c r="AU27" s="23"/>
      <c r="AV27" s="23"/>
      <c r="AW27" s="184"/>
      <c r="AX27" s="184"/>
      <c r="AY27" s="184"/>
      <c r="AZ27" s="184"/>
      <c r="BA27" s="184"/>
      <c r="BB27" s="82"/>
    </row>
    <row r="28" spans="1:54" ht="15">
      <c r="A28" s="82"/>
      <c r="B28" s="82"/>
      <c r="C28" s="28" t="s">
        <v>715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9"/>
      <c r="AR29" s="30"/>
      <c r="AS29" s="30"/>
      <c r="AT29" s="30"/>
      <c r="AU29" s="30"/>
      <c r="AV29" s="30"/>
      <c r="AW29" s="184"/>
      <c r="AX29" s="184"/>
      <c r="AY29" s="184"/>
      <c r="AZ29" s="184"/>
      <c r="BA29" s="184"/>
      <c r="BB29" s="82"/>
    </row>
    <row r="30" spans="1:54" ht="15">
      <c r="A30" s="82"/>
      <c r="B30" s="82"/>
      <c r="C30" s="82"/>
      <c r="D30" s="10" t="s">
        <v>716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717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9"/>
      <c r="AR31" s="30"/>
      <c r="AS31" s="30"/>
      <c r="AT31" s="30"/>
      <c r="AU31" s="30"/>
      <c r="AV31" s="30"/>
      <c r="AW31" s="184"/>
      <c r="AX31" s="184"/>
      <c r="AY31" s="184"/>
      <c r="AZ31" s="184"/>
      <c r="BA31" s="184"/>
      <c r="BB31" s="82"/>
    </row>
    <row r="32" spans="1:54" ht="15">
      <c r="A32" s="82"/>
      <c r="B32" s="82"/>
      <c r="C32" s="82"/>
      <c r="D32" s="82"/>
      <c r="E32" s="318" t="s">
        <v>718</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314.93906890800383</v>
      </c>
      <c r="AQ32" s="9">
        <f>SelectedInputs!AQ352</f>
        <v>290.65481530668848</v>
      </c>
      <c r="AR32" s="30"/>
      <c r="AS32" s="30"/>
      <c r="AT32" s="30"/>
      <c r="AU32" s="30"/>
      <c r="AV32" s="30"/>
      <c r="AW32" s="184"/>
      <c r="AX32" s="184"/>
      <c r="AY32" s="184"/>
      <c r="AZ32" s="184"/>
      <c r="BA32" s="184"/>
      <c r="BB32" s="82"/>
    </row>
    <row r="33" spans="1:54" ht="15">
      <c r="A33" s="82"/>
      <c r="B33" s="82"/>
      <c r="C33" s="82"/>
      <c r="D33" s="82"/>
      <c r="E33" s="7" t="s">
        <v>717</v>
      </c>
      <c r="F33" s="82"/>
      <c r="G33" s="2" t="s">
        <v>304</v>
      </c>
      <c r="H33" s="82" t="s">
        <v>719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9"/>
      <c r="AR33" s="30">
        <f>IFERROR(((AP$13-AP10)/AP$13) * AP$32 * AP$16 * AQ$16*AR13,0)</f>
        <v>13.756672466105947</v>
      </c>
      <c r="AS33" s="30">
        <f>IFERROR(((AQ$13-AQ10)/AQ$13) * AQ$32 * AQ$16 * AR$16*AS13,0)</f>
        <v>39.64892545902616</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9"/>
      <c r="AR34" s="30"/>
      <c r="AS34" s="30"/>
      <c r="AT34" s="30"/>
      <c r="AU34" s="30"/>
      <c r="AV34" s="30"/>
      <c r="AW34" s="184"/>
      <c r="AX34" s="184"/>
      <c r="AY34" s="184"/>
      <c r="AZ34" s="184"/>
      <c r="BA34" s="184"/>
      <c r="BB34" s="82"/>
    </row>
    <row r="35" spans="1:54" ht="15">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9"/>
      <c r="AR35" s="8"/>
      <c r="AS35" s="30"/>
      <c r="AT35" s="30"/>
      <c r="AU35" s="30"/>
      <c r="AV35" s="30"/>
      <c r="AW35" s="184"/>
      <c r="AX35" s="184"/>
      <c r="AY35" s="184"/>
      <c r="AZ35" s="184"/>
      <c r="BA35" s="184"/>
      <c r="BB35" s="82"/>
    </row>
    <row r="36" spans="1:54" ht="15">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370.27699999999999</v>
      </c>
      <c r="AK36" s="8">
        <f>SelectedInputs!AK355</f>
        <v>340.73899999999998</v>
      </c>
      <c r="AL36" s="8">
        <f>SelectedInputs!AL355</f>
        <v>337.19600000000003</v>
      </c>
      <c r="AM36" s="8">
        <f>SelectedInputs!AM355</f>
        <v>337.70793424667971</v>
      </c>
      <c r="AN36" s="8">
        <f>SelectedInputs!AN355</f>
        <v>388.42029730985303</v>
      </c>
      <c r="AO36" s="8">
        <f>SelectedInputs!AO355</f>
        <v>386.17471033866661</v>
      </c>
      <c r="AP36" s="8">
        <f>SelectedInputs!AP355</f>
        <v>398.39964135733345</v>
      </c>
      <c r="AQ36" s="9">
        <f>SelectedInputs!AQ355</f>
        <v>447.13390750680003</v>
      </c>
      <c r="AR36" s="8"/>
      <c r="AS36" s="30"/>
      <c r="AT36" s="30"/>
      <c r="AU36" s="30"/>
      <c r="AV36" s="30"/>
      <c r="AW36" s="184"/>
      <c r="AX36" s="184"/>
      <c r="AY36" s="184"/>
      <c r="AZ36" s="184"/>
      <c r="BA36" s="184"/>
      <c r="BB36" s="82"/>
    </row>
    <row r="37" spans="1:54" ht="15">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360.17240003989406</v>
      </c>
      <c r="AK37" s="8">
        <f>SelectedInputs!AK356</f>
        <v>343.93361019461713</v>
      </c>
      <c r="AL37" s="8">
        <f>SelectedInputs!AL356</f>
        <v>334.58568715012842</v>
      </c>
      <c r="AM37" s="8">
        <f>SelectedInputs!AM356</f>
        <v>348.14576361924065</v>
      </c>
      <c r="AN37" s="8">
        <f>SelectedInputs!AN356</f>
        <v>370.75746244916132</v>
      </c>
      <c r="AO37" s="8">
        <f>SelectedInputs!AO356</f>
        <v>406.34487730880119</v>
      </c>
      <c r="AP37" s="8">
        <f>SelectedInputs!AP356</f>
        <v>378.79144323149745</v>
      </c>
      <c r="AQ37" s="9">
        <f>SelectedInputs!AQ356</f>
        <v>461.33317925751771</v>
      </c>
      <c r="AR37" s="8"/>
      <c r="AS37" s="30"/>
      <c r="AT37" s="30"/>
      <c r="AU37" s="30"/>
      <c r="AV37" s="30"/>
      <c r="AW37" s="184"/>
      <c r="AX37" s="184"/>
      <c r="AY37" s="184"/>
      <c r="AZ37" s="184"/>
      <c r="BA37" s="184"/>
      <c r="BB37" s="82"/>
    </row>
    <row r="38" spans="1:54" ht="15">
      <c r="A38" s="82"/>
      <c r="B38" s="82"/>
      <c r="C38" s="82"/>
      <c r="D38" s="82"/>
      <c r="E38" s="318" t="s">
        <v>720</v>
      </c>
      <c r="F38" s="82"/>
      <c r="G38" s="82" t="s">
        <v>304</v>
      </c>
      <c r="H38" s="82" t="s">
        <v>721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10.104599960105929</v>
      </c>
      <c r="AK38" s="7">
        <f t="shared" si="2"/>
        <v>-3.1946101946171552</v>
      </c>
      <c r="AL38" s="7">
        <f t="shared" si="2"/>
        <v>2.6103128498716046</v>
      </c>
      <c r="AM38" s="7">
        <f t="shared" si="2"/>
        <v>-10.437829372560941</v>
      </c>
      <c r="AN38" s="7">
        <f t="shared" si="2"/>
        <v>17.662834860691703</v>
      </c>
      <c r="AO38" s="7">
        <f t="shared" si="2"/>
        <v>-20.170166970134574</v>
      </c>
      <c r="AP38" s="7">
        <f t="shared" si="2"/>
        <v>19.608198125835997</v>
      </c>
      <c r="AQ38" s="65">
        <f t="shared" si="2"/>
        <v>-14.199271750717685</v>
      </c>
      <c r="AR38" s="8"/>
      <c r="AS38" s="30"/>
      <c r="AT38" s="30"/>
      <c r="AU38" s="30"/>
      <c r="AV38" s="30"/>
      <c r="AW38" s="184"/>
      <c r="AX38" s="184"/>
      <c r="AY38" s="184"/>
      <c r="AZ38" s="184"/>
      <c r="BA38" s="184"/>
      <c r="BB38" s="82"/>
    </row>
    <row r="39" spans="1:54" ht="15">
      <c r="A39" s="82"/>
      <c r="B39" s="82"/>
      <c r="C39" s="82"/>
      <c r="D39" s="82"/>
      <c r="E39" s="318" t="s">
        <v>426</v>
      </c>
      <c r="F39" s="82"/>
      <c r="G39" s="82" t="s">
        <v>100</v>
      </c>
      <c r="H39" s="82" t="s">
        <v>722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0.71598360655737692</v>
      </c>
      <c r="AO39" s="8">
        <f>SelectedInputs!AO357</f>
        <v>0.1</v>
      </c>
      <c r="AP39" s="8">
        <f>SelectedInputs!AP357</f>
        <v>0.19</v>
      </c>
      <c r="AQ39" s="9">
        <f>SelectedInputs!AQ357</f>
        <v>2.3034246575342463</v>
      </c>
      <c r="AR39" s="8">
        <f>SelectedInputs!AR357</f>
        <v>0</v>
      </c>
      <c r="AS39" s="8"/>
      <c r="AT39" s="30"/>
      <c r="AU39" s="30"/>
      <c r="AV39" s="30"/>
      <c r="AW39" s="184"/>
      <c r="AX39" s="184"/>
      <c r="AY39" s="184"/>
      <c r="AZ39" s="184"/>
      <c r="BA39" s="184"/>
      <c r="BB39" s="82"/>
    </row>
    <row r="40" spans="1:54" ht="15">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5">
      <c r="A41" s="82"/>
      <c r="B41" s="82"/>
      <c r="C41" s="82"/>
      <c r="D41" s="82"/>
      <c r="E41" s="318" t="s">
        <v>723</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724</v>
      </c>
      <c r="F42" s="82"/>
      <c r="G42" s="82" t="s">
        <v>304</v>
      </c>
      <c r="H42" s="82" t="s">
        <v>725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10.495883291163839</v>
      </c>
      <c r="AM42" s="7">
        <f t="shared" si="4"/>
        <v>-3.3135252578679912</v>
      </c>
      <c r="AN42" s="7">
        <f t="shared" si="4"/>
        <v>2.7162555011917098</v>
      </c>
      <c r="AO42" s="7">
        <f t="shared" si="4"/>
        <v>-10.900197007834487</v>
      </c>
      <c r="AP42" s="7">
        <f t="shared" si="4"/>
        <v>18.34310823182846</v>
      </c>
      <c r="AQ42" s="65">
        <f t="shared" si="4"/>
        <v>-20.839219476600725</v>
      </c>
      <c r="AR42" s="7">
        <f t="shared" si="4"/>
        <v>20.697963449995672</v>
      </c>
      <c r="AS42" s="7"/>
      <c r="AT42" s="7"/>
      <c r="AU42" s="30"/>
      <c r="AV42" s="30"/>
      <c r="AW42" s="184"/>
      <c r="AX42" s="184"/>
      <c r="AY42" s="184"/>
      <c r="AZ42" s="184"/>
      <c r="BA42" s="184"/>
      <c r="BB42" s="82"/>
    </row>
    <row r="43" spans="1:54" ht="15">
      <c r="A43" s="82"/>
      <c r="B43" s="82"/>
      <c r="C43" s="82"/>
      <c r="D43" s="82"/>
      <c r="E43" s="56" t="s">
        <v>726</v>
      </c>
      <c r="F43" s="82"/>
      <c r="G43" s="82" t="s">
        <v>304</v>
      </c>
      <c r="H43" s="82" t="s">
        <v>727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-10.495883291163839</v>
      </c>
      <c r="AM43" s="7">
        <f t="shared" si="5"/>
        <v>3.3135252578679912</v>
      </c>
      <c r="AN43" s="7">
        <f t="shared" si="5"/>
        <v>-2.7162555011917098</v>
      </c>
      <c r="AO43" s="7">
        <f t="shared" si="5"/>
        <v>10.900197007834487</v>
      </c>
      <c r="AP43" s="7">
        <f t="shared" si="5"/>
        <v>-18.34310823182846</v>
      </c>
      <c r="AQ43" s="65">
        <f t="shared" si="5"/>
        <v>20.839219476600725</v>
      </c>
      <c r="AR43" s="30">
        <f t="shared" si="5"/>
        <v>-20.697963449995672</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9"/>
      <c r="AR44" s="30"/>
      <c r="AS44" s="30"/>
      <c r="AT44" s="30"/>
      <c r="AU44" s="30"/>
      <c r="AV44" s="30"/>
      <c r="AW44" s="184"/>
      <c r="AX44" s="184"/>
      <c r="AY44" s="184"/>
      <c r="AZ44" s="184"/>
      <c r="BA44" s="184"/>
      <c r="BB44" s="82"/>
    </row>
    <row r="45" spans="1:54" ht="15">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9"/>
      <c r="AR45" s="30"/>
      <c r="AS45" s="30"/>
      <c r="AT45" s="30"/>
      <c r="AU45" s="30"/>
      <c r="AV45" s="30"/>
      <c r="AW45" s="184"/>
      <c r="AX45" s="184"/>
      <c r="AY45" s="184"/>
      <c r="AZ45" s="184"/>
      <c r="BA45" s="184"/>
      <c r="BB45" s="82"/>
    </row>
    <row r="46" spans="1:54" ht="15">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9"/>
      <c r="AR46" s="8">
        <f>SelectedInputs!AR360</f>
        <v>0</v>
      </c>
      <c r="AS46" s="8">
        <f>SelectedInputs!AS360</f>
        <v>0</v>
      </c>
      <c r="AT46" s="8">
        <f>SelectedInputs!AT360</f>
        <v>0</v>
      </c>
      <c r="AU46" s="8">
        <f>SelectedInputs!AU360</f>
        <v>0</v>
      </c>
      <c r="AV46" s="8">
        <f>SelectedInputs!AV360</f>
        <v>0</v>
      </c>
      <c r="AW46" s="184"/>
      <c r="AX46" s="184"/>
      <c r="AY46" s="184"/>
      <c r="AZ46" s="184"/>
      <c r="BA46" s="184"/>
      <c r="BB46" s="82"/>
    </row>
    <row r="47" spans="1:54" ht="15">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9"/>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5">
      <c r="A48" s="82"/>
      <c r="B48" s="82"/>
      <c r="C48" s="82"/>
      <c r="D48" s="82"/>
      <c r="E48" s="513" t="s">
        <v>430</v>
      </c>
      <c r="F48" s="510"/>
      <c r="G48" s="510" t="s">
        <v>304</v>
      </c>
      <c r="H48" s="510" t="s">
        <v>728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9"/>
      <c r="AR48" s="514">
        <f>AR46-AR47</f>
        <v>0</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9"/>
      <c r="AR49" s="30"/>
      <c r="AS49" s="30"/>
      <c r="AT49" s="30"/>
      <c r="AU49" s="30"/>
      <c r="AV49" s="30"/>
      <c r="AW49" s="184"/>
      <c r="AX49" s="184"/>
      <c r="AY49" s="184"/>
      <c r="AZ49" s="184"/>
      <c r="BA49" s="184"/>
      <c r="BB49" s="82"/>
    </row>
    <row r="50" spans="1:54" ht="15">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9"/>
      <c r="AR50" s="8"/>
      <c r="AS50" s="8"/>
      <c r="AT50" s="30"/>
      <c r="AU50" s="30"/>
      <c r="AV50" s="30"/>
      <c r="AW50" s="184"/>
      <c r="AX50" s="184"/>
      <c r="AY50" s="184"/>
      <c r="AZ50" s="184"/>
      <c r="BA50" s="184"/>
      <c r="BB50" s="82"/>
    </row>
    <row r="51" spans="1:54" ht="15">
      <c r="A51" s="82"/>
      <c r="B51" s="82"/>
      <c r="C51" s="82"/>
      <c r="D51" s="82"/>
      <c r="E51" s="318" t="s">
        <v>729</v>
      </c>
      <c r="F51" s="82"/>
      <c r="G51" s="82" t="s">
        <v>304</v>
      </c>
      <c r="H51" s="82" t="s">
        <v>730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0.01</v>
      </c>
      <c r="AK51" s="8">
        <f>SelectedInputs!AK363</f>
        <v>2.0899999999999998E-3</v>
      </c>
      <c r="AL51" s="8">
        <f>SelectedInputs!AL363</f>
        <v>1.4999999999999999E-2</v>
      </c>
      <c r="AM51" s="8">
        <f>SelectedInputs!AM363</f>
        <v>3.2504999999999999E-2</v>
      </c>
      <c r="AN51" s="8">
        <f>SelectedInputs!AN363</f>
        <v>1.1699999999999998E-3</v>
      </c>
      <c r="AO51" s="8">
        <f>SelectedInputs!AO363</f>
        <v>7.9699999999999997E-3</v>
      </c>
      <c r="AP51" s="8">
        <f>SelectedInputs!AP363</f>
        <v>2.4160000000000001E-2</v>
      </c>
      <c r="AQ51" s="9">
        <f>SelectedInputs!AQ363</f>
        <v>6.9599999999999995E-2</v>
      </c>
      <c r="AR51" s="8"/>
      <c r="AS51" s="8"/>
      <c r="AT51" s="30"/>
      <c r="AU51" s="30"/>
      <c r="AV51" s="30"/>
      <c r="AW51" s="184"/>
      <c r="AX51" s="184"/>
      <c r="AY51" s="184"/>
      <c r="AZ51" s="184"/>
      <c r="BA51" s="184"/>
      <c r="BB51" s="82"/>
    </row>
    <row r="52" spans="1:54" ht="15">
      <c r="A52" s="82"/>
      <c r="B52" s="82"/>
      <c r="C52" s="82"/>
      <c r="D52" s="82"/>
      <c r="E52" s="318" t="s">
        <v>731</v>
      </c>
      <c r="F52" s="82"/>
      <c r="G52" s="82" t="s">
        <v>304</v>
      </c>
      <c r="H52" s="82" t="s">
        <v>732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0.01</v>
      </c>
      <c r="AM52" s="7">
        <f>SUM($AH51:AK51)</f>
        <v>1.209E-2</v>
      </c>
      <c r="AN52" s="7">
        <f>SUM($AH51:AL51)</f>
        <v>2.7089999999999999E-2</v>
      </c>
      <c r="AO52" s="7">
        <f>SUM($AH51:AM51)</f>
        <v>5.9594999999999995E-2</v>
      </c>
      <c r="AP52" s="7">
        <f>SUM($AH51:AN51)</f>
        <v>6.0764999999999993E-2</v>
      </c>
      <c r="AQ52" s="65">
        <f>SUM($AH51:AO51)</f>
        <v>6.8734999999999991E-2</v>
      </c>
      <c r="AR52" s="8">
        <f>SUM($AH51:AP51)</f>
        <v>9.2894999999999991E-2</v>
      </c>
      <c r="AS52" s="8">
        <f>SUM($AH51:AQ51)</f>
        <v>0.162495</v>
      </c>
      <c r="AT52" s="30"/>
      <c r="AU52" s="30"/>
      <c r="AV52" s="30"/>
      <c r="AW52" s="184"/>
      <c r="AX52" s="184"/>
      <c r="AY52" s="184"/>
      <c r="AZ52" s="184"/>
      <c r="BA52" s="184"/>
      <c r="BB52" s="82"/>
    </row>
    <row r="53" spans="1:54" ht="15">
      <c r="A53" s="82"/>
      <c r="B53" s="82"/>
      <c r="C53" s="82"/>
      <c r="D53" s="82"/>
      <c r="E53" s="318" t="s">
        <v>438</v>
      </c>
      <c r="F53" s="82"/>
      <c r="G53" s="82" t="s">
        <v>529</v>
      </c>
      <c r="H53" s="82" t="s">
        <v>733</v>
      </c>
      <c r="I53" s="261">
        <f>SelectedInputs!I364</f>
        <v>46</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9"/>
      <c r="AR53" s="8"/>
      <c r="AS53" s="8"/>
      <c r="AT53" s="30"/>
      <c r="AU53" s="30"/>
      <c r="AV53" s="30"/>
      <c r="AW53" s="184"/>
      <c r="AX53" s="184"/>
      <c r="AY53" s="184"/>
      <c r="AZ53" s="184"/>
      <c r="BA53" s="184"/>
      <c r="BB53" s="82"/>
    </row>
    <row r="54" spans="1:54" ht="15">
      <c r="A54" s="82"/>
      <c r="B54" s="82"/>
      <c r="C54" s="82"/>
      <c r="D54" s="82"/>
      <c r="E54" s="318" t="s">
        <v>734</v>
      </c>
      <c r="F54" s="82"/>
      <c r="G54" s="82" t="s">
        <v>304</v>
      </c>
      <c r="H54" s="82" t="s">
        <v>735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9">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736</v>
      </c>
      <c r="F55" s="82"/>
      <c r="G55" s="82" t="s">
        <v>304</v>
      </c>
      <c r="H55" s="82" t="s">
        <v>737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9">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9"/>
      <c r="AR56" s="30"/>
      <c r="AS56" s="30"/>
      <c r="AT56" s="30"/>
      <c r="AU56" s="30"/>
      <c r="AV56" s="30"/>
      <c r="AW56" s="184"/>
      <c r="AX56" s="184"/>
      <c r="AY56" s="184"/>
      <c r="AZ56" s="184"/>
      <c r="BA56" s="184"/>
      <c r="BB56" s="82"/>
    </row>
    <row r="57" spans="1:54" ht="15">
      <c r="A57" s="82"/>
      <c r="B57" s="82"/>
      <c r="C57" s="82"/>
      <c r="D57" s="10" t="s">
        <v>738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739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9"/>
      <c r="AR58" s="30"/>
      <c r="AS58" s="30"/>
      <c r="AT58" s="30"/>
      <c r="AU58" s="30"/>
      <c r="AV58" s="30"/>
      <c r="AW58" s="184"/>
      <c r="AX58" s="184"/>
      <c r="AY58" s="184"/>
      <c r="AZ58" s="184"/>
      <c r="BA58" s="184"/>
      <c r="BB58" s="82"/>
    </row>
    <row r="59" spans="1:54" ht="15">
      <c r="A59" s="82"/>
      <c r="B59" s="82"/>
      <c r="C59" s="82"/>
      <c r="D59" s="82"/>
      <c r="E59" s="318" t="s">
        <v>740</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2.9776650194666887</v>
      </c>
      <c r="AQ59" s="9">
        <f>SelectedInputs!AQ368</f>
        <v>3.4000000000000004</v>
      </c>
      <c r="AR59" s="30"/>
      <c r="AS59" s="30"/>
      <c r="AT59" s="30"/>
      <c r="AU59" s="30"/>
      <c r="AV59" s="30"/>
      <c r="AW59" s="184"/>
      <c r="AX59" s="184"/>
      <c r="AY59" s="184"/>
      <c r="AZ59" s="184"/>
      <c r="BA59" s="184"/>
      <c r="BB59" s="82"/>
    </row>
    <row r="60" spans="1:54" ht="15">
      <c r="A60" s="82"/>
      <c r="B60" s="82"/>
      <c r="C60" s="82"/>
      <c r="D60" s="82"/>
      <c r="E60" s="318" t="s">
        <v>741</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5">
      <c r="A61" s="82"/>
      <c r="B61" s="82"/>
      <c r="C61" s="82"/>
      <c r="D61" s="82"/>
      <c r="E61" s="318" t="s">
        <v>742</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0.43774999999999997</v>
      </c>
      <c r="AQ61" s="9">
        <f>SelectedInputs!AQ370</f>
        <v>0</v>
      </c>
      <c r="AR61" s="30"/>
      <c r="AS61" s="30"/>
      <c r="AT61" s="30"/>
      <c r="AU61" s="30"/>
      <c r="AV61" s="30"/>
      <c r="AW61" s="184"/>
      <c r="AX61" s="184"/>
      <c r="AY61" s="184"/>
      <c r="AZ61" s="184"/>
      <c r="BA61" s="184"/>
      <c r="BB61" s="82"/>
    </row>
    <row r="62" spans="1:54" ht="15">
      <c r="A62" s="82"/>
      <c r="B62" s="82"/>
      <c r="C62" s="82"/>
      <c r="D62" s="82"/>
      <c r="E62" s="7" t="s">
        <v>743</v>
      </c>
      <c r="F62" s="82"/>
      <c r="G62" s="2" t="s">
        <v>304</v>
      </c>
      <c r="H62" s="82" t="s">
        <v>744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4.3434549712839026</v>
      </c>
      <c r="AS62" s="30">
        <f>SUM(AQ59:AQ61)*AQ$13</f>
        <v>4.8805013453220267</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7"/>
      <c r="AL63" s="257"/>
      <c r="AM63" s="257"/>
      <c r="AN63" s="257"/>
      <c r="AO63" s="257"/>
      <c r="AP63" s="257"/>
      <c r="AQ63" s="9"/>
      <c r="AR63" s="257"/>
      <c r="AS63" s="257"/>
      <c r="AT63" s="257"/>
      <c r="AU63" s="257"/>
      <c r="AV63" s="30"/>
      <c r="AW63" s="184"/>
      <c r="AX63" s="184"/>
      <c r="AY63" s="184"/>
      <c r="AZ63" s="184"/>
      <c r="BA63" s="184"/>
      <c r="BB63" s="82"/>
    </row>
    <row r="64" spans="1:54" ht="15">
      <c r="A64" s="82"/>
      <c r="B64" s="82"/>
      <c r="C64" s="82"/>
      <c r="D64" s="82"/>
      <c r="E64" s="85" t="s">
        <v>745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746</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2.7017748525052174</v>
      </c>
      <c r="AQ65" s="9">
        <f>SelectedInputs!AQ372</f>
        <v>1.9647374818862349</v>
      </c>
      <c r="AR65" s="30"/>
      <c r="AS65" s="30"/>
      <c r="AT65" s="30"/>
      <c r="AU65" s="30"/>
      <c r="AV65" s="30"/>
      <c r="AW65" s="184"/>
      <c r="AX65" s="184"/>
      <c r="AY65" s="184"/>
      <c r="AZ65" s="184"/>
      <c r="BA65" s="184"/>
      <c r="BB65" s="82"/>
    </row>
    <row r="66" spans="1:54" ht="15">
      <c r="A66" s="82"/>
      <c r="B66" s="82"/>
      <c r="C66" s="82"/>
      <c r="D66" s="82"/>
      <c r="E66" s="318" t="s">
        <v>747</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0</v>
      </c>
      <c r="AQ66" s="9">
        <f>SelectedInputs!AQ373</f>
        <v>0</v>
      </c>
      <c r="AR66" s="30"/>
      <c r="AS66" s="30"/>
      <c r="AT66" s="30"/>
      <c r="AU66" s="30"/>
      <c r="AV66" s="30"/>
      <c r="AW66" s="184"/>
      <c r="AX66" s="184"/>
      <c r="AY66" s="184"/>
      <c r="AZ66" s="184"/>
      <c r="BA66" s="184"/>
      <c r="BB66" s="82"/>
    </row>
    <row r="67" spans="1:54" ht="15">
      <c r="A67" s="82"/>
      <c r="B67" s="82"/>
      <c r="C67" s="82"/>
      <c r="D67" s="82"/>
      <c r="E67" s="318" t="s">
        <v>748</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v>
      </c>
      <c r="AQ67" s="9">
        <f>SelectedInputs!AQ374</f>
        <v>0</v>
      </c>
      <c r="AR67" s="30"/>
      <c r="AS67" s="30"/>
      <c r="AT67" s="30"/>
      <c r="AU67" s="30"/>
      <c r="AV67" s="30"/>
      <c r="AW67" s="184"/>
      <c r="AX67" s="184"/>
      <c r="AY67" s="184"/>
      <c r="AZ67" s="184"/>
      <c r="BA67" s="184"/>
      <c r="BB67" s="82"/>
    </row>
    <row r="68" spans="1:54" ht="15">
      <c r="A68" s="82"/>
      <c r="B68" s="82"/>
      <c r="C68" s="82"/>
      <c r="D68" s="82"/>
      <c r="E68" s="7" t="s">
        <v>745</v>
      </c>
      <c r="F68" s="82"/>
      <c r="G68" s="2" t="s">
        <v>304</v>
      </c>
      <c r="H68" s="82" t="s">
        <v>749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4.4506918955768962</v>
      </c>
      <c r="AS68" s="30">
        <f>SUM(AQ65:AQ67) * AQ$16 * AR$16 * AS$13</f>
        <v>3.361709135174451</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750</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5">
      <c r="A72" s="82"/>
      <c r="B72" s="82"/>
      <c r="C72" s="82"/>
      <c r="D72" s="82"/>
      <c r="E72" s="7" t="s">
        <v>456</v>
      </c>
      <c r="F72" s="82"/>
      <c r="G72" s="2" t="s">
        <v>304</v>
      </c>
      <c r="H72" s="82" t="s">
        <v>751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752</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v>
      </c>
      <c r="AQ75" s="9">
        <f>SelectedInputs!AQ378</f>
        <v>0</v>
      </c>
      <c r="AR75" s="30"/>
      <c r="AS75" s="30"/>
      <c r="AT75" s="30"/>
      <c r="AU75" s="30"/>
      <c r="AV75" s="30"/>
      <c r="AW75" s="184"/>
      <c r="AX75" s="184"/>
      <c r="AY75" s="184"/>
      <c r="AZ75" s="184"/>
      <c r="BA75" s="184"/>
      <c r="BB75" s="82"/>
    </row>
    <row r="76" spans="1:54" ht="15">
      <c r="A76" s="82"/>
      <c r="B76" s="82"/>
      <c r="C76" s="82"/>
      <c r="D76" s="82"/>
      <c r="E76" s="346" t="s">
        <v>753</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0</v>
      </c>
      <c r="AQ76" s="9">
        <f>SelectedInputs!AQ379</f>
        <v>0</v>
      </c>
      <c r="AR76" s="30"/>
      <c r="AS76" s="30"/>
      <c r="AT76" s="30"/>
      <c r="AU76" s="30"/>
      <c r="AV76" s="30"/>
      <c r="AW76" s="184"/>
      <c r="AX76" s="184"/>
      <c r="AY76" s="184"/>
      <c r="AZ76" s="184"/>
      <c r="BA76" s="184"/>
      <c r="BB76" s="82"/>
    </row>
    <row r="77" spans="1:54" ht="15">
      <c r="A77" s="82"/>
      <c r="B77" s="82"/>
      <c r="C77" s="82"/>
      <c r="D77" s="82"/>
      <c r="E77" s="346" t="s">
        <v>754</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9.1615550995405928E-2</v>
      </c>
      <c r="AQ77" s="9">
        <f>SelectedInputs!AQ380</f>
        <v>0.15299718260869574</v>
      </c>
      <c r="AR77" s="30"/>
      <c r="AS77" s="30"/>
      <c r="AT77" s="30"/>
      <c r="AU77" s="30"/>
      <c r="AV77" s="30"/>
      <c r="AW77" s="184"/>
      <c r="AX77" s="184"/>
      <c r="AY77" s="184"/>
      <c r="AZ77" s="184"/>
      <c r="BA77" s="184"/>
      <c r="BB77" s="82"/>
    </row>
    <row r="78" spans="1:54" ht="15">
      <c r="A78" s="82"/>
      <c r="B78" s="82"/>
      <c r="C78" s="82"/>
      <c r="D78" s="82"/>
      <c r="E78" s="346" t="s">
        <v>755</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0.18690283708609265</v>
      </c>
      <c r="AQ78" s="9">
        <f>SelectedInputs!AQ381</f>
        <v>0.20718017419354834</v>
      </c>
      <c r="AR78" s="30"/>
      <c r="AS78" s="30"/>
      <c r="AT78" s="30"/>
      <c r="AU78" s="30"/>
      <c r="AV78" s="30"/>
      <c r="AW78" s="184"/>
      <c r="AX78" s="184"/>
      <c r="AY78" s="184"/>
      <c r="AZ78" s="184"/>
      <c r="BA78" s="184"/>
      <c r="BB78" s="82"/>
    </row>
    <row r="79" spans="1:54" ht="15">
      <c r="A79" s="82"/>
      <c r="B79" s="82"/>
      <c r="C79" s="82"/>
      <c r="D79" s="82"/>
      <c r="E79" s="293" t="s">
        <v>756</v>
      </c>
      <c r="F79" s="82"/>
      <c r="G79" s="2" t="s">
        <v>304</v>
      </c>
      <c r="H79" s="82" t="s">
        <v>757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0.35419768034382598</v>
      </c>
      <c r="AS79" s="30">
        <f>SUM(AQ75:AQ78)*AQ$13</f>
        <v>0.51701355130231874</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758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759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760</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1.4978629999999999</v>
      </c>
      <c r="AQ83" s="9">
        <f>SelectedInputs!AQ385</f>
        <v>1.5747180000000001</v>
      </c>
      <c r="AR83" s="30"/>
      <c r="AS83" s="30"/>
      <c r="AT83" s="30"/>
      <c r="AU83" s="30"/>
      <c r="AV83" s="30"/>
      <c r="AW83" s="184"/>
      <c r="AX83" s="184"/>
      <c r="AY83" s="184"/>
      <c r="AZ83" s="184"/>
      <c r="BA83" s="184"/>
      <c r="BB83" s="82"/>
    </row>
    <row r="84" spans="1:54" ht="15">
      <c r="A84" s="82"/>
      <c r="B84" s="82"/>
      <c r="C84" s="82"/>
      <c r="D84" s="82"/>
      <c r="E84" s="346" t="s">
        <v>761</v>
      </c>
      <c r="F84" s="82"/>
      <c r="G84" s="82" t="s">
        <v>762</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0.7</v>
      </c>
      <c r="AQ84" s="9">
        <f>SelectedInputs!AQ386</f>
        <v>0.7</v>
      </c>
      <c r="AR84" s="30"/>
      <c r="AS84" s="30"/>
      <c r="AT84" s="30"/>
      <c r="AU84" s="30"/>
      <c r="AV84" s="30"/>
      <c r="AW84" s="184"/>
      <c r="AX84" s="184"/>
      <c r="AY84" s="184"/>
      <c r="AZ84" s="184"/>
      <c r="BA84" s="184"/>
      <c r="BB84" s="82"/>
    </row>
    <row r="85" spans="1:54" ht="15">
      <c r="A85" s="82"/>
      <c r="B85" s="82"/>
      <c r="C85" s="82"/>
      <c r="D85" s="82"/>
      <c r="E85" s="293" t="s">
        <v>759</v>
      </c>
      <c r="F85" s="82"/>
      <c r="G85" s="82" t="s">
        <v>304</v>
      </c>
      <c r="H85" s="82" t="s">
        <v>763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0.78712911220597126</v>
      </c>
      <c r="AS85" s="30">
        <f>(AQ83/AQ$13 - AQ84) * AQ$16 * AR$16 * AS$13</f>
        <v>0.67932175505293357</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764</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23.692231549999995</v>
      </c>
      <c r="AQ88" s="9">
        <f>SelectedInputs!AQ388</f>
        <v>22.969622200000003</v>
      </c>
      <c r="AR88" s="30"/>
      <c r="AS88" s="30"/>
      <c r="AT88" s="30"/>
      <c r="AU88" s="30"/>
      <c r="AV88" s="30"/>
      <c r="AW88" s="184"/>
      <c r="AX88" s="184"/>
      <c r="AY88" s="184"/>
      <c r="AZ88" s="184"/>
      <c r="BA88" s="184"/>
      <c r="BB88" s="82"/>
    </row>
    <row r="89" spans="1:54" ht="15">
      <c r="A89" s="82"/>
      <c r="B89" s="82"/>
      <c r="C89" s="82"/>
      <c r="D89" s="82"/>
      <c r="E89" s="346" t="s">
        <v>765</v>
      </c>
      <c r="F89" s="82"/>
      <c r="G89" s="82" t="s">
        <v>762</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14.5</v>
      </c>
      <c r="AQ89" s="9">
        <f>SelectedInputs!AQ389</f>
        <v>14.5</v>
      </c>
      <c r="AR89" s="30"/>
      <c r="AS89" s="30"/>
      <c r="AT89" s="30"/>
      <c r="AU89" s="30"/>
      <c r="AV89" s="30"/>
      <c r="AW89" s="184"/>
      <c r="AX89" s="184"/>
      <c r="AY89" s="184"/>
      <c r="AZ89" s="184"/>
      <c r="BA89" s="184"/>
      <c r="BB89" s="82"/>
    </row>
    <row r="90" spans="1:54" ht="15">
      <c r="A90" s="82"/>
      <c r="B90" s="82"/>
      <c r="C90" s="82"/>
      <c r="D90" s="82"/>
      <c r="E90" s="293" t="s">
        <v>473</v>
      </c>
      <c r="F90" s="82"/>
      <c r="G90" s="82" t="s">
        <v>304</v>
      </c>
      <c r="H90" s="82" t="s">
        <v>766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6.8035279614857318</v>
      </c>
      <c r="AS90" s="30">
        <f>(AQ88/AQ$13 - AQ89) * AQ$16 * AR$16 * AS$13</f>
        <v>2.5695810156276258</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767</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15.785852033181968</v>
      </c>
      <c r="AQ93" s="9">
        <f>SelectedInputs!AQ391</f>
        <v>13.504190137980313</v>
      </c>
      <c r="AR93" s="30"/>
      <c r="AS93" s="30"/>
      <c r="AT93" s="30"/>
      <c r="AU93" s="30"/>
      <c r="AV93" s="30"/>
      <c r="AW93" s="184"/>
      <c r="AX93" s="184"/>
      <c r="AY93" s="184"/>
      <c r="AZ93" s="184"/>
      <c r="BA93" s="184"/>
      <c r="BB93" s="82"/>
    </row>
    <row r="94" spans="1:54" ht="15">
      <c r="A94" s="82"/>
      <c r="B94" s="82"/>
      <c r="C94" s="82"/>
      <c r="D94" s="82"/>
      <c r="E94" s="346" t="s">
        <v>768</v>
      </c>
      <c r="F94" s="82"/>
      <c r="G94" s="82" t="s">
        <v>762</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16.8</v>
      </c>
      <c r="AQ94" s="9">
        <f>SelectedInputs!AQ392</f>
        <v>16.600000000000001</v>
      </c>
      <c r="AR94" s="30"/>
      <c r="AS94" s="30"/>
      <c r="AT94" s="30"/>
      <c r="AU94" s="30"/>
      <c r="AV94" s="30"/>
      <c r="AW94" s="184"/>
      <c r="AX94" s="184"/>
      <c r="AY94" s="184"/>
      <c r="AZ94" s="184"/>
      <c r="BA94" s="184"/>
      <c r="BB94" s="82"/>
    </row>
    <row r="95" spans="1:54" ht="15">
      <c r="A95" s="82"/>
      <c r="B95" s="82"/>
      <c r="C95" s="82"/>
      <c r="D95" s="82"/>
      <c r="E95" s="293" t="s">
        <v>478</v>
      </c>
      <c r="F95" s="82"/>
      <c r="G95" s="82" t="s">
        <v>304</v>
      </c>
      <c r="H95" s="82" t="s">
        <v>769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-7.2268262827236578</v>
      </c>
      <c r="AS95" s="30">
        <f>(AQ93/AQ$13 - AQ94) * AQ$16 * AR$16 * AS$13</f>
        <v>-12.306199961304509</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770</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1.60284654</v>
      </c>
      <c r="AQ98" s="9">
        <f>SelectedInputs!AQ394</f>
        <v>1.7724563945579999</v>
      </c>
      <c r="AR98" s="30"/>
      <c r="AS98" s="30"/>
      <c r="AT98" s="30"/>
      <c r="AU98" s="30"/>
      <c r="AV98" s="30"/>
      <c r="AW98" s="184"/>
      <c r="AX98" s="184"/>
      <c r="AY98" s="184"/>
      <c r="AZ98" s="184"/>
      <c r="BA98" s="184"/>
      <c r="BB98" s="82"/>
    </row>
    <row r="99" spans="1:54" ht="15">
      <c r="A99" s="82"/>
      <c r="B99" s="82"/>
      <c r="C99" s="82"/>
      <c r="D99" s="82"/>
      <c r="E99" s="346" t="s">
        <v>771</v>
      </c>
      <c r="F99" s="82"/>
      <c r="G99" s="82" t="s">
        <v>762</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5">
      <c r="A100" s="82"/>
      <c r="B100" s="82"/>
      <c r="C100" s="82"/>
      <c r="D100" s="82"/>
      <c r="E100" s="293" t="s">
        <v>483</v>
      </c>
      <c r="F100" s="82"/>
      <c r="G100" s="82" t="s">
        <v>304</v>
      </c>
      <c r="H100" s="82" t="s">
        <v>772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2.0762444290205488</v>
      </c>
      <c r="AS100" s="30">
        <f>(AQ98/AQ$13 - AQ99) * AQ$16 * AR$16 * AS$13</f>
        <v>2.1127380003683021</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773</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1.02586727</v>
      </c>
      <c r="AQ103" s="9">
        <f>SelectedInputs!AQ397</f>
        <v>1.0353046579960001</v>
      </c>
      <c r="AR103" s="30"/>
      <c r="AS103" s="30"/>
      <c r="AT103" s="30"/>
      <c r="AU103" s="30"/>
      <c r="AV103" s="30"/>
      <c r="AW103" s="184"/>
      <c r="AX103" s="184"/>
      <c r="AY103" s="184"/>
      <c r="AZ103" s="184"/>
      <c r="BA103" s="184"/>
      <c r="BB103" s="82"/>
    </row>
    <row r="104" spans="1:54" ht="15">
      <c r="A104" s="82"/>
      <c r="B104" s="82"/>
      <c r="C104" s="82"/>
      <c r="D104" s="82"/>
      <c r="E104" s="346" t="s">
        <v>774</v>
      </c>
      <c r="G104" s="82" t="s">
        <v>762</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5">
      <c r="A105" s="82"/>
      <c r="B105" s="82"/>
      <c r="C105" s="82"/>
      <c r="D105" s="82"/>
      <c r="E105" s="293" t="s">
        <v>488</v>
      </c>
      <c r="F105" s="82"/>
      <c r="G105" s="82" t="s">
        <v>304</v>
      </c>
      <c r="H105" s="82" t="s">
        <v>775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1.3288553527101972</v>
      </c>
      <c r="AS105" s="30">
        <f>(AQ103/AQ$13 - AQ104) * AQ$16 * AR$16 * AS$13</f>
        <v>1.2340656162951278</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776</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0</v>
      </c>
      <c r="AQ108" s="9">
        <f>SelectedInputs!AQ400</f>
        <v>0</v>
      </c>
      <c r="AR108" s="30"/>
      <c r="AS108" s="30"/>
      <c r="AT108" s="30"/>
      <c r="AU108" s="30"/>
      <c r="AV108" s="30"/>
      <c r="AW108" s="184"/>
      <c r="AX108" s="184"/>
      <c r="AY108" s="184"/>
      <c r="AZ108" s="184"/>
      <c r="BA108" s="184"/>
      <c r="BB108" s="82"/>
    </row>
    <row r="109" spans="1:54" ht="15">
      <c r="A109" s="82"/>
      <c r="B109" s="82"/>
      <c r="C109" s="82"/>
      <c r="D109" s="82"/>
      <c r="E109" s="346" t="s">
        <v>777</v>
      </c>
      <c r="G109" s="82" t="s">
        <v>762</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5">
      <c r="A110" s="82"/>
      <c r="B110" s="82"/>
      <c r="C110" s="82"/>
      <c r="D110" s="82"/>
      <c r="E110" s="293" t="s">
        <v>493</v>
      </c>
      <c r="F110" s="82"/>
      <c r="G110" s="82" t="s">
        <v>304</v>
      </c>
      <c r="H110" s="82" t="s">
        <v>778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779</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5">
      <c r="A114" s="82"/>
      <c r="B114" s="82"/>
      <c r="C114" s="82"/>
      <c r="D114" s="82"/>
      <c r="E114" s="346" t="s">
        <v>780</v>
      </c>
      <c r="F114" s="82"/>
      <c r="G114" s="82" t="s">
        <v>762</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5">
      <c r="A115" s="82"/>
      <c r="B115" s="82"/>
      <c r="C115" s="82"/>
      <c r="D115" s="82"/>
      <c r="E115" s="293" t="s">
        <v>498</v>
      </c>
      <c r="F115" s="82"/>
      <c r="G115" s="82" t="s">
        <v>304</v>
      </c>
      <c r="H115" s="82" t="s">
        <v>781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782</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5">
      <c r="A119" s="82"/>
      <c r="B119" s="82"/>
      <c r="C119" s="82"/>
      <c r="D119" s="82"/>
      <c r="E119" s="346" t="s">
        <v>783</v>
      </c>
      <c r="F119" s="82"/>
      <c r="G119" s="82" t="s">
        <v>762</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5">
      <c r="A120" s="82"/>
      <c r="B120" s="82"/>
      <c r="C120" s="82"/>
      <c r="D120" s="82"/>
      <c r="E120" s="293" t="s">
        <v>503</v>
      </c>
      <c r="F120" s="82"/>
      <c r="G120" s="82" t="s">
        <v>304</v>
      </c>
      <c r="H120" s="82" t="s">
        <v>784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785</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5">
      <c r="A124" s="82"/>
      <c r="B124" s="82"/>
      <c r="C124" s="82"/>
      <c r="D124" s="82"/>
      <c r="E124" s="346" t="s">
        <v>786</v>
      </c>
      <c r="F124" s="82"/>
      <c r="G124" s="82" t="s">
        <v>762</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5">
      <c r="A125" s="82"/>
      <c r="B125" s="82"/>
      <c r="C125" s="82"/>
      <c r="D125" s="82"/>
      <c r="E125" s="293" t="s">
        <v>508</v>
      </c>
      <c r="F125" s="82"/>
      <c r="G125" s="82" t="s">
        <v>304</v>
      </c>
      <c r="H125" s="82" t="s">
        <v>787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788</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0.65759904000000002</v>
      </c>
      <c r="AQ128" s="9">
        <f>SelectedInputs!AQ412</f>
        <v>0.99869389999999925</v>
      </c>
      <c r="AR128" s="7"/>
      <c r="AS128" s="30"/>
      <c r="AT128" s="30"/>
      <c r="AU128" s="30"/>
      <c r="AV128" s="30"/>
      <c r="AW128" s="184"/>
      <c r="AX128" s="184"/>
      <c r="AY128" s="184"/>
      <c r="AZ128" s="184"/>
      <c r="BA128" s="184"/>
      <c r="BB128" s="82"/>
    </row>
    <row r="129" spans="1:54" ht="15">
      <c r="A129" s="82"/>
      <c r="B129" s="82"/>
      <c r="C129" s="82"/>
      <c r="D129" s="82"/>
      <c r="E129" s="346" t="s">
        <v>789</v>
      </c>
      <c r="F129" s="82"/>
      <c r="G129" s="82" t="s">
        <v>304</v>
      </c>
      <c r="H129" s="82" t="s">
        <v>790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513</v>
      </c>
      <c r="F130" s="82"/>
      <c r="G130" s="82" t="s">
        <v>304</v>
      </c>
      <c r="H130" s="82" t="s">
        <v>791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0.85181975270649501</v>
      </c>
      <c r="AS130" s="30">
        <f>(AQ128/AQ$13) * AQ$16 * AR$16 * AS$13 + AS129</f>
        <v>1.1904262128785335</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792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793</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0.83359867500000007</v>
      </c>
      <c r="AP133" s="8">
        <f>SelectedInputs!AP414</f>
        <v>2.4256667083333343</v>
      </c>
      <c r="AQ133" s="9">
        <f>SelectedInputs!AQ414</f>
        <v>4.0428750000000006E-2</v>
      </c>
      <c r="AR133" s="30"/>
      <c r="AS133" s="30"/>
      <c r="AT133" s="30"/>
      <c r="AU133" s="30"/>
      <c r="AV133" s="30"/>
      <c r="AW133" s="184"/>
      <c r="AX133" s="184"/>
      <c r="AY133" s="184"/>
      <c r="AZ133" s="184"/>
      <c r="BA133" s="184"/>
      <c r="BB133" s="82"/>
    </row>
    <row r="134" spans="1:54" ht="15">
      <c r="A134" s="82"/>
      <c r="B134" s="82"/>
      <c r="C134" s="82"/>
      <c r="D134" s="82"/>
      <c r="E134" s="346" t="s">
        <v>794</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0</v>
      </c>
      <c r="AP134" s="8">
        <f>SelectedInputs!AP415</f>
        <v>0</v>
      </c>
      <c r="AQ134" s="9">
        <f>SelectedInputs!AQ415</f>
        <v>-6.0679558333333342E-2</v>
      </c>
      <c r="AR134" s="30"/>
      <c r="AS134" s="30"/>
      <c r="AT134" s="30"/>
      <c r="AU134" s="30"/>
      <c r="AV134" s="30"/>
      <c r="AW134" s="184"/>
      <c r="AX134" s="184"/>
      <c r="AY134" s="184"/>
      <c r="AZ134" s="184"/>
      <c r="BA134" s="184"/>
      <c r="BB134" s="82"/>
    </row>
    <row r="135" spans="1:54" ht="15">
      <c r="A135" s="82"/>
      <c r="B135" s="82"/>
      <c r="C135" s="82"/>
      <c r="D135" s="82"/>
      <c r="E135" s="293" t="s">
        <v>516</v>
      </c>
      <c r="F135" s="82"/>
      <c r="G135" s="82" t="s">
        <v>304</v>
      </c>
      <c r="H135" s="82" t="s">
        <v>795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1.1793725954186463</v>
      </c>
      <c r="AS135" s="30">
        <f>((AP133-AP134))/AP$13*AP$16*AQ$16*AR$16*AS$13</f>
        <v>3.366485552902696</v>
      </c>
      <c r="AT135" s="30">
        <f>((AQ133-AQ134))/AQ$13*AQ$16*AR$16*AS$16*AT$13</f>
        <v>0.12765166054007476</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5">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5">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5">
      <c r="A141" s="82"/>
      <c r="B141" s="82"/>
      <c r="C141" s="82"/>
      <c r="D141" s="82"/>
      <c r="E141" s="293" t="s">
        <v>796</v>
      </c>
      <c r="F141" s="82"/>
      <c r="G141" s="82" t="s">
        <v>304</v>
      </c>
      <c r="H141" s="82" t="s">
        <v>797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798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60"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799</v>
      </c>
      <c r="F146" s="82"/>
      <c r="G146" s="2" t="s">
        <v>304</v>
      </c>
      <c r="H146" s="82" t="s">
        <v>800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1.5053637920369796</v>
      </c>
      <c r="AS146" s="30">
        <f>AS26</f>
        <v>1.6128744314135086</v>
      </c>
      <c r="AT146" s="30">
        <f>AT26</f>
        <v>1.7083234306018047</v>
      </c>
      <c r="AU146" s="30">
        <f>AU26</f>
        <v>1.8065707841181502</v>
      </c>
      <c r="AV146" s="30">
        <f>AV26</f>
        <v>1.9156976210934242</v>
      </c>
      <c r="AW146" s="184"/>
      <c r="AX146" s="184"/>
      <c r="AY146" s="184"/>
      <c r="AZ146" s="184"/>
      <c r="BA146" s="184"/>
      <c r="BB146" s="82"/>
    </row>
    <row r="147" spans="1:54" ht="15">
      <c r="A147" s="82"/>
      <c r="B147" s="82"/>
      <c r="C147" s="82"/>
      <c r="D147" s="82"/>
      <c r="E147" s="346" t="s">
        <v>801</v>
      </c>
      <c r="F147" s="82"/>
      <c r="G147" s="2" t="s">
        <v>304</v>
      </c>
      <c r="H147" s="82" t="s">
        <v>719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13.756672466105947</v>
      </c>
      <c r="AS147" s="30">
        <f>AS33</f>
        <v>39.64892545902616</v>
      </c>
      <c r="AT147" s="30"/>
      <c r="AU147" s="30"/>
      <c r="AV147" s="30"/>
      <c r="AW147" s="184"/>
      <c r="AX147" s="184"/>
      <c r="AY147" s="184"/>
      <c r="AZ147" s="184"/>
      <c r="BA147" s="184"/>
      <c r="BB147" s="82"/>
    </row>
    <row r="148" spans="1:54" ht="15">
      <c r="A148" s="82"/>
      <c r="B148" s="82"/>
      <c r="C148" s="82"/>
      <c r="D148" s="82"/>
      <c r="E148" s="346" t="s">
        <v>724</v>
      </c>
      <c r="F148" s="82"/>
      <c r="G148" s="2" t="s">
        <v>304</v>
      </c>
      <c r="H148" s="82" t="s">
        <v>727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-20.697963449995672</v>
      </c>
      <c r="AS148" s="30"/>
      <c r="AT148" s="30"/>
      <c r="AU148" s="30"/>
      <c r="AV148" s="30"/>
      <c r="AW148" s="184"/>
      <c r="AX148" s="184"/>
      <c r="AY148" s="184"/>
      <c r="AZ148" s="184"/>
      <c r="BA148" s="184"/>
      <c r="BB148" s="82"/>
    </row>
    <row r="149" spans="1:54" ht="15">
      <c r="A149" s="82"/>
      <c r="B149" s="82"/>
      <c r="C149" s="82"/>
      <c r="D149" s="82"/>
      <c r="E149" s="346" t="s">
        <v>435</v>
      </c>
      <c r="F149" s="82"/>
      <c r="G149" s="2" t="s">
        <v>304</v>
      </c>
      <c r="H149" s="82" t="s">
        <v>737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60" t="s">
        <v>802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803</v>
      </c>
      <c r="G151" s="2" t="s">
        <v>304</v>
      </c>
      <c r="H151" s="82" t="s">
        <v>804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4.3434549712839026</v>
      </c>
      <c r="AS151" s="30">
        <f>AS62</f>
        <v>4.8805013453220267</v>
      </c>
      <c r="AT151" s="30"/>
      <c r="AU151" s="30"/>
      <c r="AV151" s="30"/>
      <c r="AW151" s="184"/>
      <c r="AX151" s="184"/>
      <c r="AY151" s="184"/>
      <c r="AZ151" s="184"/>
      <c r="BA151" s="184"/>
      <c r="BB151" s="82"/>
    </row>
    <row r="152" spans="1:54" ht="15">
      <c r="A152" s="82"/>
      <c r="B152" s="82"/>
      <c r="C152" s="82"/>
      <c r="D152" s="82"/>
      <c r="E152" s="346" t="s">
        <v>805</v>
      </c>
      <c r="G152" s="2" t="s">
        <v>304</v>
      </c>
      <c r="H152" s="82" t="s">
        <v>806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4.4506918955768962</v>
      </c>
      <c r="AS152" s="30">
        <f>AS68</f>
        <v>3.361709135174451</v>
      </c>
      <c r="AT152" s="30"/>
      <c r="AU152" s="30"/>
      <c r="AV152" s="30"/>
      <c r="AW152" s="184"/>
      <c r="AX152" s="184"/>
      <c r="AY152" s="184"/>
      <c r="AZ152" s="184"/>
      <c r="BA152" s="184"/>
      <c r="BB152" s="82"/>
    </row>
    <row r="153" spans="1:54" ht="15">
      <c r="A153" s="82"/>
      <c r="B153" s="82"/>
      <c r="C153" s="82"/>
      <c r="D153" s="82"/>
      <c r="E153" s="346" t="s">
        <v>807</v>
      </c>
      <c r="G153" s="2" t="s">
        <v>304</v>
      </c>
      <c r="H153" s="82" t="s">
        <v>808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756</v>
      </c>
      <c r="G154" s="2" t="s">
        <v>304</v>
      </c>
      <c r="H154" s="82" t="s">
        <v>809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0.35419768034382598</v>
      </c>
      <c r="AS154" s="30">
        <f>AS79</f>
        <v>0.51701355130231874</v>
      </c>
      <c r="AT154" s="30"/>
      <c r="AU154" s="30"/>
      <c r="AV154" s="30"/>
      <c r="AW154" s="184"/>
      <c r="AX154" s="184"/>
      <c r="AY154" s="184"/>
      <c r="AZ154" s="184"/>
      <c r="BA154" s="184"/>
      <c r="BB154" s="82"/>
    </row>
    <row r="155" spans="1:54" ht="15">
      <c r="A155" s="82"/>
      <c r="B155" s="82"/>
      <c r="C155" s="82"/>
      <c r="D155" s="82"/>
      <c r="E155" s="260" t="s">
        <v>810</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468</v>
      </c>
      <c r="F156" s="82"/>
      <c r="G156" s="2" t="s">
        <v>304</v>
      </c>
      <c r="H156" s="82" t="s">
        <v>763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0.78712911220597126</v>
      </c>
      <c r="AS156" s="30">
        <f>AS85</f>
        <v>0.67932175505293357</v>
      </c>
      <c r="AT156" s="30"/>
      <c r="AU156" s="30"/>
      <c r="AV156" s="30"/>
      <c r="AW156" s="184"/>
      <c r="AX156" s="184"/>
      <c r="AY156" s="184"/>
      <c r="AZ156" s="184"/>
      <c r="BA156" s="184"/>
      <c r="BB156" s="82"/>
    </row>
    <row r="157" spans="1:54" ht="15">
      <c r="A157" s="82"/>
      <c r="B157" s="82"/>
      <c r="C157" s="82"/>
      <c r="D157" s="82"/>
      <c r="E157" s="346" t="s">
        <v>473</v>
      </c>
      <c r="F157" s="82"/>
      <c r="G157" s="2" t="s">
        <v>304</v>
      </c>
      <c r="H157" s="82" t="s">
        <v>766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6.8035279614857318</v>
      </c>
      <c r="AS157" s="30">
        <f>AS90</f>
        <v>2.5695810156276258</v>
      </c>
      <c r="AT157" s="30"/>
      <c r="AU157" s="30"/>
      <c r="AV157" s="30"/>
      <c r="AW157" s="184"/>
      <c r="AX157" s="184"/>
      <c r="AY157" s="184"/>
      <c r="AZ157" s="184"/>
      <c r="BA157" s="184"/>
      <c r="BB157" s="82"/>
    </row>
    <row r="158" spans="1:54" ht="15">
      <c r="A158" s="82"/>
      <c r="B158" s="82"/>
      <c r="C158" s="82"/>
      <c r="D158" s="82"/>
      <c r="E158" s="346" t="s">
        <v>478</v>
      </c>
      <c r="F158" s="82"/>
      <c r="G158" s="2" t="s">
        <v>304</v>
      </c>
      <c r="H158" s="82" t="s">
        <v>769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-7.2268262827236578</v>
      </c>
      <c r="AS158" s="30">
        <f>AS95</f>
        <v>-12.306199961304509</v>
      </c>
      <c r="AT158" s="30"/>
      <c r="AU158" s="30"/>
      <c r="AV158" s="30"/>
      <c r="AW158" s="184"/>
      <c r="AX158" s="184"/>
      <c r="AY158" s="184"/>
      <c r="AZ158" s="184"/>
      <c r="BA158" s="184"/>
      <c r="BB158" s="82"/>
    </row>
    <row r="159" spans="1:54" ht="15">
      <c r="A159" s="82"/>
      <c r="B159" s="82"/>
      <c r="C159" s="82"/>
      <c r="D159" s="82"/>
      <c r="E159" s="346" t="s">
        <v>483</v>
      </c>
      <c r="F159" s="82"/>
      <c r="G159" s="2" t="s">
        <v>304</v>
      </c>
      <c r="H159" s="82" t="s">
        <v>772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2.0762444290205488</v>
      </c>
      <c r="AS159" s="30">
        <f>AS100</f>
        <v>2.1127380003683021</v>
      </c>
      <c r="AT159" s="30"/>
      <c r="AU159" s="30"/>
      <c r="AV159" s="30"/>
      <c r="AW159" s="184"/>
      <c r="AX159" s="184"/>
      <c r="AY159" s="184"/>
      <c r="AZ159" s="184"/>
      <c r="BA159" s="184"/>
      <c r="BB159" s="82"/>
    </row>
    <row r="160" spans="1:54" ht="15">
      <c r="A160" s="82"/>
      <c r="B160" s="82"/>
      <c r="C160" s="82"/>
      <c r="D160" s="82"/>
      <c r="E160" s="346" t="s">
        <v>488</v>
      </c>
      <c r="F160" s="82"/>
      <c r="G160" s="2" t="s">
        <v>304</v>
      </c>
      <c r="H160" s="82" t="s">
        <v>775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1.3288553527101972</v>
      </c>
      <c r="AS160" s="30">
        <f>AS105</f>
        <v>1.2340656162951278</v>
      </c>
      <c r="AT160" s="30"/>
      <c r="AU160" s="30"/>
      <c r="AV160" s="30"/>
      <c r="AW160" s="184"/>
      <c r="AX160" s="184"/>
      <c r="AY160" s="184"/>
      <c r="AZ160" s="184"/>
      <c r="BA160" s="184"/>
      <c r="BB160" s="82"/>
    </row>
    <row r="161" spans="1:54" ht="15">
      <c r="A161" s="82"/>
      <c r="B161" s="82"/>
      <c r="C161" s="82"/>
      <c r="D161" s="82"/>
      <c r="E161" s="346" t="s">
        <v>811</v>
      </c>
      <c r="F161" s="82"/>
      <c r="G161" s="2" t="s">
        <v>304</v>
      </c>
      <c r="H161" s="82" t="s">
        <v>778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5">
      <c r="A162" s="82"/>
      <c r="B162" s="82"/>
      <c r="C162" s="82"/>
      <c r="D162" s="82"/>
      <c r="E162" s="346" t="s">
        <v>812</v>
      </c>
      <c r="F162" s="82"/>
      <c r="G162" s="2" t="s">
        <v>304</v>
      </c>
      <c r="H162" s="82" t="s">
        <v>781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503</v>
      </c>
      <c r="F163" s="82"/>
      <c r="G163" s="2" t="s">
        <v>304</v>
      </c>
      <c r="H163" s="82" t="s">
        <v>784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508</v>
      </c>
      <c r="F164" s="82"/>
      <c r="G164" s="2" t="s">
        <v>304</v>
      </c>
      <c r="H164" s="82" t="s">
        <v>787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813</v>
      </c>
      <c r="F165" s="82"/>
      <c r="G165" s="2" t="s">
        <v>304</v>
      </c>
      <c r="H165" s="82" t="s">
        <v>791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0.85181975270649501</v>
      </c>
      <c r="AS165" s="30">
        <f>AS130</f>
        <v>1.1904262128785335</v>
      </c>
      <c r="AT165" s="30"/>
      <c r="AU165" s="30"/>
      <c r="AV165" s="30"/>
      <c r="AW165" s="184"/>
      <c r="AX165" s="184"/>
      <c r="AY165" s="184"/>
      <c r="AZ165" s="184"/>
      <c r="BA165" s="184"/>
      <c r="BB165" s="82"/>
    </row>
    <row r="166" spans="1:54" ht="15">
      <c r="A166" s="82"/>
      <c r="B166" s="82"/>
      <c r="C166" s="82"/>
      <c r="D166" s="82"/>
      <c r="E166" s="346" t="s">
        <v>814</v>
      </c>
      <c r="F166" s="82"/>
      <c r="G166" s="2" t="s">
        <v>304</v>
      </c>
      <c r="H166" s="82" t="s">
        <v>795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1.1793725954186463</v>
      </c>
      <c r="AS166" s="30">
        <f>AS135</f>
        <v>3.366485552902696</v>
      </c>
      <c r="AT166" s="30">
        <f>AT135</f>
        <v>0.12765166054007476</v>
      </c>
      <c r="AU166" s="30"/>
      <c r="AV166" s="30"/>
      <c r="AW166" s="184"/>
      <c r="AX166" s="184"/>
      <c r="AY166" s="184"/>
      <c r="AZ166" s="184"/>
      <c r="BA166" s="184"/>
      <c r="BB166" s="82"/>
    </row>
    <row r="167" spans="1:54" ht="15">
      <c r="A167" s="82"/>
      <c r="B167" s="82"/>
      <c r="C167" s="82"/>
      <c r="D167" s="82"/>
      <c r="E167" s="346" t="s">
        <v>815</v>
      </c>
      <c r="F167" s="82"/>
      <c r="G167" s="2" t="s">
        <v>304</v>
      </c>
      <c r="H167" s="82" t="s">
        <v>797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AM3">
    <cfRule type="expression" dxfId="116" priority="12">
      <formula>$AM$3="OK"</formula>
    </cfRule>
  </conditionalFormatting>
  <conditionalFormatting sqref="AW30:BA167 AW10:BA27">
    <cfRule type="cellIs" dxfId="115" priority="5" operator="equal">
      <formula>FALSE()</formula>
    </cfRule>
  </conditionalFormatting>
  <conditionalFormatting sqref="K168:BA168">
    <cfRule type="cellIs" dxfId="114" priority="4" operator="equal">
      <formula>FALSE()</formula>
    </cfRule>
  </conditionalFormatting>
  <conditionalFormatting sqref="AW28:BA29">
    <cfRule type="cellIs" dxfId="113" priority="3" operator="equal">
      <formula>FALSE()</formula>
    </cfRule>
  </conditionalFormatting>
  <conditionalFormatting sqref="AW6:BA6">
    <cfRule type="cellIs" dxfId="112" priority="2" operator="equal">
      <formula>FALSE()</formula>
    </cfRule>
  </conditionalFormatting>
  <conditionalFormatting sqref="AW8:BA9">
    <cfRule type="cellIs" dxfId="111"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6" t="s">
        <v>49</v>
      </c>
      <c r="B1" s="181"/>
      <c r="C1" s="181"/>
      <c r="D1" s="181"/>
      <c r="E1" s="275"/>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817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818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22.313986575858046</v>
      </c>
      <c r="AS12" s="8">
        <f>(InputSummary!AS31 + InputSummary!AS41)</f>
        <v>26.269421453899273</v>
      </c>
      <c r="AT12" s="8">
        <f>(InputSummary!AT31 + InputSummary!AT41)</f>
        <v>17.051786740004992</v>
      </c>
      <c r="AU12" s="8">
        <f>(InputSummary!AU31 + InputSummary!AU41)</f>
        <v>17.467278071358336</v>
      </c>
      <c r="AV12" s="8">
        <f>(InputSummary!AV31 + InputSummary!AV41)</f>
        <v>18.189047761310739</v>
      </c>
      <c r="AW12" s="2"/>
    </row>
    <row r="13" spans="1:49" ht="15">
      <c r="A13" s="2"/>
      <c r="B13" s="2"/>
      <c r="C13" s="2"/>
      <c r="D13" s="2"/>
      <c r="E13" s="7" t="s">
        <v>819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85.524993196906848</v>
      </c>
      <c r="AS13" s="8">
        <f>(InputSummary!AS32 + InputSummary!AS42)</f>
        <v>100.34832616937877</v>
      </c>
      <c r="AT13" s="8">
        <f>(InputSummary!AT32 + InputSummary!AT42)</f>
        <v>103.6831777088819</v>
      </c>
      <c r="AU13" s="8">
        <f>(InputSummary!AU32 + InputSummary!AU42)</f>
        <v>90.121288763698487</v>
      </c>
      <c r="AV13" s="8">
        <f>(InputSummary!AV32 + InputSummary!AV42)</f>
        <v>80.982474292215556</v>
      </c>
      <c r="AW13" s="2"/>
    </row>
    <row r="14" spans="1:49" ht="15">
      <c r="A14" s="2"/>
      <c r="B14" s="2"/>
      <c r="C14" s="2"/>
      <c r="D14" s="2"/>
      <c r="E14" s="7" t="s">
        <v>820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37.787201346025661</v>
      </c>
      <c r="AS14" s="8">
        <f>(InputSummary!AS33 + InputSummary!AS43)</f>
        <v>35.049861338581827</v>
      </c>
      <c r="AT14" s="8">
        <f>(InputSummary!AT33 + InputSummary!AT43)</f>
        <v>33.921638689693062</v>
      </c>
      <c r="AU14" s="8">
        <f>(InputSummary!AU33 + InputSummary!AU43)</f>
        <v>29.897961096053805</v>
      </c>
      <c r="AV14" s="8">
        <f>(InputSummary!AV33 + InputSummary!AV43)</f>
        <v>28.522288240230782</v>
      </c>
      <c r="AW14" s="2"/>
    </row>
    <row r="15" spans="1:49" ht="15">
      <c r="A15" s="2"/>
      <c r="B15" s="2"/>
      <c r="C15" s="2"/>
      <c r="D15" s="2"/>
      <c r="E15" s="7" t="s">
        <v>821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23.57956796789939</v>
      </c>
      <c r="AS15" s="8">
        <f>(InputSummary!AS34 + InputSummary!AS44)</f>
        <v>23.522278119685215</v>
      </c>
      <c r="AT15" s="8">
        <f>(InputSummary!AT34 + InputSummary!AT44)</f>
        <v>23.002938060458462</v>
      </c>
      <c r="AU15" s="8">
        <f>(InputSummary!AU34 + InputSummary!AU44)</f>
        <v>23.174242087638113</v>
      </c>
      <c r="AV15" s="8">
        <f>(InputSummary!AV34 + InputSummary!AV44)</f>
        <v>22.911277064056385</v>
      </c>
      <c r="AW15" s="2"/>
    </row>
    <row r="16" spans="1:49" ht="15">
      <c r="A16" s="2"/>
      <c r="B16" s="2"/>
      <c r="C16" s="2"/>
      <c r="D16" s="2"/>
      <c r="E16" s="7" t="s">
        <v>822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8.7387142197491769</v>
      </c>
      <c r="AS16" s="8">
        <f>(InputSummary!AS35 + InputSummary!AS45)</f>
        <v>8.6183395273723846</v>
      </c>
      <c r="AT16" s="8">
        <f>(InputSummary!AT35 + InputSummary!AT45)</f>
        <v>8.6909407361848316</v>
      </c>
      <c r="AU16" s="8">
        <f>(InputSummary!AU35 + InputSummary!AU45)</f>
        <v>8.766296307864879</v>
      </c>
      <c r="AV16" s="8">
        <f>(InputSummary!AV35 + InputSummary!AV45)</f>
        <v>8.6800538153374589</v>
      </c>
      <c r="AW16" s="2"/>
    </row>
    <row r="17" spans="1:49" ht="15">
      <c r="A17" s="2"/>
      <c r="B17" s="2"/>
      <c r="C17" s="2"/>
      <c r="D17" s="2"/>
      <c r="E17" s="7" t="s">
        <v>823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15.316135576442948</v>
      </c>
      <c r="AS17" s="8">
        <f>(InputSummary!AS36 + InputSummary!AS46)</f>
        <v>15.454490558244352</v>
      </c>
      <c r="AT17" s="8">
        <f>(InputSummary!AT36 + InputSummary!AT46)</f>
        <v>15.178016392971415</v>
      </c>
      <c r="AU17" s="8">
        <f>(InputSummary!AU36 + InputSummary!AU46)</f>
        <v>14.848952386308646</v>
      </c>
      <c r="AV17" s="8">
        <f>(InputSummary!AV36 + InputSummary!AV46)</f>
        <v>14.777111622469778</v>
      </c>
      <c r="AW17" s="2"/>
    </row>
    <row r="18" spans="1:49" ht="15">
      <c r="A18" s="2"/>
      <c r="B18" s="2"/>
      <c r="C18" s="2"/>
      <c r="D18" s="2"/>
      <c r="E18" s="7" t="s">
        <v>824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81.568697495169488</v>
      </c>
      <c r="AS18" s="8">
        <f>(InputSummary!AS37 + InputSummary!AS47)</f>
        <v>80.502435835257415</v>
      </c>
      <c r="AT18" s="8">
        <f>(InputSummary!AT37 + InputSummary!AT47)</f>
        <v>81.172157400705615</v>
      </c>
      <c r="AU18" s="8">
        <f>(InputSummary!AU37 + InputSummary!AU47)</f>
        <v>78.453104444238519</v>
      </c>
      <c r="AV18" s="8">
        <f>(InputSummary!AV37 + InputSummary!AV47)</f>
        <v>78.815239433777691</v>
      </c>
      <c r="AW18" s="2"/>
    </row>
    <row r="19" spans="1:49" ht="15">
      <c r="A19" s="2"/>
      <c r="B19" s="2"/>
      <c r="C19" s="2"/>
      <c r="D19" s="2"/>
      <c r="E19" s="7" t="s">
        <v>825</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274.82929637805154</v>
      </c>
      <c r="AS19" s="431">
        <f t="shared" si="0"/>
        <v>289.7651530024192</v>
      </c>
      <c r="AT19" s="431">
        <f t="shared" si="0"/>
        <v>282.7006557289003</v>
      </c>
      <c r="AU19" s="431">
        <f t="shared" si="0"/>
        <v>262.72912315716076</v>
      </c>
      <c r="AV19" s="431">
        <f t="shared" si="0"/>
        <v>252.8774922293984</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826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818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7.2924889828291093</v>
      </c>
      <c r="AS23" s="8">
        <f>InputSummary!AS51</f>
        <v>8.5913306639411271</v>
      </c>
      <c r="AT23" s="8">
        <f>InputSummary!AT51</f>
        <v>10.666731977105478</v>
      </c>
      <c r="AU23" s="8">
        <f>InputSummary!AU51</f>
        <v>12.27780516434996</v>
      </c>
      <c r="AV23" s="8">
        <f>InputSummary!AV51</f>
        <v>14.244357164349958</v>
      </c>
      <c r="AW23" s="2"/>
    </row>
    <row r="24" spans="1:49" ht="15">
      <c r="A24" s="2"/>
      <c r="B24" s="2"/>
      <c r="C24" s="2"/>
      <c r="D24" s="2"/>
      <c r="E24" s="7" t="s">
        <v>819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5.9692140171708914</v>
      </c>
      <c r="AS24" s="8">
        <f>InputSummary!AS52</f>
        <v>9.0145003360588714</v>
      </c>
      <c r="AT24" s="8">
        <f>InputSummary!AT52</f>
        <v>4.102392022894521</v>
      </c>
      <c r="AU24" s="8">
        <f>InputSummary!AU52</f>
        <v>0.97459283565004085</v>
      </c>
      <c r="AV24" s="8">
        <f>InputSummary!AV52</f>
        <v>1.0188288356500408</v>
      </c>
      <c r="AW24" s="2"/>
    </row>
    <row r="25" spans="1:49" ht="15">
      <c r="A25" s="2"/>
      <c r="B25" s="2"/>
      <c r="C25" s="2"/>
      <c r="D25" s="2"/>
      <c r="E25" s="7" t="s">
        <v>820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0</v>
      </c>
      <c r="AS25" s="8">
        <f>InputSummary!AS53</f>
        <v>0</v>
      </c>
      <c r="AT25" s="8">
        <f>InputSummary!AT53</f>
        <v>0</v>
      </c>
      <c r="AU25" s="8">
        <f>InputSummary!AU53</f>
        <v>0</v>
      </c>
      <c r="AV25" s="8">
        <f>InputSummary!AV53</f>
        <v>0</v>
      </c>
      <c r="AW25" s="2"/>
    </row>
    <row r="26" spans="1:49" ht="15">
      <c r="A26" s="2"/>
      <c r="B26" s="2"/>
      <c r="C26" s="2"/>
      <c r="D26" s="2"/>
      <c r="E26" s="7" t="s">
        <v>821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5">
      <c r="A27" s="2"/>
      <c r="B27" s="2"/>
      <c r="C27" s="2"/>
      <c r="D27" s="2"/>
      <c r="E27" s="7" t="s">
        <v>822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823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824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0.79596</v>
      </c>
      <c r="AS29" s="8">
        <f>InputSummary!AS57</f>
        <v>0.92664000000000002</v>
      </c>
      <c r="AT29" s="8">
        <f>InputSummary!AT57</f>
        <v>1.1404799999999999</v>
      </c>
      <c r="AU29" s="8">
        <f>InputSummary!AU57</f>
        <v>1.30572</v>
      </c>
      <c r="AV29" s="8">
        <f>InputSummary!AV57</f>
        <v>1.50336</v>
      </c>
      <c r="AW29" s="2"/>
    </row>
    <row r="30" spans="1:49" ht="15">
      <c r="A30" s="2"/>
      <c r="B30" s="2"/>
      <c r="C30" s="2"/>
      <c r="D30" s="2"/>
      <c r="E30" s="7" t="s">
        <v>827</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14.057663000000002</v>
      </c>
      <c r="AS30" s="431">
        <f t="shared" si="1"/>
        <v>18.532470999999997</v>
      </c>
      <c r="AT30" s="431">
        <f t="shared" si="1"/>
        <v>15.909603999999998</v>
      </c>
      <c r="AU30" s="431">
        <f t="shared" si="1"/>
        <v>14.558118</v>
      </c>
      <c r="AV30" s="431">
        <f t="shared" si="1"/>
        <v>16.766545999999998</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828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829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29.606475558687155</v>
      </c>
      <c r="AS34" s="2">
        <f t="shared" ref="AS34:AV34" si="2">AS12 + AS23</f>
        <v>34.860752117840399</v>
      </c>
      <c r="AT34" s="2">
        <f t="shared" si="2"/>
        <v>27.71851871711047</v>
      </c>
      <c r="AU34" s="2">
        <f t="shared" si="2"/>
        <v>29.745083235708297</v>
      </c>
      <c r="AV34" s="2">
        <f t="shared" si="2"/>
        <v>32.433404925660696</v>
      </c>
      <c r="AW34" s="2"/>
    </row>
    <row r="35" spans="1:49" ht="15">
      <c r="A35" s="2"/>
      <c r="B35" s="2"/>
      <c r="C35" s="2"/>
      <c r="D35" s="2"/>
      <c r="E35" s="13" t="s">
        <v>830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91.494207214077733</v>
      </c>
      <c r="AS35" s="2">
        <f t="shared" ref="AS35:AV35" si="4">AS13 + AS24</f>
        <v>109.36282650543764</v>
      </c>
      <c r="AT35" s="2">
        <f t="shared" si="4"/>
        <v>107.78556973177642</v>
      </c>
      <c r="AU35" s="2">
        <f t="shared" si="4"/>
        <v>91.09588159934853</v>
      </c>
      <c r="AV35" s="2">
        <f t="shared" si="4"/>
        <v>82.001303127865597</v>
      </c>
      <c r="AW35" s="2"/>
    </row>
    <row r="36" spans="1:49" ht="15">
      <c r="A36" s="2"/>
      <c r="B36" s="2"/>
      <c r="C36" s="2"/>
      <c r="D36" s="2"/>
      <c r="E36" s="13" t="s">
        <v>831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37.787201346025661</v>
      </c>
      <c r="AS36" s="2">
        <f t="shared" ref="AS36:AV36" si="6">AS14 + AS25</f>
        <v>35.049861338581827</v>
      </c>
      <c r="AT36" s="2">
        <f t="shared" si="6"/>
        <v>33.921638689693062</v>
      </c>
      <c r="AU36" s="2">
        <f t="shared" si="6"/>
        <v>29.897961096053805</v>
      </c>
      <c r="AV36" s="2">
        <f t="shared" si="6"/>
        <v>28.522288240230782</v>
      </c>
      <c r="AW36" s="2"/>
    </row>
    <row r="37" spans="1:49" ht="15">
      <c r="A37" s="2"/>
      <c r="B37" s="2"/>
      <c r="C37" s="2"/>
      <c r="D37" s="2"/>
      <c r="E37" s="13" t="s">
        <v>832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23.57956796789939</v>
      </c>
      <c r="AS37" s="2">
        <f t="shared" ref="AS37:AV37" si="8">AS15 + AS26</f>
        <v>23.522278119685215</v>
      </c>
      <c r="AT37" s="2">
        <f t="shared" si="8"/>
        <v>23.002938060458462</v>
      </c>
      <c r="AU37" s="2">
        <f t="shared" si="8"/>
        <v>23.174242087638113</v>
      </c>
      <c r="AV37" s="2">
        <f t="shared" si="8"/>
        <v>22.911277064056385</v>
      </c>
      <c r="AW37" s="2"/>
    </row>
    <row r="38" spans="1:49" ht="15">
      <c r="A38" s="2"/>
      <c r="B38" s="2"/>
      <c r="C38" s="2"/>
      <c r="D38" s="2"/>
      <c r="E38" s="13" t="s">
        <v>833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8.7387142197491769</v>
      </c>
      <c r="AS38" s="2">
        <f t="shared" ref="AS38:AV38" si="10">AS16 + AS27</f>
        <v>8.6183395273723846</v>
      </c>
      <c r="AT38" s="2">
        <f t="shared" si="10"/>
        <v>8.6909407361848316</v>
      </c>
      <c r="AU38" s="2">
        <f t="shared" si="10"/>
        <v>8.766296307864879</v>
      </c>
      <c r="AV38" s="2">
        <f t="shared" si="10"/>
        <v>8.6800538153374589</v>
      </c>
      <c r="AW38" s="2"/>
    </row>
    <row r="39" spans="1:49" ht="15">
      <c r="A39" s="2"/>
      <c r="B39" s="2"/>
      <c r="C39" s="2"/>
      <c r="D39" s="2"/>
      <c r="E39" s="13" t="s">
        <v>834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15.316135576442948</v>
      </c>
      <c r="AS39" s="2">
        <f t="shared" ref="AS39:AV39" si="12">AS17 + AS28</f>
        <v>15.454490558244352</v>
      </c>
      <c r="AT39" s="2">
        <f t="shared" si="12"/>
        <v>15.178016392971415</v>
      </c>
      <c r="AU39" s="2">
        <f t="shared" si="12"/>
        <v>14.848952386308646</v>
      </c>
      <c r="AV39" s="2">
        <f t="shared" si="12"/>
        <v>14.777111622469778</v>
      </c>
      <c r="AW39" s="2"/>
    </row>
    <row r="40" spans="1:49" ht="15">
      <c r="A40" s="2"/>
      <c r="B40" s="2"/>
      <c r="C40" s="2"/>
      <c r="D40" s="2"/>
      <c r="E40" s="13" t="s">
        <v>835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82.364657495169482</v>
      </c>
      <c r="AS40" s="2">
        <f t="shared" ref="AS40:AV40" si="14">AS18 + AS29</f>
        <v>81.429075835257422</v>
      </c>
      <c r="AT40" s="2">
        <f t="shared" si="14"/>
        <v>82.312637400705611</v>
      </c>
      <c r="AU40" s="2">
        <f t="shared" si="14"/>
        <v>79.758824444238513</v>
      </c>
      <c r="AV40" s="2">
        <f t="shared" si="14"/>
        <v>80.318599433777692</v>
      </c>
      <c r="AW40" s="2"/>
    </row>
    <row r="41" spans="1:49" ht="15">
      <c r="A41" s="2"/>
      <c r="B41" s="2"/>
      <c r="C41" s="2"/>
      <c r="D41" s="2"/>
      <c r="E41" s="2" t="s">
        <v>836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288.88695937805153</v>
      </c>
      <c r="AS41" s="432">
        <f t="shared" ref="AS41:AV41" si="16">SUM(AS34:AS40)</f>
        <v>308.29762400241924</v>
      </c>
      <c r="AT41" s="432">
        <f t="shared" si="16"/>
        <v>298.61025972890025</v>
      </c>
      <c r="AU41" s="432">
        <f t="shared" si="16"/>
        <v>277.28724115716079</v>
      </c>
      <c r="AV41" s="432">
        <f t="shared" si="16"/>
        <v>269.6440382293984</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2"/>
      <c r="AR44" s="24"/>
      <c r="AS44" s="24"/>
      <c r="AT44" s="24"/>
      <c r="AU44" s="24"/>
      <c r="AV44" s="24"/>
    </row>
    <row r="45" spans="1:49" ht="15">
      <c r="C45" s="12" t="s">
        <v>837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838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3"/>
      <c r="AR48" s="27"/>
      <c r="AS48" s="27"/>
      <c r="AT48" s="27"/>
      <c r="AU48" s="27"/>
      <c r="AV48" s="27"/>
      <c r="AW48" s="2"/>
    </row>
    <row r="49" spans="1:49" ht="15">
      <c r="E49" s="13" t="s">
        <v>839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3"/>
      <c r="AR50" s="27"/>
      <c r="AS50" s="27"/>
      <c r="AT50" s="27"/>
      <c r="AU50" s="27"/>
      <c r="AV50" s="27"/>
      <c r="AW50" s="2"/>
    </row>
    <row r="51" spans="1:49" ht="15">
      <c r="E51" s="7" t="s">
        <v>129</v>
      </c>
      <c r="G51" s="2" t="s">
        <v>105</v>
      </c>
      <c r="AJ51" s="8"/>
      <c r="AK51" s="8"/>
      <c r="AL51" s="8"/>
      <c r="AM51" s="8"/>
      <c r="AN51" s="8"/>
      <c r="AO51" s="8"/>
      <c r="AP51" s="8"/>
      <c r="AQ51" s="9"/>
      <c r="AR51" s="8">
        <f>(InputSummary!AR61 *  AR$49 + AR12 *  (1-AR$49))</f>
        <v>22.788729035771752</v>
      </c>
      <c r="AS51" s="8">
        <f>(InputSummary!AS61 *  AS$49 + AS12 *  (1-AS$49))</f>
        <v>26.925441802224782</v>
      </c>
      <c r="AT51" s="8">
        <f>(InputSummary!AT61 *  AT$49 + AT12 *  (1-AT$49))</f>
        <v>17.510412024092243</v>
      </c>
      <c r="AU51" s="8">
        <f>(InputSummary!AU61 *  AU$49 + AU12 *  (1-AU$49))</f>
        <v>17.977076626856878</v>
      </c>
      <c r="AV51" s="8">
        <f>(InputSummary!AV61 *  AV$49 + AV12 *  (1-AV$49))</f>
        <v>18.788781870934031</v>
      </c>
    </row>
    <row r="52" spans="1:49" ht="15">
      <c r="E52" s="7" t="s">
        <v>131</v>
      </c>
      <c r="G52" s="2" t="s">
        <v>105</v>
      </c>
      <c r="AJ52" s="8"/>
      <c r="AK52" s="8"/>
      <c r="AL52" s="8"/>
      <c r="AM52" s="8"/>
      <c r="AN52" s="8"/>
      <c r="AO52" s="8"/>
      <c r="AP52" s="8"/>
      <c r="AQ52" s="9"/>
      <c r="AR52" s="8">
        <f>(InputSummary!AR62 *  AR$49 + AR13 *  (1-AR$49))</f>
        <v>87.445018730027257</v>
      </c>
      <c r="AS52" s="8">
        <f>(InputSummary!AS62 *  AS$49 + AS13 *  (1-AS$49))</f>
        <v>102.81165626165105</v>
      </c>
      <c r="AT52" s="8">
        <f>(InputSummary!AT62 *  AT$49 + AT13 *  (1-AT$49))</f>
        <v>106.79386621497946</v>
      </c>
      <c r="AU52" s="8">
        <f>(InputSummary!AU62 *  AU$49 + AU13 *  (1-AU$49))</f>
        <v>92.984278974577208</v>
      </c>
      <c r="AV52" s="8">
        <f>(InputSummary!AV62 *  AV$49 + AV13 *  (1-AV$49))</f>
        <v>83.486569788864671</v>
      </c>
    </row>
    <row r="53" spans="1:49" ht="15">
      <c r="E53" s="7" t="s">
        <v>133</v>
      </c>
      <c r="G53" s="2" t="s">
        <v>105</v>
      </c>
      <c r="AJ53" s="8"/>
      <c r="AK53" s="8"/>
      <c r="AL53" s="8"/>
      <c r="AM53" s="8"/>
      <c r="AN53" s="8"/>
      <c r="AO53" s="8"/>
      <c r="AP53" s="8"/>
      <c r="AQ53" s="9"/>
      <c r="AR53" s="8">
        <f>(InputSummary!AR63 *  AR$49 + AR14 *  (1-AR$49))</f>
        <v>38.634904265598422</v>
      </c>
      <c r="AS53" s="8">
        <f>(InputSummary!AS63 *  AS$49 + AS14 *  (1-AS$49))</f>
        <v>35.950118668737588</v>
      </c>
      <c r="AT53" s="8">
        <f>(InputSummary!AT63 *  AT$49 + AT14 *  (1-AT$49))</f>
        <v>34.913020186099054</v>
      </c>
      <c r="AU53" s="8">
        <f>(InputSummary!AU63 *  AU$49 + AU14 *  (1-AU$49))</f>
        <v>30.763314469177192</v>
      </c>
      <c r="AV53" s="8">
        <f>(InputSummary!AV63 *  AV$49 + AV14 *  (1-AV$49))</f>
        <v>29.365468033103692</v>
      </c>
    </row>
    <row r="54" spans="1:49" ht="15">
      <c r="E54" s="7" t="s">
        <v>135</v>
      </c>
      <c r="G54" s="2" t="s">
        <v>105</v>
      </c>
      <c r="AJ54" s="8"/>
      <c r="AK54" s="8"/>
      <c r="AL54" s="8"/>
      <c r="AM54" s="8"/>
      <c r="AN54" s="8"/>
      <c r="AO54" s="8"/>
      <c r="AP54" s="8"/>
      <c r="AQ54" s="9"/>
      <c r="AR54" s="8">
        <f>(InputSummary!AR64 *  AR$49 + AR15 *  (1-AR$49))</f>
        <v>24.119659973398655</v>
      </c>
      <c r="AS54" s="8">
        <f>(InputSummary!AS64 *  AS$49 + AS15 *  (1-AS$49))</f>
        <v>24.164572963951279</v>
      </c>
      <c r="AT54" s="8">
        <f>(InputSummary!AT64 *  AT$49 + AT15 *  (1-AT$49))</f>
        <v>23.761312849439108</v>
      </c>
      <c r="AU54" s="8">
        <f>(InputSummary!AU64 *  AU$49 + AU15 *  (1-AU$49))</f>
        <v>24.04537829487089</v>
      </c>
      <c r="AV54" s="8">
        <f>(InputSummary!AV64 *  AV$49 + AV15 *  (1-AV$49))</f>
        <v>23.849945243899143</v>
      </c>
    </row>
    <row r="55" spans="1:49" ht="15">
      <c r="E55" s="7" t="s">
        <v>137</v>
      </c>
      <c r="G55" s="2" t="s">
        <v>105</v>
      </c>
      <c r="AJ55" s="8"/>
      <c r="AK55" s="8"/>
      <c r="AL55" s="8"/>
      <c r="AM55" s="8"/>
      <c r="AN55" s="8"/>
      <c r="AO55" s="8"/>
      <c r="AP55" s="8"/>
      <c r="AQ55" s="9"/>
      <c r="AR55" s="8">
        <f>(InputSummary!AR65 *  AR$49 + AR16 *  (1-AR$49))</f>
        <v>8.9271092376935233</v>
      </c>
      <c r="AS55" s="8">
        <f>(InputSummary!AS65 *  AS$49 + AS16 *  (1-AS$49))</f>
        <v>8.8271142442186878</v>
      </c>
      <c r="AT55" s="8">
        <f>(InputSummary!AT65 *  AT$49 + AT16 *  (1-AT$49))</f>
        <v>8.9452101701961233</v>
      </c>
      <c r="AU55" s="8">
        <f>(InputSummary!AU65 *  AU$49 + AU16 *  (1-AU$49))</f>
        <v>9.0460780065707453</v>
      </c>
      <c r="AV55" s="8">
        <f>(InputSummary!AV65 *  AV$49 + AV16 *  (1-AV$49))</f>
        <v>8.9849805247249979</v>
      </c>
    </row>
    <row r="56" spans="1:49" ht="15">
      <c r="E56" s="7" t="s">
        <v>139</v>
      </c>
      <c r="G56" s="2" t="s">
        <v>105</v>
      </c>
      <c r="AJ56" s="8"/>
      <c r="AK56" s="8"/>
      <c r="AL56" s="8"/>
      <c r="AM56" s="8"/>
      <c r="AN56" s="8"/>
      <c r="AO56" s="8"/>
      <c r="AP56" s="8"/>
      <c r="AQ56" s="9"/>
      <c r="AR56" s="8">
        <f>(InputSummary!AR66 *  AR$49 + AR17 *  (1-AR$49))</f>
        <v>16.628060123798512</v>
      </c>
      <c r="AS56" s="8">
        <f>(InputSummary!AS66 *  AS$49 + AS17 *  (1-AS$49))</f>
        <v>16.551892751512622</v>
      </c>
      <c r="AT56" s="8">
        <f>(InputSummary!AT66 *  AT$49 + AT17 *  (1-AT$49))</f>
        <v>16.206192886863825</v>
      </c>
      <c r="AU56" s="8">
        <f>(InputSummary!AU66 *  AU$49 + AU17 *  (1-AU$49))</f>
        <v>15.722093474845384</v>
      </c>
      <c r="AV56" s="8">
        <f>(InputSummary!AV66 *  AV$49 + AV17 *  (1-AV$49))</f>
        <v>15.56483871517667</v>
      </c>
    </row>
    <row r="57" spans="1:49" ht="15">
      <c r="E57" s="7" t="s">
        <v>141</v>
      </c>
      <c r="G57" s="2" t="s">
        <v>105</v>
      </c>
      <c r="AJ57" s="8"/>
      <c r="AK57" s="8"/>
      <c r="AL57" s="8"/>
      <c r="AM57" s="8"/>
      <c r="AN57" s="8"/>
      <c r="AO57" s="8"/>
      <c r="AP57" s="8"/>
      <c r="AQ57" s="9"/>
      <c r="AR57" s="8">
        <f>(InputSummary!AR67 *  AR$49 + AR18 *  (1-AR$49))</f>
        <v>82.131528125754812</v>
      </c>
      <c r="AS57" s="8">
        <f>(InputSummary!AS67 *  AS$49 + AS18 *  (1-AS$49))</f>
        <v>81.487328102759804</v>
      </c>
      <c r="AT57" s="8">
        <f>(InputSummary!AT67 *  AT$49 + AT18 *  (1-AT$49))</f>
        <v>82.558288596879052</v>
      </c>
      <c r="AU57" s="8">
        <f>(InputSummary!AU67 *  AU$49 + AU18 *  (1-AU$49))</f>
        <v>80.14438625611362</v>
      </c>
      <c r="AV57" s="8">
        <f>(InputSummary!AV67 *  AV$49 + AV18 *  (1-AV$49))</f>
        <v>80.74713745148857</v>
      </c>
    </row>
    <row r="58" spans="1:49" ht="15">
      <c r="A58" s="2"/>
      <c r="B58" s="2"/>
      <c r="C58" s="2"/>
      <c r="D58" s="2"/>
      <c r="E58" s="7" t="s">
        <v>840</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280.67500949204293</v>
      </c>
      <c r="AS58" s="431">
        <f t="shared" si="17"/>
        <v>296.71812479505581</v>
      </c>
      <c r="AT58" s="431">
        <f t="shared" si="17"/>
        <v>290.68830292854886</v>
      </c>
      <c r="AU58" s="431">
        <f t="shared" si="17"/>
        <v>270.68260610301195</v>
      </c>
      <c r="AV58" s="431">
        <f t="shared" si="17"/>
        <v>260.78772162819178</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841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3"/>
      <c r="AR61" s="27"/>
      <c r="AS61" s="27"/>
      <c r="AT61" s="27"/>
      <c r="AU61" s="27"/>
      <c r="AV61" s="27"/>
      <c r="AW61" s="2"/>
    </row>
    <row r="62" spans="1:49" ht="15">
      <c r="E62" s="13" t="s">
        <v>839</v>
      </c>
      <c r="AJ62" s="2"/>
      <c r="AK62" s="2"/>
      <c r="AL62" s="2"/>
      <c r="AM62" s="2"/>
      <c r="AN62" s="2"/>
      <c r="AO62" s="2"/>
      <c r="AP62" s="2"/>
      <c r="AQ62" s="57"/>
      <c r="AR62" s="2">
        <f>IF(SUM(InputSummary!AR72:'InputSummary'!AR78)&gt;0,1,0)</f>
        <v>1</v>
      </c>
      <c r="AS62" s="2">
        <f>IF(SUM(InputSummary!AS72:'InputSummary'!AS78)&gt;0,1,0)</f>
        <v>1</v>
      </c>
      <c r="AT62" s="2">
        <f>IF(SUM(InputSummary!AT72:'InputSummary'!AT78)&gt;0,1,0)</f>
        <v>1</v>
      </c>
      <c r="AU62" s="2">
        <f>IF(SUM(InputSummary!AU72:'InputSummary'!AU78)&gt;0,1,0)</f>
        <v>1</v>
      </c>
      <c r="AV62" s="2">
        <f>IF(SUM(InputSummary!AV72:'InputSummary'!AV78)&gt;0,1,0)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3"/>
      <c r="AR63" s="27"/>
      <c r="AS63" s="27"/>
      <c r="AT63" s="27"/>
      <c r="AU63" s="27"/>
      <c r="AV63" s="27"/>
      <c r="AW63" s="2"/>
    </row>
    <row r="64" spans="1:49" ht="15">
      <c r="E64" s="7" t="s">
        <v>129</v>
      </c>
      <c r="G64" s="2" t="s">
        <v>105</v>
      </c>
      <c r="AJ64" s="8"/>
      <c r="AK64" s="8"/>
      <c r="AL64" s="8"/>
      <c r="AM64" s="8"/>
      <c r="AN64" s="8"/>
      <c r="AO64" s="8"/>
      <c r="AP64" s="8"/>
      <c r="AQ64" s="9"/>
      <c r="AR64" s="8">
        <f>((InputSummary!AR72)*  AR$62 + AR23 *  (1-AR$62))</f>
        <v>7.4680210000000002</v>
      </c>
      <c r="AS64" s="8">
        <f>((InputSummary!AS72)*  AS$62 + AS23 *  (1-AS$62))</f>
        <v>8.7962159999999994</v>
      </c>
      <c r="AT64" s="8">
        <f>((InputSummary!AT72)*  AT$62 + AT23 *  (1-AT$62))</f>
        <v>10.975007999999999</v>
      </c>
      <c r="AU64" s="8">
        <f>((InputSummary!AU72)*  AU$62 + AU23 *  (1-AU$62))</f>
        <v>12.715053000000001</v>
      </c>
      <c r="AV64" s="8">
        <f>((InputSummary!AV72)*  AV$62 + AV23 *  (1-AV$62))</f>
        <v>14.803919999999998</v>
      </c>
    </row>
    <row r="65" spans="1:49" ht="15">
      <c r="E65" s="7" t="s">
        <v>131</v>
      </c>
      <c r="G65" s="2" t="s">
        <v>105</v>
      </c>
      <c r="AJ65" s="8"/>
      <c r="AK65" s="8"/>
      <c r="AL65" s="8"/>
      <c r="AM65" s="8"/>
      <c r="AN65" s="8"/>
      <c r="AO65" s="8"/>
      <c r="AP65" s="8"/>
      <c r="AQ65" s="9"/>
      <c r="AR65" s="8">
        <f>((InputSummary!AR73)*  AR$62 + AR24 *  (1-AR$62))</f>
        <v>6.0798000000000005</v>
      </c>
      <c r="AS65" s="8">
        <f>((InputSummary!AS73)*  AS$62 + AS24 *  (1-AS$62))</f>
        <v>9.2370519999999985</v>
      </c>
      <c r="AT65" s="8">
        <f>((InputSummary!AT73)*  AT$62 + AT24 *  (1-AT$62))</f>
        <v>4.2195579999999993</v>
      </c>
      <c r="AU65" s="8">
        <f>((InputSummary!AU73)*  AU$62 + AU24 *  (1-AU$62))</f>
        <v>0.94653000000000009</v>
      </c>
      <c r="AV65" s="8">
        <f>((InputSummary!AV73)*  AV$62 + AV24 *  (1-AV$62))</f>
        <v>0.94651499999999988</v>
      </c>
    </row>
    <row r="66" spans="1:49" ht="15">
      <c r="E66" s="7" t="s">
        <v>133</v>
      </c>
      <c r="G66" s="2" t="s">
        <v>105</v>
      </c>
      <c r="AJ66" s="8"/>
      <c r="AK66" s="8"/>
      <c r="AL66" s="8"/>
      <c r="AM66" s="8"/>
      <c r="AN66" s="8"/>
      <c r="AO66" s="8"/>
      <c r="AP66" s="8"/>
      <c r="AQ66" s="9"/>
      <c r="AR66" s="8">
        <f>((InputSummary!AR74)*  AR$62 + AR25 *  (1-AR$62))</f>
        <v>0</v>
      </c>
      <c r="AS66" s="8">
        <f>((InputSummary!AS74)*  AS$62 + AS25 *  (1-AS$62))</f>
        <v>0</v>
      </c>
      <c r="AT66" s="8">
        <f>((InputSummary!AT74)*  AT$62 + AT25 *  (1-AT$62))</f>
        <v>0</v>
      </c>
      <c r="AU66" s="8">
        <f>((InputSummary!AU74)*  AU$62 + AU25 *  (1-AU$62))</f>
        <v>0</v>
      </c>
      <c r="AV66" s="8">
        <f>((InputSummary!AV74)*  AV$62 + AV25 *  (1-AV$62))</f>
        <v>0</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0.80654626800000007</v>
      </c>
      <c r="AS70" s="8">
        <f>((InputSummary!AS78)*  AS$62 + AS29 *  (1-AS$62))</f>
        <v>0.94999132799999997</v>
      </c>
      <c r="AT70" s="8">
        <f>((InputSummary!AT78)*  AT$62 + AT29 *  (1-AT$62))</f>
        <v>1.1853008639999998</v>
      </c>
      <c r="AU70" s="8">
        <f>((InputSummary!AU78)*  AU$62 + AU29 *  (1-AU$62))</f>
        <v>1.3732257240000001</v>
      </c>
      <c r="AV70" s="8">
        <f>((InputSummary!AV78)*  AV$62 + AV29 *  (1-AV$62))</f>
        <v>1.5988233599999999</v>
      </c>
    </row>
    <row r="71" spans="1:49" ht="15">
      <c r="A71" s="2"/>
      <c r="B71" s="2"/>
      <c r="C71" s="2"/>
      <c r="D71" s="2"/>
      <c r="E71" s="7" t="s">
        <v>842</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14.354367268000001</v>
      </c>
      <c r="AS71" s="431">
        <f t="shared" si="18"/>
        <v>18.983259327999999</v>
      </c>
      <c r="AT71" s="431">
        <f t="shared" si="18"/>
        <v>16.379866863999997</v>
      </c>
      <c r="AU71" s="431">
        <f t="shared" si="18"/>
        <v>15.034808724000001</v>
      </c>
      <c r="AV71" s="431">
        <f t="shared" si="18"/>
        <v>17.349258359999997</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843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844</v>
      </c>
      <c r="G75" s="2" t="s">
        <v>105</v>
      </c>
      <c r="AJ75" s="7"/>
      <c r="AK75" s="7"/>
      <c r="AL75" s="7"/>
      <c r="AM75" s="7"/>
      <c r="AN75" s="7"/>
      <c r="AO75" s="7"/>
      <c r="AP75" s="7"/>
      <c r="AQ75" s="65"/>
      <c r="AR75" s="7">
        <f>AR51+AR64</f>
        <v>30.256750035771752</v>
      </c>
      <c r="AS75" s="7">
        <f t="shared" ref="AS75:AV75" si="19">AS51+AS64</f>
        <v>35.721657802224783</v>
      </c>
      <c r="AT75" s="7">
        <f t="shared" si="19"/>
        <v>28.485420024092242</v>
      </c>
      <c r="AU75" s="7">
        <f t="shared" si="19"/>
        <v>30.692129626856879</v>
      </c>
      <c r="AV75" s="7">
        <f t="shared" si="19"/>
        <v>33.592701870934029</v>
      </c>
    </row>
    <row r="76" spans="1:49" ht="15">
      <c r="E76" s="7" t="s">
        <v>845</v>
      </c>
      <c r="G76" s="2" t="s">
        <v>105</v>
      </c>
      <c r="AJ76" s="7"/>
      <c r="AK76" s="7"/>
      <c r="AL76" s="7"/>
      <c r="AM76" s="7"/>
      <c r="AN76" s="7"/>
      <c r="AO76" s="7"/>
      <c r="AP76" s="7"/>
      <c r="AQ76" s="65"/>
      <c r="AR76" s="7">
        <f t="shared" ref="AR76" si="20">AR52+AR65</f>
        <v>93.524818730027263</v>
      </c>
      <c r="AS76" s="7">
        <f t="shared" ref="AS76:AV76" si="21">AS52+AS65</f>
        <v>112.04870826165106</v>
      </c>
      <c r="AT76" s="7">
        <f t="shared" si="21"/>
        <v>111.01342421497947</v>
      </c>
      <c r="AU76" s="7">
        <f t="shared" si="21"/>
        <v>93.930808974577204</v>
      </c>
      <c r="AV76" s="7">
        <f t="shared" si="21"/>
        <v>84.433084788864676</v>
      </c>
    </row>
    <row r="77" spans="1:49" ht="15">
      <c r="E77" s="7" t="s">
        <v>846</v>
      </c>
      <c r="G77" s="2" t="s">
        <v>105</v>
      </c>
      <c r="AJ77" s="7"/>
      <c r="AK77" s="7"/>
      <c r="AL77" s="7"/>
      <c r="AM77" s="7"/>
      <c r="AN77" s="7"/>
      <c r="AO77" s="7"/>
      <c r="AP77" s="7"/>
      <c r="AQ77" s="65"/>
      <c r="AR77" s="7">
        <f t="shared" ref="AR77" si="22">AR53+AR66</f>
        <v>38.634904265598422</v>
      </c>
      <c r="AS77" s="7">
        <f t="shared" ref="AS77:AV77" si="23">AS53+AS66</f>
        <v>35.950118668737588</v>
      </c>
      <c r="AT77" s="7">
        <f t="shared" si="23"/>
        <v>34.913020186099054</v>
      </c>
      <c r="AU77" s="7">
        <f t="shared" si="23"/>
        <v>30.763314469177192</v>
      </c>
      <c r="AV77" s="7">
        <f t="shared" si="23"/>
        <v>29.365468033103692</v>
      </c>
    </row>
    <row r="78" spans="1:49" ht="15">
      <c r="E78" s="7" t="s">
        <v>847</v>
      </c>
      <c r="G78" s="2" t="s">
        <v>105</v>
      </c>
      <c r="AJ78" s="7"/>
      <c r="AK78" s="7"/>
      <c r="AL78" s="7"/>
      <c r="AM78" s="7"/>
      <c r="AN78" s="7"/>
      <c r="AO78" s="7"/>
      <c r="AP78" s="7"/>
      <c r="AQ78" s="65"/>
      <c r="AR78" s="7">
        <f t="shared" ref="AR78" si="24">AR54+AR67</f>
        <v>24.119659973398655</v>
      </c>
      <c r="AS78" s="7">
        <f t="shared" ref="AS78:AV78" si="25">AS54+AS67</f>
        <v>24.164572963951279</v>
      </c>
      <c r="AT78" s="7">
        <f t="shared" si="25"/>
        <v>23.761312849439108</v>
      </c>
      <c r="AU78" s="7">
        <f t="shared" si="25"/>
        <v>24.04537829487089</v>
      </c>
      <c r="AV78" s="7">
        <f t="shared" si="25"/>
        <v>23.849945243899143</v>
      </c>
    </row>
    <row r="79" spans="1:49" ht="15">
      <c r="E79" s="7" t="s">
        <v>848</v>
      </c>
      <c r="G79" s="2" t="s">
        <v>105</v>
      </c>
      <c r="AJ79" s="7"/>
      <c r="AK79" s="7"/>
      <c r="AL79" s="7"/>
      <c r="AM79" s="7"/>
      <c r="AN79" s="7"/>
      <c r="AO79" s="7"/>
      <c r="AP79" s="7"/>
      <c r="AQ79" s="65"/>
      <c r="AR79" s="7">
        <f t="shared" ref="AR79" si="26">AR55+AR68</f>
        <v>8.9271092376935233</v>
      </c>
      <c r="AS79" s="7">
        <f t="shared" ref="AS79:AV79" si="27">AS55+AS68</f>
        <v>8.8271142442186878</v>
      </c>
      <c r="AT79" s="7">
        <f t="shared" si="27"/>
        <v>8.9452101701961233</v>
      </c>
      <c r="AU79" s="7">
        <f t="shared" si="27"/>
        <v>9.0460780065707453</v>
      </c>
      <c r="AV79" s="7">
        <f t="shared" si="27"/>
        <v>8.9849805247249979</v>
      </c>
    </row>
    <row r="80" spans="1:49" ht="15">
      <c r="E80" s="7" t="s">
        <v>849</v>
      </c>
      <c r="G80" s="2" t="s">
        <v>105</v>
      </c>
      <c r="AJ80" s="7"/>
      <c r="AK80" s="7"/>
      <c r="AL80" s="7"/>
      <c r="AM80" s="7"/>
      <c r="AN80" s="7"/>
      <c r="AO80" s="7"/>
      <c r="AP80" s="7"/>
      <c r="AQ80" s="65"/>
      <c r="AR80" s="7">
        <f t="shared" ref="AR80" si="28">AR56+AR69</f>
        <v>16.628060123798512</v>
      </c>
      <c r="AS80" s="7">
        <f t="shared" ref="AS80:AV80" si="29">AS56+AS69</f>
        <v>16.551892751512622</v>
      </c>
      <c r="AT80" s="7">
        <f t="shared" si="29"/>
        <v>16.206192886863825</v>
      </c>
      <c r="AU80" s="7">
        <f t="shared" si="29"/>
        <v>15.722093474845384</v>
      </c>
      <c r="AV80" s="7">
        <f t="shared" si="29"/>
        <v>15.56483871517667</v>
      </c>
    </row>
    <row r="81" spans="2:49" ht="15">
      <c r="E81" s="7" t="s">
        <v>850</v>
      </c>
      <c r="G81" s="2" t="s">
        <v>105</v>
      </c>
      <c r="AJ81" s="7"/>
      <c r="AK81" s="7"/>
      <c r="AL81" s="7"/>
      <c r="AM81" s="7"/>
      <c r="AN81" s="7"/>
      <c r="AO81" s="7"/>
      <c r="AP81" s="7"/>
      <c r="AQ81" s="65"/>
      <c r="AR81" s="7">
        <f t="shared" ref="AR81" si="30">AR57+AR70</f>
        <v>82.938074393754817</v>
      </c>
      <c r="AS81" s="7">
        <f t="shared" ref="AS81:AV81" si="31">AS57+AS70</f>
        <v>82.4373194307598</v>
      </c>
      <c r="AT81" s="7">
        <f t="shared" si="31"/>
        <v>83.743589460879051</v>
      </c>
      <c r="AU81" s="7">
        <f t="shared" si="31"/>
        <v>81.517611980113614</v>
      </c>
      <c r="AV81" s="7">
        <f t="shared" si="31"/>
        <v>82.345960811488567</v>
      </c>
    </row>
    <row r="82" spans="2:49" ht="15">
      <c r="E82" s="13" t="s">
        <v>851</v>
      </c>
      <c r="G82" s="2" t="s">
        <v>105</v>
      </c>
      <c r="AJ82" s="432"/>
      <c r="AK82" s="432"/>
      <c r="AL82" s="432"/>
      <c r="AM82" s="432"/>
      <c r="AN82" s="432"/>
      <c r="AO82" s="432"/>
      <c r="AP82" s="432"/>
      <c r="AQ82" s="534"/>
      <c r="AR82" s="432">
        <f t="shared" ref="AR82" si="32">SUM(AR75:AR81)</f>
        <v>295.02937676004296</v>
      </c>
      <c r="AS82" s="432">
        <f t="shared" ref="AS82:AV82" si="33">SUM(AS75:AS81)</f>
        <v>315.70138412305579</v>
      </c>
      <c r="AT82" s="432">
        <f t="shared" si="33"/>
        <v>307.06816979254887</v>
      </c>
      <c r="AU82" s="432">
        <f t="shared" si="33"/>
        <v>285.71741482701191</v>
      </c>
      <c r="AV82" s="432">
        <f t="shared" si="33"/>
        <v>278.1369799881918</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110" priority="6" operator="equal">
      <formula>FALSE()</formula>
    </cfRule>
  </conditionalFormatting>
  <conditionalFormatting sqref="AM3">
    <cfRule type="expression" dxfId="109" priority="3">
      <formula>$AM$3="OK"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127"/>
  <sheetViews>
    <sheetView zoomScaleNormal="10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6" t="s">
        <v>852</v>
      </c>
      <c r="B1" s="181"/>
      <c r="C1" s="181"/>
      <c r="D1" s="181"/>
      <c r="E1" s="275"/>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853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854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855</v>
      </c>
      <c r="F10" s="2"/>
      <c r="G10" s="2" t="s">
        <v>209</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856</v>
      </c>
      <c r="F11" s="2"/>
      <c r="G11" s="2" t="s">
        <v>209</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1"/>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1"/>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280.67500949204293</v>
      </c>
      <c r="AS13" s="8">
        <f>Totex!AS58</f>
        <v>296.71812479505581</v>
      </c>
      <c r="AT13" s="8">
        <f>Totex!AT58</f>
        <v>290.68830292854886</v>
      </c>
      <c r="AU13" s="8">
        <f>Totex!AU58</f>
        <v>270.68260610301195</v>
      </c>
      <c r="AV13" s="8">
        <f>Totex!AV58</f>
        <v>260.78772162819178</v>
      </c>
      <c r="AW13" s="2"/>
    </row>
    <row r="14" spans="1:49" ht="15">
      <c r="A14" s="2"/>
      <c r="B14" s="2"/>
      <c r="C14" s="2"/>
      <c r="D14" s="2"/>
      <c r="E14" s="2" t="s">
        <v>857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-274.82929637805154</v>
      </c>
      <c r="AS14" s="8">
        <f>- Totex!AS19</f>
        <v>-289.7651530024192</v>
      </c>
      <c r="AT14" s="8">
        <f>- Totex!AT19</f>
        <v>-282.7006557289003</v>
      </c>
      <c r="AU14" s="8">
        <f>- Totex!AU19</f>
        <v>-262.72912315716076</v>
      </c>
      <c r="AV14" s="8">
        <f>- Totex!AV19</f>
        <v>-252.8774922293984</v>
      </c>
      <c r="AW14" s="2"/>
    </row>
    <row r="15" spans="1:49" ht="15">
      <c r="A15" s="2"/>
      <c r="B15" s="2"/>
      <c r="C15" s="2"/>
      <c r="D15" s="2"/>
      <c r="E15" s="2" t="s">
        <v>858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5.845713113991394</v>
      </c>
      <c r="AS15" s="432">
        <f t="shared" si="0"/>
        <v>6.9529717926366175</v>
      </c>
      <c r="AT15" s="432">
        <f t="shared" si="0"/>
        <v>7.9876471996485634</v>
      </c>
      <c r="AU15" s="432">
        <f t="shared" si="0"/>
        <v>7.9534829458511922</v>
      </c>
      <c r="AV15" s="432">
        <f t="shared" si="0"/>
        <v>7.9102293987933763</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856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1"/>
      <c r="AO17" s="211"/>
      <c r="AP17" s="211"/>
      <c r="AQ17" s="226"/>
      <c r="AR17" s="211">
        <f>$I11</f>
        <v>0.5</v>
      </c>
      <c r="AS17" s="211">
        <f t="shared" ref="AS17:AV17" si="1">$I11</f>
        <v>0.5</v>
      </c>
      <c r="AT17" s="211">
        <f t="shared" si="1"/>
        <v>0.5</v>
      </c>
      <c r="AU17" s="211">
        <f t="shared" si="1"/>
        <v>0.5</v>
      </c>
      <c r="AV17" s="211">
        <f t="shared" si="1"/>
        <v>0.5</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859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2.922856556995697</v>
      </c>
      <c r="AS19" s="464">
        <f t="shared" si="2"/>
        <v>3.4764858963183087</v>
      </c>
      <c r="AT19" s="464">
        <f t="shared" si="2"/>
        <v>3.9938235998242817</v>
      </c>
      <c r="AU19" s="464">
        <f t="shared" si="2"/>
        <v>3.9767414729255961</v>
      </c>
      <c r="AV19" s="464">
        <f t="shared" si="2"/>
        <v>3.9551146993966881</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860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855</v>
      </c>
      <c r="F23" s="2"/>
      <c r="G23" s="2" t="s">
        <v>209</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856</v>
      </c>
      <c r="F24" s="2"/>
      <c r="G24" s="2" t="s">
        <v>209</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1"/>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1"/>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14.354367268000001</v>
      </c>
      <c r="AS26" s="8">
        <f>Totex!AS71</f>
        <v>18.983259327999999</v>
      </c>
      <c r="AT26" s="8">
        <f>Totex!AT71</f>
        <v>16.379866863999997</v>
      </c>
      <c r="AU26" s="8">
        <f>Totex!AU71</f>
        <v>15.034808724000001</v>
      </c>
      <c r="AV26" s="8">
        <f>Totex!AV71</f>
        <v>17.349258359999997</v>
      </c>
      <c r="AW26" s="2"/>
    </row>
    <row r="27" spans="1:49" ht="15">
      <c r="A27" s="2"/>
      <c r="B27" s="2"/>
      <c r="C27" s="2"/>
      <c r="D27" s="2"/>
      <c r="E27" s="2" t="s">
        <v>857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-14.057663000000002</v>
      </c>
      <c r="AS27" s="8">
        <f>- Totex!AS30</f>
        <v>-18.532470999999997</v>
      </c>
      <c r="AT27" s="8">
        <f>- Totex!AT30</f>
        <v>-15.909603999999998</v>
      </c>
      <c r="AU27" s="8">
        <f>- Totex!AU30</f>
        <v>-14.558118</v>
      </c>
      <c r="AV27" s="8">
        <f>- Totex!AV30</f>
        <v>-16.766545999999998</v>
      </c>
      <c r="AW27" s="2"/>
    </row>
    <row r="28" spans="1:49" ht="15">
      <c r="A28" s="2"/>
      <c r="B28" s="2"/>
      <c r="C28" s="2"/>
      <c r="D28" s="2"/>
      <c r="E28" s="2" t="s">
        <v>858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0.29670426799999916</v>
      </c>
      <c r="AS28" s="432">
        <f t="shared" si="3"/>
        <v>0.45078832800000157</v>
      </c>
      <c r="AT28" s="432">
        <f t="shared" si="3"/>
        <v>0.47026286399999861</v>
      </c>
      <c r="AU28" s="432">
        <f t="shared" si="3"/>
        <v>0.4766907240000009</v>
      </c>
      <c r="AV28" s="432">
        <f t="shared" si="3"/>
        <v>0.5827123599999986</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856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1"/>
      <c r="AK30" s="211"/>
      <c r="AL30" s="211"/>
      <c r="AM30" s="211"/>
      <c r="AN30" s="211"/>
      <c r="AO30" s="211"/>
      <c r="AP30" s="211"/>
      <c r="AQ30" s="226"/>
      <c r="AR30" s="211">
        <f>$I24</f>
        <v>0.5</v>
      </c>
      <c r="AS30" s="211">
        <f t="shared" ref="AS30:AV30" si="4">$I24</f>
        <v>0.5</v>
      </c>
      <c r="AT30" s="211">
        <f t="shared" si="4"/>
        <v>0.5</v>
      </c>
      <c r="AU30" s="211">
        <f t="shared" si="4"/>
        <v>0.5</v>
      </c>
      <c r="AV30" s="211">
        <f t="shared" si="4"/>
        <v>0.5</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859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0.14835213399999958</v>
      </c>
      <c r="AS32" s="537">
        <f t="shared" si="5"/>
        <v>0.22539416400000079</v>
      </c>
      <c r="AT32" s="537">
        <f t="shared" si="5"/>
        <v>0.23513143199999931</v>
      </c>
      <c r="AU32" s="537">
        <f t="shared" si="5"/>
        <v>0.23834536200000045</v>
      </c>
      <c r="AV32" s="537">
        <f t="shared" si="5"/>
        <v>0.2913561799999993</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861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8"/>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854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862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274.82929637805154</v>
      </c>
      <c r="AS38" s="2">
        <f>-AS14</f>
        <v>289.7651530024192</v>
      </c>
      <c r="AT38" s="2">
        <f>-AT14</f>
        <v>282.7006557289003</v>
      </c>
      <c r="AU38" s="2">
        <f>-AU14</f>
        <v>262.72912315716076</v>
      </c>
      <c r="AV38" s="2">
        <f>-AV14</f>
        <v>252.8774922293984</v>
      </c>
      <c r="AW38" s="2"/>
    </row>
    <row r="39" spans="1:49" ht="15">
      <c r="A39" s="2"/>
      <c r="B39" s="2"/>
      <c r="C39" s="2"/>
      <c r="D39" s="2"/>
      <c r="E39" s="2" t="s">
        <v>859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2.922856556995697</v>
      </c>
      <c r="AS39" s="2">
        <f>AS19</f>
        <v>3.4764858963183087</v>
      </c>
      <c r="AT39" s="2">
        <f>AT19</f>
        <v>3.9938235998242817</v>
      </c>
      <c r="AU39" s="2">
        <f>AU19</f>
        <v>3.9767414729255961</v>
      </c>
      <c r="AV39" s="2">
        <f>AV19</f>
        <v>3.9551146993966881</v>
      </c>
      <c r="AW39" s="2"/>
    </row>
    <row r="40" spans="1:49" ht="15">
      <c r="A40" s="2"/>
      <c r="B40" s="2"/>
      <c r="C40" s="2"/>
      <c r="D40" s="2"/>
      <c r="E40" s="2" t="s">
        <v>861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277.75215293504721</v>
      </c>
      <c r="AS40" s="432">
        <f t="shared" si="6"/>
        <v>293.24163889873751</v>
      </c>
      <c r="AT40" s="432">
        <f t="shared" si="6"/>
        <v>286.69447932872458</v>
      </c>
      <c r="AU40" s="432">
        <f t="shared" si="6"/>
        <v>266.70586463008635</v>
      </c>
      <c r="AV40" s="432">
        <f t="shared" si="6"/>
        <v>256.83260692879509</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860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862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14.057663000000002</v>
      </c>
      <c r="AS44" s="2">
        <f>-AS27</f>
        <v>18.532470999999997</v>
      </c>
      <c r="AT44" s="2">
        <f>-AT27</f>
        <v>15.909603999999998</v>
      </c>
      <c r="AU44" s="2">
        <f>-AU27</f>
        <v>14.558118</v>
      </c>
      <c r="AV44" s="2">
        <f>-AV27</f>
        <v>16.766545999999998</v>
      </c>
      <c r="AW44" s="2"/>
    </row>
    <row r="45" spans="1:49" ht="15">
      <c r="A45" s="2"/>
      <c r="B45" s="2"/>
      <c r="C45" s="2"/>
      <c r="D45" s="2"/>
      <c r="E45" s="2" t="s">
        <v>859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0.14835213399999958</v>
      </c>
      <c r="AS45" s="2">
        <f>AS32</f>
        <v>0.22539416400000079</v>
      </c>
      <c r="AT45" s="2">
        <f>AT32</f>
        <v>0.23513143199999931</v>
      </c>
      <c r="AU45" s="2">
        <f>AU32</f>
        <v>0.23834536200000045</v>
      </c>
      <c r="AV45" s="2">
        <f>AV32</f>
        <v>0.2913561799999993</v>
      </c>
      <c r="AW45" s="2"/>
    </row>
    <row r="46" spans="1:49" ht="15">
      <c r="A46" s="2"/>
      <c r="B46" s="2"/>
      <c r="C46" s="2"/>
      <c r="D46" s="2"/>
      <c r="E46" s="2" t="s">
        <v>861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14.206015134000001</v>
      </c>
      <c r="AS46" s="432">
        <f t="shared" si="7"/>
        <v>18.757865163999998</v>
      </c>
      <c r="AT46" s="432">
        <f t="shared" si="7"/>
        <v>16.144735431999997</v>
      </c>
      <c r="AU46" s="432">
        <f t="shared" si="7"/>
        <v>14.796463362000001</v>
      </c>
      <c r="AV46" s="432">
        <f t="shared" si="7"/>
        <v>17.057902179999999</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863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8"/>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864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861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277.75215293504721</v>
      </c>
      <c r="AS52" s="2">
        <f>AS40</f>
        <v>293.24163889873751</v>
      </c>
      <c r="AT52" s="2">
        <f>AT40</f>
        <v>286.69447932872458</v>
      </c>
      <c r="AU52" s="2">
        <f>AU40</f>
        <v>266.70586463008635</v>
      </c>
      <c r="AV52" s="2">
        <f>AV40</f>
        <v>256.83260692879509</v>
      </c>
      <c r="AW52" s="2"/>
    </row>
    <row r="53" spans="1:49" ht="15">
      <c r="A53" s="2"/>
      <c r="B53" s="2"/>
      <c r="C53" s="2"/>
      <c r="D53" s="2"/>
      <c r="E53" s="2" t="s">
        <v>865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2"/>
      <c r="AK53" s="202"/>
      <c r="AL53" s="202"/>
      <c r="AM53" s="202"/>
      <c r="AN53" s="202"/>
      <c r="AO53" s="202"/>
      <c r="AP53" s="202"/>
      <c r="AQ53" s="243"/>
      <c r="AR53" s="202">
        <f>InputSummary!AR209</f>
        <v>0.7</v>
      </c>
      <c r="AS53" s="202">
        <f>InputSummary!AS209</f>
        <v>0.7</v>
      </c>
      <c r="AT53" s="202">
        <f>InputSummary!AT209</f>
        <v>0.7</v>
      </c>
      <c r="AU53" s="202">
        <f>InputSummary!AU209</f>
        <v>0.7</v>
      </c>
      <c r="AV53" s="202">
        <f>InputSummary!AV209</f>
        <v>0.7</v>
      </c>
      <c r="AW53" s="2"/>
    </row>
    <row r="54" spans="1:49" ht="15">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83.325645880514173</v>
      </c>
      <c r="AS54" s="432">
        <f t="shared" si="8"/>
        <v>87.972491669621263</v>
      </c>
      <c r="AT54" s="432">
        <f t="shared" si="8"/>
        <v>86.008343798617389</v>
      </c>
      <c r="AU54" s="432">
        <f t="shared" si="8"/>
        <v>80.011759389025912</v>
      </c>
      <c r="AV54" s="432">
        <f t="shared" si="8"/>
        <v>77.049782078638543</v>
      </c>
      <c r="AW54" s="2"/>
    </row>
    <row r="55" spans="1:49" ht="15">
      <c r="A55" s="2"/>
      <c r="B55" s="2"/>
      <c r="C55" s="2"/>
      <c r="D55" s="2"/>
      <c r="E55" s="2" t="s">
        <v>866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194.42650705453303</v>
      </c>
      <c r="AS55" s="2">
        <f t="shared" si="9"/>
        <v>205.26914722911624</v>
      </c>
      <c r="AT55" s="2">
        <f t="shared" si="9"/>
        <v>200.68613553010721</v>
      </c>
      <c r="AU55" s="2">
        <f t="shared" si="9"/>
        <v>186.69410524106044</v>
      </c>
      <c r="AV55" s="2">
        <f t="shared" si="9"/>
        <v>179.78282485015654</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867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861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14.206015134000001</v>
      </c>
      <c r="AS59" s="2">
        <f>AS46</f>
        <v>18.757865163999998</v>
      </c>
      <c r="AT59" s="2">
        <f>AT46</f>
        <v>16.144735431999997</v>
      </c>
      <c r="AU59" s="2">
        <f>AU46</f>
        <v>14.796463362000001</v>
      </c>
      <c r="AV59" s="2">
        <f>AV46</f>
        <v>17.057902179999999</v>
      </c>
      <c r="AW59" s="2"/>
    </row>
    <row r="60" spans="1:49" ht="15">
      <c r="A60" s="2"/>
      <c r="B60" s="2"/>
      <c r="C60" s="2"/>
      <c r="D60" s="2"/>
      <c r="E60" s="2" t="s">
        <v>865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2"/>
      <c r="AK60" s="202"/>
      <c r="AL60" s="202"/>
      <c r="AM60" s="202"/>
      <c r="AN60" s="202"/>
      <c r="AO60" s="202"/>
      <c r="AP60" s="202"/>
      <c r="AQ60" s="243"/>
      <c r="AR60" s="202">
        <f>InputSummary!AR210</f>
        <v>0.85</v>
      </c>
      <c r="AS60" s="202">
        <f>InputSummary!AS210</f>
        <v>0.85</v>
      </c>
      <c r="AT60" s="202">
        <f>InputSummary!AT210</f>
        <v>0.85</v>
      </c>
      <c r="AU60" s="202">
        <f>InputSummary!AU210</f>
        <v>0.85</v>
      </c>
      <c r="AV60" s="202">
        <f>InputSummary!AV210</f>
        <v>0.85</v>
      </c>
      <c r="AW60" s="2"/>
    </row>
    <row r="61" spans="1:49" ht="15">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2.1309022701000004</v>
      </c>
      <c r="AS61" s="432">
        <f t="shared" si="10"/>
        <v>2.8136797746000002</v>
      </c>
      <c r="AT61" s="432">
        <f t="shared" si="10"/>
        <v>2.4217103147999999</v>
      </c>
      <c r="AU61" s="432">
        <f t="shared" si="10"/>
        <v>2.2194695043000006</v>
      </c>
      <c r="AV61" s="432">
        <f t="shared" si="10"/>
        <v>2.5586853270000001</v>
      </c>
      <c r="AW61" s="2"/>
    </row>
    <row r="62" spans="1:49" ht="15">
      <c r="A62" s="2"/>
      <c r="B62" s="2"/>
      <c r="C62" s="2"/>
      <c r="D62" s="2"/>
      <c r="E62" s="2" t="s">
        <v>866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12.075112863900001</v>
      </c>
      <c r="AS62" s="2">
        <f t="shared" si="11"/>
        <v>15.944185389399998</v>
      </c>
      <c r="AT62" s="2">
        <f t="shared" si="11"/>
        <v>13.723025117199997</v>
      </c>
      <c r="AU62" s="2">
        <f t="shared" si="11"/>
        <v>12.5769938577</v>
      </c>
      <c r="AV62" s="2">
        <f t="shared" si="11"/>
        <v>14.499216852999998</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868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85.456548150614168</v>
      </c>
      <c r="AS66" s="538">
        <f t="shared" ref="AS66:AV66" si="12">AS54+AS61</f>
        <v>90.786171444221267</v>
      </c>
      <c r="AT66" s="538">
        <f t="shared" si="12"/>
        <v>88.430054113417384</v>
      </c>
      <c r="AU66" s="538">
        <f t="shared" si="12"/>
        <v>82.231228893325905</v>
      </c>
      <c r="AV66" s="538">
        <f t="shared" si="12"/>
        <v>79.60846740563855</v>
      </c>
    </row>
    <row r="67" spans="1:49">
      <c r="AQ67" s="221"/>
    </row>
    <row r="68" spans="1:49" ht="15">
      <c r="C68" s="2"/>
      <c r="D68" s="2"/>
      <c r="E68" s="2" t="s">
        <v>866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206.50161991843302</v>
      </c>
      <c r="AS68" s="538">
        <f t="shared" ref="AS68:AV68" si="13">AS55+AS62</f>
        <v>221.21333261851623</v>
      </c>
      <c r="AT68" s="538">
        <f t="shared" si="13"/>
        <v>214.4091606473072</v>
      </c>
      <c r="AU68" s="538">
        <f t="shared" si="13"/>
        <v>199.27109909876043</v>
      </c>
      <c r="AV68" s="538">
        <f t="shared" si="13"/>
        <v>194.28204170315655</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869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0.70729865611979059</v>
      </c>
      <c r="AS70" s="304">
        <f t="shared" si="14"/>
        <v>0.70901821874061122</v>
      </c>
      <c r="AT70" s="304">
        <f t="shared" si="14"/>
        <v>0.70799668667980598</v>
      </c>
      <c r="AU70" s="304">
        <f t="shared" si="14"/>
        <v>0.7078843735330046</v>
      </c>
      <c r="AV70" s="304">
        <f t="shared" si="14"/>
        <v>0.70934200069701447</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870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sheetData>
  <conditionalFormatting sqref="AM3">
    <cfRule type="expression" dxfId="108" priority="3">
      <formula>$AM$3="OK"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6" t="s">
        <v>871</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872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2"/>
      <c r="AR10" s="93"/>
      <c r="AS10" s="93"/>
      <c r="AT10" s="93"/>
      <c r="AU10" s="93"/>
      <c r="AV10" s="93"/>
      <c r="AW10" s="2"/>
    </row>
    <row r="11" spans="1:49" ht="15">
      <c r="A11" s="2"/>
      <c r="B11" s="2"/>
      <c r="C11" s="2"/>
      <c r="D11" s="2"/>
      <c r="E11" s="2" t="s">
        <v>280</v>
      </c>
      <c r="F11" s="2"/>
      <c r="G11" s="2" t="s">
        <v>281</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2"/>
      <c r="AR11" s="93"/>
      <c r="AS11" s="93"/>
      <c r="AT11" s="93"/>
      <c r="AU11" s="93"/>
      <c r="AV11" s="93"/>
      <c r="AW11" s="2"/>
    </row>
    <row r="12" spans="1:49" ht="15">
      <c r="A12" s="2"/>
      <c r="B12" s="2"/>
      <c r="C12" s="2"/>
      <c r="D12" s="2"/>
      <c r="E12" s="2" t="s">
        <v>873</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2"/>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2"/>
      <c r="AR13" s="93"/>
      <c r="AS13" s="93"/>
      <c r="AT13" s="93"/>
      <c r="AU13" s="93"/>
      <c r="AV13" s="93"/>
      <c r="AW13" s="2"/>
    </row>
    <row r="14" spans="1:49" ht="15">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874</v>
      </c>
      <c r="F17" s="2"/>
      <c r="G17" s="2" t="s">
        <v>875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876</v>
      </c>
      <c r="F18" s="2"/>
      <c r="G18" s="2" t="s">
        <v>875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877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878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879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880</v>
      </c>
      <c r="F24" s="7"/>
      <c r="G24" s="2" t="s">
        <v>105</v>
      </c>
      <c r="H24" s="7"/>
      <c r="I24" s="7"/>
      <c r="J24" s="2"/>
      <c r="K24" s="8">
        <f>InputSummary!K229 + InputSummary!K231</f>
        <v>24.080390407724195</v>
      </c>
      <c r="L24" s="8">
        <f>InputSummary!L229 + InputSummary!L231</f>
        <v>68.906963320564614</v>
      </c>
      <c r="M24" s="8">
        <f>InputSummary!M229 + InputSummary!M231</f>
        <v>100.58193839534029</v>
      </c>
      <c r="N24" s="8">
        <f>InputSummary!N229 + InputSummary!N231</f>
        <v>130.96027706354624</v>
      </c>
      <c r="O24" s="8">
        <f>InputSummary!O229 + InputSummary!O231</f>
        <v>107.99128929002464</v>
      </c>
      <c r="P24" s="8">
        <f>InputSummary!P229 + InputSummary!P231</f>
        <v>88.54174319147819</v>
      </c>
      <c r="Q24" s="8">
        <f>InputSummary!Q229 + InputSummary!Q231</f>
        <v>92.431652411187486</v>
      </c>
      <c r="R24" s="8">
        <f>InputSummary!R229 + InputSummary!R231</f>
        <v>77.983418166552966</v>
      </c>
      <c r="S24" s="8">
        <f>InputSummary!S229 + InputSummary!S231</f>
        <v>133.06659831640536</v>
      </c>
      <c r="T24" s="8">
        <f>InputSummary!T229 + InputSummary!T231</f>
        <v>105.39272295047803</v>
      </c>
      <c r="U24" s="8">
        <f>InputSummary!U229 + InputSummary!U231</f>
        <v>84.844456211705563</v>
      </c>
      <c r="V24" s="8">
        <f>InputSummary!V229 + InputSummary!V231</f>
        <v>89.666906302420358</v>
      </c>
      <c r="W24" s="8">
        <f>InputSummary!W229 + InputSummary!W231</f>
        <v>114.34116169155634</v>
      </c>
      <c r="X24" s="8">
        <f>InputSummary!X229 + InputSummary!X231</f>
        <v>124.77599671187836</v>
      </c>
      <c r="Y24" s="8">
        <f>InputSummary!Y229 + InputSummary!Y231</f>
        <v>145.62906385742642</v>
      </c>
      <c r="Z24" s="8">
        <f>InputSummary!Z229 + InputSummary!Z231</f>
        <v>149.43816500896131</v>
      </c>
      <c r="AA24" s="8">
        <f>InputSummary!AA229 + InputSummary!AA231</f>
        <v>209.11553222139415</v>
      </c>
      <c r="AB24" s="8">
        <f>InputSummary!AB229 + InputSummary!AB231</f>
        <v>148.35841183198247</v>
      </c>
      <c r="AC24" s="8">
        <f>InputSummary!AC229 + InputSummary!AC231</f>
        <v>167.63870567238305</v>
      </c>
      <c r="AD24" s="8">
        <f>InputSummary!AD229 + InputSummary!AD231</f>
        <v>133.54795956376688</v>
      </c>
      <c r="AE24" s="8">
        <f>InputSummary!AE229 + InputSummary!AE231</f>
        <v>160.4840786114506</v>
      </c>
      <c r="AF24" s="8">
        <f>InputSummary!AF229 + InputSummary!AF231</f>
        <v>186.45686038168739</v>
      </c>
      <c r="AG24" s="8">
        <f>InputSummary!AG229 + InputSummary!AG231</f>
        <v>197.45432869512041</v>
      </c>
      <c r="AH24" s="8">
        <f>InputSummary!AH229 + InputSummary!AH231</f>
        <v>227.57352426349414</v>
      </c>
      <c r="AI24" s="8">
        <f>InputSummary!AI229 + InputSummary!AI231</f>
        <v>258.88118603657284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881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222.88217390999304</v>
      </c>
      <c r="AK25" s="8">
        <f>InputSummary!AK235</f>
        <v>232.36247893616394</v>
      </c>
      <c r="AL25" s="8">
        <f>InputSummary!AL235</f>
        <v>223.50628852073848</v>
      </c>
      <c r="AM25" s="8">
        <f>InputSummary!AM235</f>
        <v>219.05120370116006</v>
      </c>
      <c r="AN25" s="8">
        <f>InputSummary!AN235</f>
        <v>208.76761590733997</v>
      </c>
      <c r="AO25" s="8">
        <f>InputSummary!AO235</f>
        <v>200.83932000269306</v>
      </c>
      <c r="AP25" s="8">
        <f>InputSummary!AP235</f>
        <v>196.93412340467989</v>
      </c>
      <c r="AQ25" s="9">
        <f>InputSummary!AQ235</f>
        <v>192.75971576789607</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882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206.50161991843302</v>
      </c>
      <c r="AS26" s="8">
        <f>TIM!AS68*AS16</f>
        <v>221.21333261851623</v>
      </c>
      <c r="AT26" s="8">
        <f>TIM!AT68*AT16</f>
        <v>214.4091606473072</v>
      </c>
      <c r="AU26" s="8">
        <f>TIM!AU68*AU16</f>
        <v>199.27109909876043</v>
      </c>
      <c r="AV26" s="8">
        <f>TIM!AV68*AV16</f>
        <v>194.28204170315655</v>
      </c>
      <c r="AW26" s="2"/>
    </row>
    <row r="27" spans="1:49" ht="15">
      <c r="A27" s="2"/>
      <c r="B27" s="2"/>
      <c r="C27" s="2"/>
      <c r="D27" s="2"/>
      <c r="E27" s="56" t="s">
        <v>883</v>
      </c>
      <c r="F27" s="7"/>
      <c r="G27" s="2" t="s">
        <v>105</v>
      </c>
      <c r="H27" s="7"/>
      <c r="I27" s="7"/>
      <c r="J27" s="2"/>
      <c r="K27" s="432">
        <f t="shared" ref="K27:L27" si="2">SUM(K24:K26)</f>
        <v>24.080390407724195</v>
      </c>
      <c r="L27" s="432">
        <f t="shared" si="2"/>
        <v>68.906963320564614</v>
      </c>
      <c r="M27" s="432">
        <f t="shared" ref="M27" si="3">SUM(M24:M26)</f>
        <v>100.58193839534029</v>
      </c>
      <c r="N27" s="432">
        <f t="shared" ref="N27" si="4">SUM(N24:N26)</f>
        <v>130.96027706354624</v>
      </c>
      <c r="O27" s="432">
        <f t="shared" ref="O27" si="5">SUM(O24:O26)</f>
        <v>107.99128929002464</v>
      </c>
      <c r="P27" s="432">
        <f t="shared" ref="P27" si="6">SUM(P24:P26)</f>
        <v>88.54174319147819</v>
      </c>
      <c r="Q27" s="432">
        <f t="shared" ref="Q27" si="7">SUM(Q24:Q26)</f>
        <v>92.431652411187486</v>
      </c>
      <c r="R27" s="432">
        <f t="shared" ref="R27" si="8">SUM(R24:R26)</f>
        <v>77.983418166552966</v>
      </c>
      <c r="S27" s="432">
        <f t="shared" ref="S27" si="9">SUM(S24:S26)</f>
        <v>133.06659831640536</v>
      </c>
      <c r="T27" s="432">
        <f t="shared" ref="T27" si="10">SUM(T24:T26)</f>
        <v>105.39272295047803</v>
      </c>
      <c r="U27" s="432">
        <f t="shared" ref="U27" si="11">SUM(U24:U26)</f>
        <v>84.844456211705563</v>
      </c>
      <c r="V27" s="432">
        <f t="shared" ref="V27" si="12">SUM(V24:V26)</f>
        <v>89.666906302420358</v>
      </c>
      <c r="W27" s="432">
        <f t="shared" ref="W27" si="13">SUM(W24:W26)</f>
        <v>114.34116169155634</v>
      </c>
      <c r="X27" s="432">
        <f t="shared" ref="X27" si="14">SUM(X24:X26)</f>
        <v>124.77599671187836</v>
      </c>
      <c r="Y27" s="432">
        <f t="shared" ref="Y27" si="15">SUM(Y24:Y26)</f>
        <v>145.62906385742642</v>
      </c>
      <c r="Z27" s="432">
        <f t="shared" ref="Z27" si="16">SUM(Z24:Z26)</f>
        <v>149.43816500896131</v>
      </c>
      <c r="AA27" s="432">
        <f t="shared" ref="AA27" si="17">SUM(AA24:AA26)</f>
        <v>209.11553222139415</v>
      </c>
      <c r="AB27" s="432">
        <f t="shared" ref="AB27" si="18">SUM(AB24:AB26)</f>
        <v>148.35841183198247</v>
      </c>
      <c r="AC27" s="432">
        <f t="shared" ref="AC27" si="19">SUM(AC24:AC26)</f>
        <v>167.63870567238305</v>
      </c>
      <c r="AD27" s="432">
        <f t="shared" ref="AD27" si="20">SUM(AD24:AD26)</f>
        <v>133.54795956376688</v>
      </c>
      <c r="AE27" s="432">
        <f t="shared" ref="AE27" si="21">SUM(AE24:AE26)</f>
        <v>160.4840786114506</v>
      </c>
      <c r="AF27" s="432">
        <f t="shared" ref="AF27" si="22">SUM(AF24:AF26)</f>
        <v>186.45686038168739</v>
      </c>
      <c r="AG27" s="432">
        <f t="shared" ref="AG27" si="23">SUM(AG24:AG26)</f>
        <v>197.45432869512041</v>
      </c>
      <c r="AH27" s="432">
        <f t="shared" ref="AH27" si="24">SUM(AH24:AH26)</f>
        <v>227.57352426349414</v>
      </c>
      <c r="AI27" s="432">
        <f t="shared" ref="AI27" si="25">SUM(AI24:AI26)</f>
        <v>258.88118603657284</v>
      </c>
      <c r="AJ27" s="432">
        <f>SUM(AJ24:AJ26)</f>
        <v>222.88217390999304</v>
      </c>
      <c r="AK27" s="432">
        <f t="shared" ref="AK27" si="26">SUM(AK24:AK26)</f>
        <v>232.36247893616394</v>
      </c>
      <c r="AL27" s="432">
        <f t="shared" ref="AL27" si="27">SUM(AL24:AL26)</f>
        <v>223.50628852073848</v>
      </c>
      <c r="AM27" s="432">
        <f t="shared" ref="AM27" si="28">SUM(AM24:AM26)</f>
        <v>219.05120370116006</v>
      </c>
      <c r="AN27" s="432">
        <f t="shared" ref="AN27" si="29">SUM(AN24:AN26)</f>
        <v>208.76761590733997</v>
      </c>
      <c r="AO27" s="432">
        <f t="shared" ref="AO27" si="30">SUM(AO24:AO26)</f>
        <v>200.83932000269306</v>
      </c>
      <c r="AP27" s="432">
        <f t="shared" ref="AP27" si="31">SUM(AP24:AP26)</f>
        <v>196.93412340467989</v>
      </c>
      <c r="AQ27" s="534">
        <f t="shared" ref="AQ27" si="32">SUM(AQ24:AQ26)</f>
        <v>192.75971576789607</v>
      </c>
      <c r="AR27" s="432">
        <f t="shared" ref="AR27" si="33">SUM(AR24:AR26)</f>
        <v>206.50161991843302</v>
      </c>
      <c r="AS27" s="432">
        <f t="shared" ref="AS27" si="34">SUM(AS24:AS26)</f>
        <v>221.21333261851623</v>
      </c>
      <c r="AT27" s="432">
        <f t="shared" ref="AT27:AV27" si="35">SUM(AT24:AT26)</f>
        <v>214.4091606473072</v>
      </c>
      <c r="AU27" s="432">
        <f t="shared" si="35"/>
        <v>199.27109909876043</v>
      </c>
      <c r="AV27" s="432">
        <f t="shared" si="35"/>
        <v>194.28204170315655</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884</v>
      </c>
      <c r="F29" s="7"/>
      <c r="G29" s="2" t="s">
        <v>105</v>
      </c>
      <c r="H29" s="7"/>
      <c r="I29" s="7"/>
      <c r="J29" s="2"/>
      <c r="K29" s="2">
        <f t="shared" ref="K29:AV29" si="36">K59</f>
        <v>0</v>
      </c>
      <c r="L29" s="2">
        <f t="shared" si="36"/>
        <v>0.72313484707880471</v>
      </c>
      <c r="M29" s="2">
        <f t="shared" si="36"/>
        <v>2.7924130248735382</v>
      </c>
      <c r="N29" s="2">
        <f t="shared" si="36"/>
        <v>5.812891655364238</v>
      </c>
      <c r="O29" s="2">
        <f t="shared" si="36"/>
        <v>9.7456327083235852</v>
      </c>
      <c r="P29" s="2">
        <f t="shared" si="36"/>
        <v>12.988614368684686</v>
      </c>
      <c r="Q29" s="2">
        <f t="shared" si="36"/>
        <v>15.647525575635983</v>
      </c>
      <c r="R29" s="2">
        <f t="shared" si="36"/>
        <v>18.423250873269239</v>
      </c>
      <c r="S29" s="2">
        <f t="shared" si="36"/>
        <v>20.765095262655215</v>
      </c>
      <c r="T29" s="2">
        <f t="shared" si="36"/>
        <v>24.761089206090812</v>
      </c>
      <c r="U29" s="2">
        <f t="shared" si="36"/>
        <v>27.926035841240303</v>
      </c>
      <c r="V29" s="2">
        <f t="shared" si="36"/>
        <v>30.473917409159391</v>
      </c>
      <c r="W29" s="2">
        <f t="shared" si="36"/>
        <v>33.166617298120961</v>
      </c>
      <c r="X29" s="2">
        <f t="shared" si="36"/>
        <v>36.600285817386919</v>
      </c>
      <c r="Y29" s="2">
        <f t="shared" si="36"/>
        <v>40.347312745671552</v>
      </c>
      <c r="Z29" s="2">
        <f t="shared" si="36"/>
        <v>44.720557906555229</v>
      </c>
      <c r="AA29" s="2">
        <f t="shared" si="36"/>
        <v>96.335287769474078</v>
      </c>
      <c r="AB29" s="2">
        <f t="shared" si="36"/>
        <v>106.79106438054379</v>
      </c>
      <c r="AC29" s="2">
        <f t="shared" si="36"/>
        <v>114.20898497214291</v>
      </c>
      <c r="AD29" s="2">
        <f t="shared" si="36"/>
        <v>122.59092025576207</v>
      </c>
      <c r="AE29" s="2">
        <f t="shared" si="36"/>
        <v>129.26831823395042</v>
      </c>
      <c r="AF29" s="2">
        <f t="shared" si="36"/>
        <v>136.08850264413672</v>
      </c>
      <c r="AG29" s="2">
        <f t="shared" si="36"/>
        <v>141.96599749719286</v>
      </c>
      <c r="AH29" s="2">
        <f t="shared" si="36"/>
        <v>146.80961701218186</v>
      </c>
      <c r="AI29" s="2">
        <f>AI59</f>
        <v>151.64027937217929</v>
      </c>
      <c r="AJ29" s="2">
        <f t="shared" si="36"/>
        <v>159.18477420950674</v>
      </c>
      <c r="AK29" s="2">
        <f t="shared" si="36"/>
        <v>154.75768704993274</v>
      </c>
      <c r="AL29" s="2">
        <f t="shared" si="36"/>
        <v>150.1361044293734</v>
      </c>
      <c r="AM29" s="2">
        <f t="shared" si="36"/>
        <v>146.23693352104576</v>
      </c>
      <c r="AN29" s="2">
        <f t="shared" si="36"/>
        <v>139.58360360522551</v>
      </c>
      <c r="AO29" s="2">
        <f t="shared" si="36"/>
        <v>134.31396745770161</v>
      </c>
      <c r="AP29" s="2">
        <f t="shared" si="36"/>
        <v>115.66809404250478</v>
      </c>
      <c r="AQ29" s="57">
        <f>AQ59</f>
        <v>111.18474872738375</v>
      </c>
      <c r="AR29" s="2">
        <f>AR59</f>
        <v>105.46769064280591</v>
      </c>
      <c r="AS29" s="2">
        <f t="shared" si="36"/>
        <v>99.228890807211968</v>
      </c>
      <c r="AT29" s="2">
        <f t="shared" si="36"/>
        <v>91.947437614340686</v>
      </c>
      <c r="AU29" s="2">
        <f t="shared" si="36"/>
        <v>84.475529363892505</v>
      </c>
      <c r="AV29" s="2">
        <f t="shared" si="36"/>
        <v>74.019752752822853</v>
      </c>
      <c r="AW29" s="2"/>
    </row>
    <row r="30" spans="1:49" ht="15">
      <c r="A30" s="2"/>
      <c r="B30" s="2"/>
      <c r="C30" s="2"/>
      <c r="D30" s="2"/>
      <c r="E30" s="56" t="s">
        <v>885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9.6381480609726733</v>
      </c>
      <c r="AL30" s="2">
        <f t="shared" si="38"/>
        <v>18.490052020445585</v>
      </c>
      <c r="AM30" s="2">
        <f t="shared" si="38"/>
        <v>26.098776736045192</v>
      </c>
      <c r="AN30" s="2">
        <f t="shared" si="38"/>
        <v>32.838813773003963</v>
      </c>
      <c r="AO30" s="2">
        <f t="shared" si="38"/>
        <v>38.698957377420527</v>
      </c>
      <c r="AP30" s="2">
        <f t="shared" si="38"/>
        <v>43.881907571038411</v>
      </c>
      <c r="AQ30" s="57">
        <f t="shared" si="38"/>
        <v>48.584812010553158</v>
      </c>
      <c r="AR30" s="2">
        <f t="shared" si="38"/>
        <v>52.868361249839737</v>
      </c>
      <c r="AS30" s="2">
        <f t="shared" si="38"/>
        <v>52.868361249839737</v>
      </c>
      <c r="AT30" s="2">
        <f t="shared" si="38"/>
        <v>52.868361249839737</v>
      </c>
      <c r="AU30" s="2">
        <f t="shared" si="38"/>
        <v>52.868361249839737</v>
      </c>
      <c r="AV30" s="2">
        <f t="shared" si="38"/>
        <v>52.868361249839737</v>
      </c>
      <c r="AW30" s="2"/>
    </row>
    <row r="31" spans="1:49" ht="15">
      <c r="A31" s="2"/>
      <c r="B31" s="2"/>
      <c r="C31" s="2"/>
      <c r="D31" s="2"/>
      <c r="E31" s="56" t="s">
        <v>886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4.5889248870762893</v>
      </c>
      <c r="AT31" s="2">
        <f t="shared" si="40"/>
        <v>9.5047767230433173</v>
      </c>
      <c r="AU31" s="2">
        <f t="shared" si="40"/>
        <v>14.269424737427922</v>
      </c>
      <c r="AV31" s="2">
        <f t="shared" si="40"/>
        <v>18.697671384067043</v>
      </c>
      <c r="AW31" s="2"/>
    </row>
    <row r="32" spans="1:49" ht="15">
      <c r="A32" s="2"/>
      <c r="B32" s="2"/>
      <c r="C32" s="2"/>
      <c r="D32" s="2"/>
      <c r="E32" s="56" t="s">
        <v>887</v>
      </c>
      <c r="F32" s="7"/>
      <c r="G32" s="2" t="s">
        <v>105</v>
      </c>
      <c r="H32" s="7"/>
      <c r="I32" s="7"/>
      <c r="J32" s="2"/>
      <c r="K32" s="464">
        <f t="shared" ref="K32:AV32" si="41">SUM(K29:K31)</f>
        <v>0</v>
      </c>
      <c r="L32" s="464">
        <f t="shared" si="41"/>
        <v>0.72313484707880471</v>
      </c>
      <c r="M32" s="464">
        <f t="shared" si="41"/>
        <v>2.7924130248735382</v>
      </c>
      <c r="N32" s="464">
        <f t="shared" si="41"/>
        <v>5.812891655364238</v>
      </c>
      <c r="O32" s="464">
        <f t="shared" si="41"/>
        <v>9.7456327083235852</v>
      </c>
      <c r="P32" s="464">
        <f t="shared" si="41"/>
        <v>12.988614368684686</v>
      </c>
      <c r="Q32" s="464">
        <f t="shared" si="41"/>
        <v>15.647525575635983</v>
      </c>
      <c r="R32" s="464">
        <f t="shared" si="41"/>
        <v>18.423250873269239</v>
      </c>
      <c r="S32" s="464">
        <f t="shared" si="41"/>
        <v>20.765095262655215</v>
      </c>
      <c r="T32" s="464">
        <f t="shared" si="41"/>
        <v>24.761089206090812</v>
      </c>
      <c r="U32" s="464">
        <f t="shared" si="41"/>
        <v>27.926035841240303</v>
      </c>
      <c r="V32" s="464">
        <f t="shared" si="41"/>
        <v>30.473917409159391</v>
      </c>
      <c r="W32" s="464">
        <f t="shared" si="41"/>
        <v>33.166617298120961</v>
      </c>
      <c r="X32" s="464">
        <f t="shared" si="41"/>
        <v>36.600285817386919</v>
      </c>
      <c r="Y32" s="464">
        <f t="shared" si="41"/>
        <v>40.347312745671552</v>
      </c>
      <c r="Z32" s="464">
        <f t="shared" si="41"/>
        <v>44.720557906555229</v>
      </c>
      <c r="AA32" s="464">
        <f t="shared" si="41"/>
        <v>96.335287769474078</v>
      </c>
      <c r="AB32" s="464">
        <f t="shared" si="41"/>
        <v>106.79106438054379</v>
      </c>
      <c r="AC32" s="464">
        <f t="shared" si="41"/>
        <v>114.20898497214291</v>
      </c>
      <c r="AD32" s="464">
        <f t="shared" si="41"/>
        <v>122.59092025576207</v>
      </c>
      <c r="AE32" s="464">
        <f t="shared" si="41"/>
        <v>129.26831823395042</v>
      </c>
      <c r="AF32" s="464">
        <f t="shared" si="41"/>
        <v>136.08850264413672</v>
      </c>
      <c r="AG32" s="464">
        <f t="shared" si="41"/>
        <v>141.96599749719286</v>
      </c>
      <c r="AH32" s="464">
        <f t="shared" si="41"/>
        <v>146.80961701218186</v>
      </c>
      <c r="AI32" s="464">
        <f t="shared" si="41"/>
        <v>151.64027937217929</v>
      </c>
      <c r="AJ32" s="464">
        <f t="shared" si="41"/>
        <v>159.18477420950674</v>
      </c>
      <c r="AK32" s="464">
        <f t="shared" si="41"/>
        <v>164.39583511090541</v>
      </c>
      <c r="AL32" s="464">
        <f t="shared" si="41"/>
        <v>168.62615644981898</v>
      </c>
      <c r="AM32" s="464">
        <f t="shared" si="41"/>
        <v>172.33571025709094</v>
      </c>
      <c r="AN32" s="464">
        <f t="shared" si="41"/>
        <v>172.42241737822945</v>
      </c>
      <c r="AO32" s="464">
        <f t="shared" si="41"/>
        <v>173.01292483512213</v>
      </c>
      <c r="AP32" s="464">
        <f t="shared" si="41"/>
        <v>159.5500016135432</v>
      </c>
      <c r="AQ32" s="382">
        <f t="shared" si="41"/>
        <v>159.7695607379369</v>
      </c>
      <c r="AR32" s="464">
        <f t="shared" si="41"/>
        <v>158.33605189264563</v>
      </c>
      <c r="AS32" s="464">
        <f t="shared" si="41"/>
        <v>156.68617694412802</v>
      </c>
      <c r="AT32" s="464">
        <f t="shared" si="41"/>
        <v>154.32057558722371</v>
      </c>
      <c r="AU32" s="464">
        <f t="shared" si="41"/>
        <v>151.61331535116017</v>
      </c>
      <c r="AV32" s="464">
        <f t="shared" si="41"/>
        <v>145.58578538672964</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888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889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890</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891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892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3328.1433305751025</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893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1470.5933466776744</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894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3328.1433305751025</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895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1470.5933466776744</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1"/>
    </row>
    <row r="49" spans="1:49" ht="15">
      <c r="A49" s="2"/>
      <c r="B49" s="22" t="s">
        <v>896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8"/>
      <c r="AR49" s="22"/>
      <c r="AS49" s="22"/>
      <c r="AT49" s="22"/>
      <c r="AU49" s="22"/>
      <c r="AV49" s="22"/>
      <c r="AW49" s="2"/>
    </row>
    <row r="50" spans="1:49" ht="15">
      <c r="B50" s="4" t="s">
        <v>897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898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899</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5">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900</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3">
        <f t="shared" si="57"/>
        <v>4.3243243243243246E-2</v>
      </c>
      <c r="AK55" s="213">
        <f t="shared" si="57"/>
        <v>3.8095238095238099E-2</v>
      </c>
      <c r="AL55" s="213">
        <f t="shared" si="57"/>
        <v>3.4042553191489362E-2</v>
      </c>
      <c r="AM55" s="213">
        <f t="shared" si="57"/>
        <v>3.0769230769230771E-2</v>
      </c>
      <c r="AN55" s="213">
        <f t="shared" si="57"/>
        <v>2.8070175438596492E-2</v>
      </c>
      <c r="AO55" s="213">
        <f t="shared" si="57"/>
        <v>2.5806451612903226E-2</v>
      </c>
      <c r="AP55" s="213">
        <f t="shared" si="57"/>
        <v>2.3880597014925373E-2</v>
      </c>
      <c r="AQ55" s="228">
        <f t="shared" si="57"/>
        <v>2.2222222222222223E-2</v>
      </c>
      <c r="AR55" s="213">
        <f t="shared" si="57"/>
        <v>2.2222222222222223E-2</v>
      </c>
      <c r="AS55" s="213">
        <f t="shared" si="57"/>
        <v>2.2222222222222223E-2</v>
      </c>
      <c r="AT55" s="213">
        <f t="shared" si="57"/>
        <v>2.2222222222222223E-2</v>
      </c>
      <c r="AU55" s="213">
        <f t="shared" si="57"/>
        <v>2.2222222222222223E-2</v>
      </c>
      <c r="AV55" s="213">
        <f t="shared" si="57"/>
        <v>2.2222222222222223E-2</v>
      </c>
      <c r="AW55" s="142"/>
    </row>
    <row r="56" spans="1:49" ht="15" outlineLevel="1">
      <c r="B56" s="34"/>
      <c r="C56" s="34"/>
      <c r="D56" s="34"/>
      <c r="E56" s="34" t="s">
        <v>901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5">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900</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3">
        <f t="shared" si="59"/>
        <v>4.3243243243243246E-2</v>
      </c>
      <c r="AK57" s="213">
        <f t="shared" si="59"/>
        <v>3.8095238095238099E-2</v>
      </c>
      <c r="AL57" s="213">
        <f t="shared" si="59"/>
        <v>3.4042553191489362E-2</v>
      </c>
      <c r="AM57" s="213">
        <f t="shared" si="59"/>
        <v>3.0769230769230771E-2</v>
      </c>
      <c r="AN57" s="213">
        <f t="shared" si="59"/>
        <v>2.8070175438596492E-2</v>
      </c>
      <c r="AO57" s="213">
        <f t="shared" si="59"/>
        <v>2.5806451612903226E-2</v>
      </c>
      <c r="AP57" s="213">
        <f t="shared" si="59"/>
        <v>2.3880597014925373E-2</v>
      </c>
      <c r="AQ57" s="228">
        <f t="shared" si="59"/>
        <v>2.2222222222222223E-2</v>
      </c>
      <c r="AR57" s="126">
        <f t="shared" si="59"/>
        <v>2.2222222222222223E-2</v>
      </c>
      <c r="AS57" s="213">
        <f t="shared" si="59"/>
        <v>2.2222222222222223E-2</v>
      </c>
      <c r="AT57" s="213">
        <f t="shared" si="59"/>
        <v>2.2222222222222223E-2</v>
      </c>
      <c r="AU57" s="213">
        <f t="shared" si="59"/>
        <v>2.2222222222222223E-2</v>
      </c>
      <c r="AV57" s="213">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902</v>
      </c>
      <c r="F59" s="34"/>
      <c r="G59" s="2" t="s">
        <v>105</v>
      </c>
      <c r="H59" s="7"/>
      <c r="I59" s="46"/>
      <c r="J59" s="34"/>
      <c r="K59" s="34">
        <f>K64 * SUM(K66:K103) + K108 * SUM(K110:K147) + SUM(K156:K193)</f>
        <v>0</v>
      </c>
      <c r="L59" s="34">
        <f t="shared" ref="L59:AV59" si="60">L64 * SUM(L66:L103) + L108 * SUM(L110:L147) + SUM(L156:L193)</f>
        <v>0.72313484707880471</v>
      </c>
      <c r="M59" s="34">
        <f t="shared" si="60"/>
        <v>2.7924130248735382</v>
      </c>
      <c r="N59" s="34">
        <f t="shared" si="60"/>
        <v>5.812891655364238</v>
      </c>
      <c r="O59" s="34">
        <f t="shared" si="60"/>
        <v>9.7456327083235852</v>
      </c>
      <c r="P59" s="34">
        <f>P64 * SUM(P66:P103) + P108 * SUM(P110:P147) + SUM(P156:P193)</f>
        <v>12.988614368684686</v>
      </c>
      <c r="Q59" s="34">
        <f t="shared" si="60"/>
        <v>15.647525575635983</v>
      </c>
      <c r="R59" s="34">
        <f t="shared" si="60"/>
        <v>18.423250873269239</v>
      </c>
      <c r="S59" s="34">
        <f t="shared" si="60"/>
        <v>20.765095262655215</v>
      </c>
      <c r="T59" s="34">
        <f t="shared" si="60"/>
        <v>24.761089206090812</v>
      </c>
      <c r="U59" s="34">
        <f t="shared" si="60"/>
        <v>27.926035841240303</v>
      </c>
      <c r="V59" s="34">
        <f t="shared" si="60"/>
        <v>30.473917409159391</v>
      </c>
      <c r="W59" s="34">
        <f t="shared" si="60"/>
        <v>33.166617298120961</v>
      </c>
      <c r="X59" s="34">
        <f t="shared" si="60"/>
        <v>36.600285817386919</v>
      </c>
      <c r="Y59" s="34">
        <f t="shared" si="60"/>
        <v>40.347312745671552</v>
      </c>
      <c r="Z59" s="34">
        <f t="shared" si="60"/>
        <v>44.720557906555229</v>
      </c>
      <c r="AA59" s="34">
        <f t="shared" si="60"/>
        <v>96.335287769474078</v>
      </c>
      <c r="AB59" s="34">
        <f t="shared" si="60"/>
        <v>106.79106438054379</v>
      </c>
      <c r="AC59" s="34">
        <f t="shared" si="60"/>
        <v>114.20898497214291</v>
      </c>
      <c r="AD59" s="34">
        <f t="shared" si="60"/>
        <v>122.59092025576207</v>
      </c>
      <c r="AE59" s="34">
        <f t="shared" si="60"/>
        <v>129.26831823395042</v>
      </c>
      <c r="AF59" s="34">
        <f t="shared" si="60"/>
        <v>136.08850264413672</v>
      </c>
      <c r="AG59" s="34">
        <f t="shared" si="60"/>
        <v>141.96599749719286</v>
      </c>
      <c r="AH59" s="34">
        <f t="shared" si="60"/>
        <v>146.80961701218186</v>
      </c>
      <c r="AI59" s="34">
        <f>AI64 * SUM(AI66:AI103) + AI108 * SUM(AI110:AI147) + SUM(AI156:AI193)</f>
        <v>151.64027937217929</v>
      </c>
      <c r="AJ59" s="34">
        <f t="shared" si="60"/>
        <v>159.18477420950674</v>
      </c>
      <c r="AK59" s="34">
        <f t="shared" si="60"/>
        <v>154.75768704993274</v>
      </c>
      <c r="AL59" s="34">
        <f t="shared" si="60"/>
        <v>150.1361044293734</v>
      </c>
      <c r="AM59" s="34">
        <f t="shared" si="60"/>
        <v>146.23693352104576</v>
      </c>
      <c r="AN59" s="34">
        <f t="shared" si="60"/>
        <v>139.58360360522551</v>
      </c>
      <c r="AO59" s="34">
        <f t="shared" si="60"/>
        <v>134.31396745770161</v>
      </c>
      <c r="AP59" s="34">
        <f t="shared" si="60"/>
        <v>115.66809404250478</v>
      </c>
      <c r="AQ59" s="36">
        <f t="shared" si="60"/>
        <v>111.18474872738375</v>
      </c>
      <c r="AR59" s="34">
        <f t="shared" si="60"/>
        <v>105.46769064280591</v>
      </c>
      <c r="AS59" s="34">
        <f t="shared" si="60"/>
        <v>99.228890807211968</v>
      </c>
      <c r="AT59" s="34">
        <f t="shared" si="60"/>
        <v>91.947437614340686</v>
      </c>
      <c r="AU59" s="34">
        <f t="shared" si="60"/>
        <v>84.475529363892505</v>
      </c>
      <c r="AV59" s="34">
        <f t="shared" si="60"/>
        <v>74.019752752822853</v>
      </c>
    </row>
    <row r="60" spans="1:49">
      <c r="AQ60" s="221"/>
    </row>
    <row r="61" spans="1:49" ht="15">
      <c r="A61" s="2"/>
      <c r="B61" s="2"/>
      <c r="C61" s="20" t="s">
        <v>903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1"/>
    </row>
    <row r="64" spans="1:49" ht="15" outlineLevel="1">
      <c r="E64" s="44" t="s">
        <v>904</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1"/>
    </row>
    <row r="66" spans="5:49" ht="15" outlineLevel="1">
      <c r="E66" s="44">
        <f>INDEX($K$4:$AV$4,,COUNT(E65:E$65)+1)</f>
        <v>33328</v>
      </c>
      <c r="G66" s="2" t="s">
        <v>105</v>
      </c>
      <c r="I66" s="2">
        <f t="shared" ref="I66:I103" si="62">INDEX($K$24:$AV$24,,MATCH(E66,$K$4:$AV$4,0))</f>
        <v>24.080390407724195</v>
      </c>
      <c r="K66" s="2">
        <f>IF(J$4=$E66, $I66*J$55,0) + IF(J$4&gt;$E66,MIN(J66,$I66-SUM($J66:J66)))</f>
        <v>0</v>
      </c>
      <c r="L66" s="2">
        <f>IF(K$4=$E66, $I66*K$55,0) + IF(K$4&gt;$E66,MIN(K66,$I66-SUM($J66:K66)))</f>
        <v>0.72313484707880471</v>
      </c>
      <c r="M66" s="2">
        <f>IF(L$4=$E66, $I66*L$55,0) + IF(L$4&gt;$E66,MIN(L66,$I66-SUM($J66:L66)))</f>
        <v>0.72313484707880471</v>
      </c>
      <c r="N66" s="2">
        <f>IF(M$4=$E66, $I66*M$55,0) + IF(M$4&gt;$E66,MIN(M66,$I66-SUM($J66:M66)))</f>
        <v>0.72313484707880471</v>
      </c>
      <c r="O66" s="2">
        <f>IF(N$4=$E66, $I66*N$55,0) + IF(N$4&gt;$E66,MIN(N66,$I66-SUM($J66:N66)))</f>
        <v>0.72313484707880471</v>
      </c>
      <c r="P66" s="2">
        <f>IF(O$4=$E66, $I66*O$55,0) + IF(O$4&gt;$E66,MIN(O66,$I66-SUM($J66:O66)))</f>
        <v>0.72313484707880471</v>
      </c>
      <c r="Q66" s="2">
        <f>IF(P$4=$E66, $I66*P$55,0) + IF(P$4&gt;$E66,MIN(P66,$I66-SUM($J66:P66)))</f>
        <v>0.72313484707880471</v>
      </c>
      <c r="R66" s="2">
        <f>IF(Q$4=$E66, $I66*Q$55,0) + IF(Q$4&gt;$E66,MIN(Q66,$I66-SUM($J66:Q66)))</f>
        <v>0.72313484707880471</v>
      </c>
      <c r="S66" s="2">
        <f>IF(R$4=$E66, $I66*R$55,0) + IF(R$4&gt;$E66,MIN(R66,$I66-SUM($J66:R66)))</f>
        <v>0.72313484707880471</v>
      </c>
      <c r="T66" s="2">
        <f>IF(S$4=$E66, $I66*S$55,0) + IF(S$4&gt;$E66,MIN(S66,$I66-SUM($J66:S66)))</f>
        <v>0.72313484707880471</v>
      </c>
      <c r="U66" s="2">
        <f>IF(T$4=$E66, $I66*T$55,0) + IF(T$4&gt;$E66,MIN(T66,$I66-SUM($J66:T66)))</f>
        <v>0.72313484707880471</v>
      </c>
      <c r="V66" s="2">
        <f>IF(U$4=$E66, $I66*U$55,0) + IF(U$4&gt;$E66,MIN(U66,$I66-SUM($J66:U66)))</f>
        <v>0.72313484707880471</v>
      </c>
      <c r="W66" s="2">
        <f>IF(V$4=$E66, $I66*V$55,0) + IF(V$4&gt;$E66,MIN(V66,$I66-SUM($J66:V66)))</f>
        <v>0.72313484707880471</v>
      </c>
      <c r="X66" s="2">
        <f>IF(W$4=$E66, $I66*W$55,0) + IF(W$4&gt;$E66,MIN(W66,$I66-SUM($J66:W66)))</f>
        <v>0.72313484707880471</v>
      </c>
      <c r="Y66" s="2">
        <f>IF(X$4=$E66, $I66*X$55,0) + IF(X$4&gt;$E66,MIN(X66,$I66-SUM($J66:X66)))</f>
        <v>0.72313484707880471</v>
      </c>
      <c r="Z66" s="2">
        <f>IF(Y$4=$E66, $I66*Y$55,0) + IF(Y$4&gt;$E66,MIN(Y66,$I66-SUM($J66:Y66)))</f>
        <v>0.72313484707880471</v>
      </c>
      <c r="AA66" s="2">
        <f>IF(Z$4=$E66, $I66*Z$55,0) + IF(Z$4&gt;$E66,MIN(Z66,$I66-SUM($J66:Z66)))</f>
        <v>0.72313484707880471</v>
      </c>
      <c r="AB66" s="2">
        <f>IF(AA$4=$E66, $I66*AA$55,0) + IF(AA$4&gt;$E66,MIN(AA66,$I66-SUM($J66:AA66)))</f>
        <v>0.72313484707880471</v>
      </c>
      <c r="AC66" s="2">
        <f>IF(AB$4=$E66, $I66*AB$55,0) + IF(AB$4&gt;$E66,MIN(AB66,$I66-SUM($J66:AB66)))</f>
        <v>0.72313484707880471</v>
      </c>
      <c r="AD66" s="2">
        <f>IF(AC$4=$E66, $I66*AC$55,0) + IF(AC$4&gt;$E66,MIN(AC66,$I66-SUM($J66:AC66)))</f>
        <v>0.72313484707880471</v>
      </c>
      <c r="AE66" s="2">
        <f>IF(AD$4=$E66, $I66*AD$55,0) + IF(AD$4&gt;$E66,MIN(AD66,$I66-SUM($J66:AD66)))</f>
        <v>0.72313484707880471</v>
      </c>
      <c r="AF66" s="2">
        <f>IF(AE$4=$E66, $I66*AE$55,0) + IF(AE$4&gt;$E66,MIN(AE66,$I66-SUM($J66:AE66)))</f>
        <v>0.72313484707880471</v>
      </c>
      <c r="AG66" s="2">
        <f>IF(AF$4=$E66, $I66*AF$55,0) + IF(AF$4&gt;$E66,MIN(AF66,$I66-SUM($J66:AF66)))</f>
        <v>0.72313484707880471</v>
      </c>
      <c r="AH66" s="2">
        <f>IF(AG$4=$E66, $I66*AG$55,0) + IF(AG$4&gt;$E66,MIN(AG66,$I66-SUM($J66:AG66)))</f>
        <v>0.72313484707880471</v>
      </c>
      <c r="AI66" s="2">
        <f>IF(AH$4=$E66, $I66*AH$55,0) + IF(AH$4&gt;$E66,MIN(AH66,$I66-SUM($J66:AH66)))</f>
        <v>0.72313484707880471</v>
      </c>
      <c r="AJ66" s="2">
        <f>IF(AI$4=$E66, $I66*AI$55,0) + IF(AI$4&gt;$E66,MIN(AI66,$I66-SUM($J66:AI66)))</f>
        <v>0.72313484707880471</v>
      </c>
      <c r="AK66" s="2">
        <f>IF(AJ$4=$E66, $I66*AJ$55,0) + IF(AJ$4&gt;$E66,MIN(AJ66,$I66-SUM($J66:AJ66)))</f>
        <v>0.72313484707880471</v>
      </c>
      <c r="AL66" s="2">
        <f>IF(AK$4=$E66, $I66*AK$55,0) + IF(AK$4&gt;$E66,MIN(AK66,$I66-SUM($J66:AK66)))</f>
        <v>0.72313484707880471</v>
      </c>
      <c r="AM66" s="2">
        <f>IF(AL$4=$E66, $I66*AL$55,0) + IF(AL$4&gt;$E66,MIN(AL66,$I66-SUM($J66:AL66)))</f>
        <v>0.72313484707880471</v>
      </c>
      <c r="AN66" s="2">
        <f>IF(AM$4=$E66, $I66*AM$55,0) + IF(AM$4&gt;$E66,MIN(AM66,$I66-SUM($J66:AM66)))</f>
        <v>0.72313484707880471</v>
      </c>
      <c r="AO66" s="2">
        <f>IF(AN$4=$E66, $I66*AN$55,0) + IF(AN$4&gt;$E66,MIN(AN66,$I66-SUM($J66:AN66)))</f>
        <v>0.72313484707880471</v>
      </c>
      <c r="AP66" s="2">
        <f>IF(AO$4=$E66, $I66*AO$55,0) + IF(AO$4&gt;$E66,MIN(AO66,$I66-SUM($J66:AO66)))</f>
        <v>0.72313484707880471</v>
      </c>
      <c r="AQ66" s="57">
        <f>IF(AP$4=$E66, $I66*AP$55,0) + IF(AP$4&gt;$E66,MIN(AP66,$I66-SUM($J66:AP66)))</f>
        <v>0.72313484707880471</v>
      </c>
      <c r="AR66" s="2">
        <f>IF(AQ$4=$E66, $I66*AQ$55,0) + IF(AQ$4&gt;$E66,MIN(AQ66,$I66-SUM($J66:AQ66)))</f>
        <v>0.72313484707880471</v>
      </c>
      <c r="AS66" s="2">
        <f>IF(AR$4=$E66, $I66*AR$55,0) + IF(AR$4&gt;$E66,MIN(AR66,$I66-SUM($J66:AR66)))</f>
        <v>0.21694045412364815</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68.906963320564614</v>
      </c>
      <c r="K67" s="2">
        <f>IF(J$4=$E67, $I67*J$55,0) + IF(J$4&gt;$E67,MIN(J67,$I67-SUM($J67:J67)))</f>
        <v>0</v>
      </c>
      <c r="L67" s="2">
        <f>IF(K$4=$E67, $I67*K$55,0) + IF(K$4&gt;$E67,MIN(K67,$I67-SUM($J67:K67)))</f>
        <v>0</v>
      </c>
      <c r="M67" s="2">
        <f>IF(L$4=$E67, $I67*L$55,0) + IF(L$4&gt;$E67,MIN(L67,$I67-SUM($J67:L67)))</f>
        <v>2.0692781777947333</v>
      </c>
      <c r="N67" s="2">
        <f>IF(M$4=$E67, $I67*M$55,0) + IF(M$4&gt;$E67,MIN(M67,$I67-SUM($J67:M67)))</f>
        <v>2.0692781777947333</v>
      </c>
      <c r="O67" s="2">
        <f>IF(N$4=$E67, $I67*N$55,0) + IF(N$4&gt;$E67,MIN(N67,$I67-SUM($J67:N67)))</f>
        <v>2.0692781777947333</v>
      </c>
      <c r="P67" s="2">
        <f>IF(O$4=$E67, $I67*O$55,0) + IF(O$4&gt;$E67,MIN(O67,$I67-SUM($J67:O67)))</f>
        <v>2.0692781777947333</v>
      </c>
      <c r="Q67" s="2">
        <f>IF(P$4=$E67, $I67*P$55,0) + IF(P$4&gt;$E67,MIN(P67,$I67-SUM($J67:P67)))</f>
        <v>2.0692781777947333</v>
      </c>
      <c r="R67" s="2">
        <f>IF(Q$4=$E67, $I67*Q$55,0) + IF(Q$4&gt;$E67,MIN(Q67,$I67-SUM($J67:Q67)))</f>
        <v>2.0692781777947333</v>
      </c>
      <c r="S67" s="2">
        <f>IF(R$4=$E67, $I67*R$55,0) + IF(R$4&gt;$E67,MIN(R67,$I67-SUM($J67:R67)))</f>
        <v>2.0692781777947333</v>
      </c>
      <c r="T67" s="2">
        <f>IF(S$4=$E67, $I67*S$55,0) + IF(S$4&gt;$E67,MIN(S67,$I67-SUM($J67:S67)))</f>
        <v>2.0692781777947333</v>
      </c>
      <c r="U67" s="2">
        <f>IF(T$4=$E67, $I67*T$55,0) + IF(T$4&gt;$E67,MIN(T67,$I67-SUM($J67:T67)))</f>
        <v>2.0692781777947333</v>
      </c>
      <c r="V67" s="2">
        <f>IF(U$4=$E67, $I67*U$55,0) + IF(U$4&gt;$E67,MIN(U67,$I67-SUM($J67:U67)))</f>
        <v>2.0692781777947333</v>
      </c>
      <c r="W67" s="2">
        <f>IF(V$4=$E67, $I67*V$55,0) + IF(V$4&gt;$E67,MIN(V67,$I67-SUM($J67:V67)))</f>
        <v>2.0692781777947333</v>
      </c>
      <c r="X67" s="2">
        <f>IF(W$4=$E67, $I67*W$55,0) + IF(W$4&gt;$E67,MIN(W67,$I67-SUM($J67:W67)))</f>
        <v>2.0692781777947333</v>
      </c>
      <c r="Y67" s="2">
        <f>IF(X$4=$E67, $I67*X$55,0) + IF(X$4&gt;$E67,MIN(X67,$I67-SUM($J67:X67)))</f>
        <v>2.0692781777947333</v>
      </c>
      <c r="Z67" s="2">
        <f>IF(Y$4=$E67, $I67*Y$55,0) + IF(Y$4&gt;$E67,MIN(Y67,$I67-SUM($J67:Y67)))</f>
        <v>2.0692781777947333</v>
      </c>
      <c r="AA67" s="2">
        <f>IF(Z$4=$E67, $I67*Z$55,0) + IF(Z$4&gt;$E67,MIN(Z67,$I67-SUM($J67:Z67)))</f>
        <v>2.0692781777947333</v>
      </c>
      <c r="AB67" s="2">
        <f>IF(AA$4=$E67, $I67*AA$55,0) + IF(AA$4&gt;$E67,MIN(AA67,$I67-SUM($J67:AA67)))</f>
        <v>2.0692781777947333</v>
      </c>
      <c r="AC67" s="2">
        <f>IF(AB$4=$E67, $I67*AB$55,0) + IF(AB$4&gt;$E67,MIN(AB67,$I67-SUM($J67:AB67)))</f>
        <v>2.0692781777947333</v>
      </c>
      <c r="AD67" s="2">
        <f>IF(AC$4=$E67, $I67*AC$55,0) + IF(AC$4&gt;$E67,MIN(AC67,$I67-SUM($J67:AC67)))</f>
        <v>2.0692781777947333</v>
      </c>
      <c r="AE67" s="2">
        <f>IF(AD$4=$E67, $I67*AD$55,0) + IF(AD$4&gt;$E67,MIN(AD67,$I67-SUM($J67:AD67)))</f>
        <v>2.0692781777947333</v>
      </c>
      <c r="AF67" s="2">
        <f>IF(AE$4=$E67, $I67*AE$55,0) + IF(AE$4&gt;$E67,MIN(AE67,$I67-SUM($J67:AE67)))</f>
        <v>2.0692781777947333</v>
      </c>
      <c r="AG67" s="2">
        <f>IF(AF$4=$E67, $I67*AF$55,0) + IF(AF$4&gt;$E67,MIN(AF67,$I67-SUM($J67:AF67)))</f>
        <v>2.0692781777947333</v>
      </c>
      <c r="AH67" s="2">
        <f>IF(AG$4=$E67, $I67*AG$55,0) + IF(AG$4&gt;$E67,MIN(AG67,$I67-SUM($J67:AG67)))</f>
        <v>2.0692781777947333</v>
      </c>
      <c r="AI67" s="2">
        <f>IF(AH$4=$E67, $I67*AH$55,0) + IF(AH$4&gt;$E67,MIN(AH67,$I67-SUM($J67:AH67)))</f>
        <v>2.0692781777947333</v>
      </c>
      <c r="AJ67" s="2">
        <f>IF(AI$4=$E67, $I67*AI$55,0) + IF(AI$4&gt;$E67,MIN(AI67,$I67-SUM($J67:AI67)))</f>
        <v>2.0692781777947333</v>
      </c>
      <c r="AK67" s="2">
        <f>IF(AJ$4=$E67, $I67*AJ$55,0) + IF(AJ$4&gt;$E67,MIN(AJ67,$I67-SUM($J67:AJ67)))</f>
        <v>2.0692781777947333</v>
      </c>
      <c r="AL67" s="2">
        <f>IF(AK$4=$E67, $I67*AK$55,0) + IF(AK$4&gt;$E67,MIN(AK67,$I67-SUM($J67:AK67)))</f>
        <v>2.0692781777947333</v>
      </c>
      <c r="AM67" s="2">
        <f>IF(AL$4=$E67, $I67*AL$55,0) + IF(AL$4&gt;$E67,MIN(AL67,$I67-SUM($J67:AL67)))</f>
        <v>2.0692781777947333</v>
      </c>
      <c r="AN67" s="2">
        <f>IF(AM$4=$E67, $I67*AM$55,0) + IF(AM$4&gt;$E67,MIN(AM67,$I67-SUM($J67:AM67)))</f>
        <v>2.0692781777947333</v>
      </c>
      <c r="AO67" s="2">
        <f>IF(AN$4=$E67, $I67*AN$55,0) + IF(AN$4&gt;$E67,MIN(AN67,$I67-SUM($J67:AN67)))</f>
        <v>2.0692781777947333</v>
      </c>
      <c r="AP67" s="2">
        <f>IF(AO$4=$E67, $I67*AO$55,0) + IF(AO$4&gt;$E67,MIN(AO67,$I67-SUM($J67:AO67)))</f>
        <v>2.0692781777947333</v>
      </c>
      <c r="AQ67" s="57">
        <f>IF(AP$4=$E67, $I67*AP$55,0) + IF(AP$4&gt;$E67,MIN(AP67,$I67-SUM($J67:AP67)))</f>
        <v>2.0692781777947333</v>
      </c>
      <c r="AR67" s="2">
        <f>IF(AQ$4=$E67, $I67*AQ$55,0) + IF(AQ$4&gt;$E67,MIN(AQ67,$I67-SUM($J67:AQ67)))</f>
        <v>2.0692781777947333</v>
      </c>
      <c r="AS67" s="2">
        <f>IF(AR$4=$E67, $I67*AR$55,0) + IF(AR$4&gt;$E67,MIN(AR67,$I67-SUM($J67:AR67)))</f>
        <v>2.0692781777947333</v>
      </c>
      <c r="AT67" s="2">
        <f>IF(AS$4=$E67, $I67*AS$55,0) + IF(AS$4&gt;$E67,MIN(AS67,$I67-SUM($J67:AS67)))</f>
        <v>0.62078345333839025</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100.58193839534029</v>
      </c>
      <c r="K68" s="2">
        <f>IF(J$4=$E68, $I68*J$55,0) + IF(J$4&gt;$E68,MIN(J68,$I68-SUM($J68:J68)))</f>
        <v>0</v>
      </c>
      <c r="L68" s="2">
        <f>IF(K$4=$E68, $I68*K$55,0) + IF(K$4&gt;$E68,MIN(K68,$I68-SUM($J68:K68)))</f>
        <v>0</v>
      </c>
      <c r="M68" s="2">
        <f>IF(L$4=$E68, $I68*L$55,0) + IF(L$4&gt;$E68,MIN(L68,$I68-SUM($J68:L68)))</f>
        <v>0</v>
      </c>
      <c r="N68" s="2">
        <f>IF(M$4=$E68, $I68*M$55,0) + IF(M$4&gt;$E68,MIN(M68,$I68-SUM($J68:M68)))</f>
        <v>3.0204786304906999</v>
      </c>
      <c r="O68" s="2">
        <f>IF(N$4=$E68, $I68*N$55,0) + IF(N$4&gt;$E68,MIN(N68,$I68-SUM($J68:N68)))</f>
        <v>3.0204786304906999</v>
      </c>
      <c r="P68" s="2">
        <f>IF(O$4=$E68, $I68*O$55,0) + IF(O$4&gt;$E68,MIN(O68,$I68-SUM($J68:O68)))</f>
        <v>3.0204786304906999</v>
      </c>
      <c r="Q68" s="2">
        <f>IF(P$4=$E68, $I68*P$55,0) + IF(P$4&gt;$E68,MIN(P68,$I68-SUM($J68:P68)))</f>
        <v>3.0204786304906999</v>
      </c>
      <c r="R68" s="2">
        <f>IF(Q$4=$E68, $I68*Q$55,0) + IF(Q$4&gt;$E68,MIN(Q68,$I68-SUM($J68:Q68)))</f>
        <v>3.0204786304906999</v>
      </c>
      <c r="S68" s="2">
        <f>IF(R$4=$E68, $I68*R$55,0) + IF(R$4&gt;$E68,MIN(R68,$I68-SUM($J68:R68)))</f>
        <v>3.0204786304906999</v>
      </c>
      <c r="T68" s="2">
        <f>IF(S$4=$E68, $I68*S$55,0) + IF(S$4&gt;$E68,MIN(S68,$I68-SUM($J68:S68)))</f>
        <v>3.0204786304906999</v>
      </c>
      <c r="U68" s="2">
        <f>IF(T$4=$E68, $I68*T$55,0) + IF(T$4&gt;$E68,MIN(T68,$I68-SUM($J68:T68)))</f>
        <v>3.0204786304906999</v>
      </c>
      <c r="V68" s="2">
        <f>IF(U$4=$E68, $I68*U$55,0) + IF(U$4&gt;$E68,MIN(U68,$I68-SUM($J68:U68)))</f>
        <v>3.0204786304906999</v>
      </c>
      <c r="W68" s="2">
        <f>IF(V$4=$E68, $I68*V$55,0) + IF(V$4&gt;$E68,MIN(V68,$I68-SUM($J68:V68)))</f>
        <v>3.0204786304906999</v>
      </c>
      <c r="X68" s="2">
        <f>IF(W$4=$E68, $I68*W$55,0) + IF(W$4&gt;$E68,MIN(W68,$I68-SUM($J68:W68)))</f>
        <v>3.0204786304906999</v>
      </c>
      <c r="Y68" s="2">
        <f>IF(X$4=$E68, $I68*X$55,0) + IF(X$4&gt;$E68,MIN(X68,$I68-SUM($J68:X68)))</f>
        <v>3.0204786304906999</v>
      </c>
      <c r="Z68" s="2">
        <f>IF(Y$4=$E68, $I68*Y$55,0) + IF(Y$4&gt;$E68,MIN(Y68,$I68-SUM($J68:Y68)))</f>
        <v>3.0204786304906999</v>
      </c>
      <c r="AA68" s="2">
        <f>IF(Z$4=$E68, $I68*Z$55,0) + IF(Z$4&gt;$E68,MIN(Z68,$I68-SUM($J68:Z68)))</f>
        <v>3.0204786304906999</v>
      </c>
      <c r="AB68" s="2">
        <f>IF(AA$4=$E68, $I68*AA$55,0) + IF(AA$4&gt;$E68,MIN(AA68,$I68-SUM($J68:AA68)))</f>
        <v>3.0204786304906999</v>
      </c>
      <c r="AC68" s="2">
        <f>IF(AB$4=$E68, $I68*AB$55,0) + IF(AB$4&gt;$E68,MIN(AB68,$I68-SUM($J68:AB68)))</f>
        <v>3.0204786304906999</v>
      </c>
      <c r="AD68" s="2">
        <f>IF(AC$4=$E68, $I68*AC$55,0) + IF(AC$4&gt;$E68,MIN(AC68,$I68-SUM($J68:AC68)))</f>
        <v>3.0204786304906999</v>
      </c>
      <c r="AE68" s="2">
        <f>IF(AD$4=$E68, $I68*AD$55,0) + IF(AD$4&gt;$E68,MIN(AD68,$I68-SUM($J68:AD68)))</f>
        <v>3.0204786304906999</v>
      </c>
      <c r="AF68" s="2">
        <f>IF(AE$4=$E68, $I68*AE$55,0) + IF(AE$4&gt;$E68,MIN(AE68,$I68-SUM($J68:AE68)))</f>
        <v>3.0204786304906999</v>
      </c>
      <c r="AG68" s="2">
        <f>IF(AF$4=$E68, $I68*AF$55,0) + IF(AF$4&gt;$E68,MIN(AF68,$I68-SUM($J68:AF68)))</f>
        <v>3.0204786304906999</v>
      </c>
      <c r="AH68" s="2">
        <f>IF(AG$4=$E68, $I68*AG$55,0) + IF(AG$4&gt;$E68,MIN(AG68,$I68-SUM($J68:AG68)))</f>
        <v>3.0204786304906999</v>
      </c>
      <c r="AI68" s="2">
        <f>IF(AH$4=$E68, $I68*AH$55,0) + IF(AH$4&gt;$E68,MIN(AH68,$I68-SUM($J68:AH68)))</f>
        <v>3.0204786304906999</v>
      </c>
      <c r="AJ68" s="2">
        <f>IF(AI$4=$E68, $I68*AI$55,0) + IF(AI$4&gt;$E68,MIN(AI68,$I68-SUM($J68:AI68)))</f>
        <v>3.0204786304906999</v>
      </c>
      <c r="AK68" s="2">
        <f>IF(AJ$4=$E68, $I68*AJ$55,0) + IF(AJ$4&gt;$E68,MIN(AJ68,$I68-SUM($J68:AJ68)))</f>
        <v>3.0204786304906999</v>
      </c>
      <c r="AL68" s="2">
        <f>IF(AK$4=$E68, $I68*AK$55,0) + IF(AK$4&gt;$E68,MIN(AK68,$I68-SUM($J68:AK68)))</f>
        <v>3.0204786304906999</v>
      </c>
      <c r="AM68" s="2">
        <f>IF(AL$4=$E68, $I68*AL$55,0) + IF(AL$4&gt;$E68,MIN(AL68,$I68-SUM($J68:AL68)))</f>
        <v>3.0204786304906999</v>
      </c>
      <c r="AN68" s="2">
        <f>IF(AM$4=$E68, $I68*AM$55,0) + IF(AM$4&gt;$E68,MIN(AM68,$I68-SUM($J68:AM68)))</f>
        <v>3.0204786304906999</v>
      </c>
      <c r="AO68" s="2">
        <f>IF(AN$4=$E68, $I68*AN$55,0) + IF(AN$4&gt;$E68,MIN(AN68,$I68-SUM($J68:AN68)))</f>
        <v>3.0204786304906999</v>
      </c>
      <c r="AP68" s="2">
        <f>IF(AO$4=$E68, $I68*AO$55,0) + IF(AO$4&gt;$E68,MIN(AO68,$I68-SUM($J68:AO68)))</f>
        <v>3.0204786304906999</v>
      </c>
      <c r="AQ68" s="57">
        <f>IF(AP$4=$E68, $I68*AP$55,0) + IF(AP$4&gt;$E68,MIN(AP68,$I68-SUM($J68:AP68)))</f>
        <v>3.0204786304906999</v>
      </c>
      <c r="AR68" s="2">
        <f>IF(AQ$4=$E68, $I68*AQ$55,0) + IF(AQ$4&gt;$E68,MIN(AQ68,$I68-SUM($J68:AQ68)))</f>
        <v>3.0204786304906999</v>
      </c>
      <c r="AS68" s="2">
        <f>IF(AR$4=$E68, $I68*AR$55,0) + IF(AR$4&gt;$E68,MIN(AR68,$I68-SUM($J68:AR68)))</f>
        <v>3.0204786304906999</v>
      </c>
      <c r="AT68" s="2">
        <f>IF(AS$4=$E68, $I68*AS$55,0) + IF(AS$4&gt;$E68,MIN(AS68,$I68-SUM($J68:AS68)))</f>
        <v>3.0204786304906999</v>
      </c>
      <c r="AU68" s="2">
        <f>IF(AT$4=$E68, $I68*AT$55,0) + IF(AT$4&gt;$E68,MIN(AT68,$I68-SUM($J68:AT68)))</f>
        <v>0.90614358914719162</v>
      </c>
      <c r="AV68" s="2">
        <f>IF(AU$4=$E68, $I68*AU$55,0) + IF(AU$4&gt;$E68,MIN(AU68,$I68-SUM($J68:AU68)))</f>
        <v>0</v>
      </c>
      <c r="AW68" s="2"/>
    </row>
    <row r="69" spans="5:49" ht="15" outlineLevel="1">
      <c r="E69" s="44">
        <f>INDEX($K$4:$AV$4,,COUNT(E$65:E68)+1)</f>
        <v>34424</v>
      </c>
      <c r="G69" s="2" t="s">
        <v>105</v>
      </c>
      <c r="I69" s="2">
        <f t="shared" si="62"/>
        <v>130.96027706354624</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3.9327410529593472</v>
      </c>
      <c r="P69" s="2">
        <f>IF(O$4=$E69, $I69*O$55,0) + IF(O$4&gt;$E69,MIN(O69,$I69-SUM($J69:O69)))</f>
        <v>3.9327410529593472</v>
      </c>
      <c r="Q69" s="2">
        <f>IF(P$4=$E69, $I69*P$55,0) + IF(P$4&gt;$E69,MIN(P69,$I69-SUM($J69:P69)))</f>
        <v>3.9327410529593472</v>
      </c>
      <c r="R69" s="2">
        <f>IF(Q$4=$E69, $I69*Q$55,0) + IF(Q$4&gt;$E69,MIN(Q69,$I69-SUM($J69:Q69)))</f>
        <v>3.9327410529593472</v>
      </c>
      <c r="S69" s="2">
        <f>IF(R$4=$E69, $I69*R$55,0) + IF(R$4&gt;$E69,MIN(R69,$I69-SUM($J69:R69)))</f>
        <v>3.9327410529593472</v>
      </c>
      <c r="T69" s="2">
        <f>IF(S$4=$E69, $I69*S$55,0) + IF(S$4&gt;$E69,MIN(S69,$I69-SUM($J69:S69)))</f>
        <v>3.9327410529593472</v>
      </c>
      <c r="U69" s="2">
        <f>IF(T$4=$E69, $I69*T$55,0) + IF(T$4&gt;$E69,MIN(T69,$I69-SUM($J69:T69)))</f>
        <v>3.9327410529593472</v>
      </c>
      <c r="V69" s="2">
        <f>IF(U$4=$E69, $I69*U$55,0) + IF(U$4&gt;$E69,MIN(U69,$I69-SUM($J69:U69)))</f>
        <v>3.9327410529593472</v>
      </c>
      <c r="W69" s="2">
        <f>IF(V$4=$E69, $I69*V$55,0) + IF(V$4&gt;$E69,MIN(V69,$I69-SUM($J69:V69)))</f>
        <v>3.9327410529593472</v>
      </c>
      <c r="X69" s="2">
        <f>IF(W$4=$E69, $I69*W$55,0) + IF(W$4&gt;$E69,MIN(W69,$I69-SUM($J69:W69)))</f>
        <v>3.9327410529593472</v>
      </c>
      <c r="Y69" s="2">
        <f>IF(X$4=$E69, $I69*X$55,0) + IF(X$4&gt;$E69,MIN(X69,$I69-SUM($J69:X69)))</f>
        <v>3.9327410529593472</v>
      </c>
      <c r="Z69" s="2">
        <f>IF(Y$4=$E69, $I69*Y$55,0) + IF(Y$4&gt;$E69,MIN(Y69,$I69-SUM($J69:Y69)))</f>
        <v>3.9327410529593472</v>
      </c>
      <c r="AA69" s="2">
        <f>IF(Z$4=$E69, $I69*Z$55,0) + IF(Z$4&gt;$E69,MIN(Z69,$I69-SUM($J69:Z69)))</f>
        <v>3.9327410529593472</v>
      </c>
      <c r="AB69" s="2">
        <f>IF(AA$4=$E69, $I69*AA$55,0) + IF(AA$4&gt;$E69,MIN(AA69,$I69-SUM($J69:AA69)))</f>
        <v>3.9327410529593472</v>
      </c>
      <c r="AC69" s="2">
        <f>IF(AB$4=$E69, $I69*AB$55,0) + IF(AB$4&gt;$E69,MIN(AB69,$I69-SUM($J69:AB69)))</f>
        <v>3.9327410529593472</v>
      </c>
      <c r="AD69" s="2">
        <f>IF(AC$4=$E69, $I69*AC$55,0) + IF(AC$4&gt;$E69,MIN(AC69,$I69-SUM($J69:AC69)))</f>
        <v>3.9327410529593472</v>
      </c>
      <c r="AE69" s="2">
        <f>IF(AD$4=$E69, $I69*AD$55,0) + IF(AD$4&gt;$E69,MIN(AD69,$I69-SUM($J69:AD69)))</f>
        <v>3.9327410529593472</v>
      </c>
      <c r="AF69" s="2">
        <f>IF(AE$4=$E69, $I69*AE$55,0) + IF(AE$4&gt;$E69,MIN(AE69,$I69-SUM($J69:AE69)))</f>
        <v>3.9327410529593472</v>
      </c>
      <c r="AG69" s="2">
        <f>IF(AF$4=$E69, $I69*AF$55,0) + IF(AF$4&gt;$E69,MIN(AF69,$I69-SUM($J69:AF69)))</f>
        <v>3.9327410529593472</v>
      </c>
      <c r="AH69" s="2">
        <f>IF(AG$4=$E69, $I69*AG$55,0) + IF(AG$4&gt;$E69,MIN(AG69,$I69-SUM($J69:AG69)))</f>
        <v>3.9327410529593472</v>
      </c>
      <c r="AI69" s="2">
        <f>IF(AH$4=$E69, $I69*AH$55,0) + IF(AH$4&gt;$E69,MIN(AH69,$I69-SUM($J69:AH69)))</f>
        <v>3.9327410529593472</v>
      </c>
      <c r="AJ69" s="2">
        <f>IF(AI$4=$E69, $I69*AI$55,0) + IF(AI$4&gt;$E69,MIN(AI69,$I69-SUM($J69:AI69)))</f>
        <v>3.9327410529593472</v>
      </c>
      <c r="AK69" s="2">
        <f>IF(AJ$4=$E69, $I69*AJ$55,0) + IF(AJ$4&gt;$E69,MIN(AJ69,$I69-SUM($J69:AJ69)))</f>
        <v>3.9327410529593472</v>
      </c>
      <c r="AL69" s="2">
        <f>IF(AK$4=$E69, $I69*AK$55,0) + IF(AK$4&gt;$E69,MIN(AK69,$I69-SUM($J69:AK69)))</f>
        <v>3.9327410529593472</v>
      </c>
      <c r="AM69" s="2">
        <f>IF(AL$4=$E69, $I69*AL$55,0) + IF(AL$4&gt;$E69,MIN(AL69,$I69-SUM($J69:AL69)))</f>
        <v>3.9327410529593472</v>
      </c>
      <c r="AN69" s="2">
        <f>IF(AM$4=$E69, $I69*AM$55,0) + IF(AM$4&gt;$E69,MIN(AM69,$I69-SUM($J69:AM69)))</f>
        <v>3.9327410529593472</v>
      </c>
      <c r="AO69" s="2">
        <f>IF(AN$4=$E69, $I69*AN$55,0) + IF(AN$4&gt;$E69,MIN(AN69,$I69-SUM($J69:AN69)))</f>
        <v>3.9327410529593472</v>
      </c>
      <c r="AP69" s="2">
        <f>IF(AO$4=$E69, $I69*AO$55,0) + IF(AO$4&gt;$E69,MIN(AO69,$I69-SUM($J69:AO69)))</f>
        <v>3.9327410529593472</v>
      </c>
      <c r="AQ69" s="57">
        <f>IF(AP$4=$E69, $I69*AP$55,0) + IF(AP$4&gt;$E69,MIN(AP69,$I69-SUM($J69:AP69)))</f>
        <v>3.9327410529593472</v>
      </c>
      <c r="AR69" s="2">
        <f>IF(AQ$4=$E69, $I69*AQ$55,0) + IF(AQ$4&gt;$E69,MIN(AQ69,$I69-SUM($J69:AQ69)))</f>
        <v>3.9327410529593472</v>
      </c>
      <c r="AS69" s="2">
        <f>IF(AR$4=$E69, $I69*AR$55,0) + IF(AR$4&gt;$E69,MIN(AR69,$I69-SUM($J69:AR69)))</f>
        <v>3.9327410529593472</v>
      </c>
      <c r="AT69" s="2">
        <f>IF(AS$4=$E69, $I69*AS$55,0) + IF(AS$4&gt;$E69,MIN(AS69,$I69-SUM($J69:AS69)))</f>
        <v>3.9327410529593472</v>
      </c>
      <c r="AU69" s="2">
        <f>IF(AT$4=$E69, $I69*AT$55,0) + IF(AT$4&gt;$E69,MIN(AT69,$I69-SUM($J69:AT69)))</f>
        <v>3.9327410529593472</v>
      </c>
      <c r="AV69" s="2">
        <f>IF(AU$4=$E69, $I69*AU$55,0) + IF(AU$4&gt;$E69,MIN(AU69,$I69-SUM($J69:AU69)))</f>
        <v>1.1798223158878614</v>
      </c>
      <c r="AW69" s="2"/>
    </row>
    <row r="70" spans="5:49" ht="15" outlineLevel="1">
      <c r="E70" s="44">
        <f>INDEX($K$4:$AV$4,,COUNT(E$65:E69)+1)</f>
        <v>34789</v>
      </c>
      <c r="G70" s="2" t="s">
        <v>105</v>
      </c>
      <c r="I70" s="2">
        <f t="shared" si="62"/>
        <v>107.99128929002464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3.2429816603611008</v>
      </c>
      <c r="Q70" s="2">
        <f>IF(P$4=$E70, $I70*P$55,0) + IF(P$4&gt;$E70,MIN(P70,$I70-SUM($J70:P70)))</f>
        <v>3.2429816603611008</v>
      </c>
      <c r="R70" s="2">
        <f>IF(Q$4=$E70, $I70*Q$55,0) + IF(Q$4&gt;$E70,MIN(Q70,$I70-SUM($J70:Q70)))</f>
        <v>3.2429816603611008</v>
      </c>
      <c r="S70" s="2">
        <f>IF(R$4=$E70, $I70*R$55,0) + IF(R$4&gt;$E70,MIN(R70,$I70-SUM($J70:R70)))</f>
        <v>3.2429816603611008</v>
      </c>
      <c r="T70" s="2">
        <f>IF(S$4=$E70, $I70*S$55,0) + IF(S$4&gt;$E70,MIN(S70,$I70-SUM($J70:S70)))</f>
        <v>3.2429816603611008</v>
      </c>
      <c r="U70" s="2">
        <f>IF(T$4=$E70, $I70*T$55,0) + IF(T$4&gt;$E70,MIN(T70,$I70-SUM($J70:T70)))</f>
        <v>3.2429816603611008</v>
      </c>
      <c r="V70" s="2">
        <f>IF(U$4=$E70, $I70*U$55,0) + IF(U$4&gt;$E70,MIN(U70,$I70-SUM($J70:U70)))</f>
        <v>3.2429816603611008</v>
      </c>
      <c r="W70" s="2">
        <f>IF(V$4=$E70, $I70*V$55,0) + IF(V$4&gt;$E70,MIN(V70,$I70-SUM($J70:V70)))</f>
        <v>3.2429816603611008</v>
      </c>
      <c r="X70" s="2">
        <f>IF(W$4=$E70, $I70*W$55,0) + IF(W$4&gt;$E70,MIN(W70,$I70-SUM($J70:W70)))</f>
        <v>3.2429816603611008</v>
      </c>
      <c r="Y70" s="2">
        <f>IF(X$4=$E70, $I70*X$55,0) + IF(X$4&gt;$E70,MIN(X70,$I70-SUM($J70:X70)))</f>
        <v>3.2429816603611008</v>
      </c>
      <c r="Z70" s="2">
        <f>IF(Y$4=$E70, $I70*Y$55,0) + IF(Y$4&gt;$E70,MIN(Y70,$I70-SUM($J70:Y70)))</f>
        <v>3.2429816603611008</v>
      </c>
      <c r="AA70" s="2">
        <f>IF(Z$4=$E70, $I70*Z$55,0) + IF(Z$4&gt;$E70,MIN(Z70,$I70-SUM($J70:Z70)))</f>
        <v>3.2429816603611008</v>
      </c>
      <c r="AB70" s="2">
        <f>IF(AA$4=$E70, $I70*AA$55,0) + IF(AA$4&gt;$E70,MIN(AA70,$I70-SUM($J70:AA70)))</f>
        <v>3.2429816603611008</v>
      </c>
      <c r="AC70" s="2">
        <f>IF(AB$4=$E70, $I70*AB$55,0) + IF(AB$4&gt;$E70,MIN(AB70,$I70-SUM($J70:AB70)))</f>
        <v>3.2429816603611008</v>
      </c>
      <c r="AD70" s="2">
        <f>IF(AC$4=$E70, $I70*AC$55,0) + IF(AC$4&gt;$E70,MIN(AC70,$I70-SUM($J70:AC70)))</f>
        <v>3.2429816603611008</v>
      </c>
      <c r="AE70" s="2">
        <f>IF(AD$4=$E70, $I70*AD$55,0) + IF(AD$4&gt;$E70,MIN(AD70,$I70-SUM($J70:AD70)))</f>
        <v>3.2429816603611008</v>
      </c>
      <c r="AF70" s="2">
        <f>IF(AE$4=$E70, $I70*AE$55,0) + IF(AE$4&gt;$E70,MIN(AE70,$I70-SUM($J70:AE70)))</f>
        <v>3.2429816603611008</v>
      </c>
      <c r="AG70" s="2">
        <f>IF(AF$4=$E70, $I70*AF$55,0) + IF(AF$4&gt;$E70,MIN(AF70,$I70-SUM($J70:AF70)))</f>
        <v>3.2429816603611008</v>
      </c>
      <c r="AH70" s="2">
        <f>IF(AG$4=$E70, $I70*AG$55,0) + IF(AG$4&gt;$E70,MIN(AG70,$I70-SUM($J70:AG70)))</f>
        <v>3.2429816603611008</v>
      </c>
      <c r="AI70" s="2">
        <f>IF(AH$4=$E70, $I70*AH$55,0) + IF(AH$4&gt;$E70,MIN(AH70,$I70-SUM($J70:AH70)))</f>
        <v>3.2429816603611008</v>
      </c>
      <c r="AJ70" s="2">
        <f>IF(AI$4=$E70, $I70*AI$55,0) + IF(AI$4&gt;$E70,MIN(AI70,$I70-SUM($J70:AI70)))</f>
        <v>3.2429816603611008</v>
      </c>
      <c r="AK70" s="2">
        <f>IF(AJ$4=$E70, $I70*AJ$55,0) + IF(AJ$4&gt;$E70,MIN(AJ70,$I70-SUM($J70:AJ70)))</f>
        <v>3.2429816603611008</v>
      </c>
      <c r="AL70" s="2">
        <f>IF(AK$4=$E70, $I70*AK$55,0) + IF(AK$4&gt;$E70,MIN(AK70,$I70-SUM($J70:AK70)))</f>
        <v>3.2429816603611008</v>
      </c>
      <c r="AM70" s="2">
        <f>IF(AL$4=$E70, $I70*AL$55,0) + IF(AL$4&gt;$E70,MIN(AL70,$I70-SUM($J70:AL70)))</f>
        <v>3.2429816603611008</v>
      </c>
      <c r="AN70" s="2">
        <f>IF(AM$4=$E70, $I70*AM$55,0) + IF(AM$4&gt;$E70,MIN(AM70,$I70-SUM($J70:AM70)))</f>
        <v>3.2429816603611008</v>
      </c>
      <c r="AO70" s="2">
        <f>IF(AN$4=$E70, $I70*AN$55,0) + IF(AN$4&gt;$E70,MIN(AN70,$I70-SUM($J70:AN70)))</f>
        <v>3.2429816603611008</v>
      </c>
      <c r="AP70" s="2">
        <f>IF(AO$4=$E70, $I70*AO$55,0) + IF(AO$4&gt;$E70,MIN(AO70,$I70-SUM($J70:AO70)))</f>
        <v>3.2429816603611008</v>
      </c>
      <c r="AQ70" s="57">
        <f>IF(AP$4=$E70, $I70*AP$55,0) + IF(AP$4&gt;$E70,MIN(AP70,$I70-SUM($J70:AP70)))</f>
        <v>3.2429816603611008</v>
      </c>
      <c r="AR70" s="2">
        <f>IF(AQ$4=$E70, $I70*AQ$55,0) + IF(AQ$4&gt;$E70,MIN(AQ70,$I70-SUM($J70:AQ70)))</f>
        <v>3.2429816603611008</v>
      </c>
      <c r="AS70" s="2">
        <f>IF(AR$4=$E70, $I70*AR$55,0) + IF(AR$4&gt;$E70,MIN(AR70,$I70-SUM($J70:AR70)))</f>
        <v>3.2429816603611008</v>
      </c>
      <c r="AT70" s="2">
        <f>IF(AS$4=$E70, $I70*AS$55,0) + IF(AS$4&gt;$E70,MIN(AS70,$I70-SUM($J70:AS70)))</f>
        <v>3.2429816603611008</v>
      </c>
      <c r="AU70" s="2">
        <f>IF(AT$4=$E70, $I70*AT$55,0) + IF(AT$4&gt;$E70,MIN(AT70,$I70-SUM($J70:AT70)))</f>
        <v>3.2429816603611008</v>
      </c>
      <c r="AV70" s="2">
        <f>IF(AU$4=$E70, $I70*AU$55,0) + IF(AU$4&gt;$E70,MIN(AU70,$I70-SUM($J70:AU70)))</f>
        <v>3.2429816603611008</v>
      </c>
      <c r="AW70" s="2"/>
    </row>
    <row r="71" spans="5:49" ht="15" outlineLevel="1">
      <c r="E71" s="44">
        <f>INDEX($K$4:$AV$4,,COUNT(E$65:E70)+1)</f>
        <v>35155</v>
      </c>
      <c r="G71" s="2" t="s">
        <v>105</v>
      </c>
      <c r="I71" s="2">
        <f t="shared" si="62"/>
        <v>88.54174319147819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2.6589112069512972</v>
      </c>
      <c r="R71" s="2">
        <f>IF(Q$4=$E71, $I71*Q$55,0) + IF(Q$4&gt;$E71,MIN(Q71,$I71-SUM($J71:Q71)))</f>
        <v>2.6589112069512972</v>
      </c>
      <c r="S71" s="2">
        <f>IF(R$4=$E71, $I71*R$55,0) + IF(R$4&gt;$E71,MIN(R71,$I71-SUM($J71:R71)))</f>
        <v>2.6589112069512972</v>
      </c>
      <c r="T71" s="2">
        <f>IF(S$4=$E71, $I71*S$55,0) + IF(S$4&gt;$E71,MIN(S71,$I71-SUM($J71:S71)))</f>
        <v>2.6589112069512972</v>
      </c>
      <c r="U71" s="2">
        <f>IF(T$4=$E71, $I71*T$55,0) + IF(T$4&gt;$E71,MIN(T71,$I71-SUM($J71:T71)))</f>
        <v>2.6589112069512972</v>
      </c>
      <c r="V71" s="2">
        <f>IF(U$4=$E71, $I71*U$55,0) + IF(U$4&gt;$E71,MIN(U71,$I71-SUM($J71:U71)))</f>
        <v>2.6589112069512972</v>
      </c>
      <c r="W71" s="2">
        <f>IF(V$4=$E71, $I71*V$55,0) + IF(V$4&gt;$E71,MIN(V71,$I71-SUM($J71:V71)))</f>
        <v>2.6589112069512972</v>
      </c>
      <c r="X71" s="2">
        <f>IF(W$4=$E71, $I71*W$55,0) + IF(W$4&gt;$E71,MIN(W71,$I71-SUM($J71:W71)))</f>
        <v>2.6589112069512972</v>
      </c>
      <c r="Y71" s="2">
        <f>IF(X$4=$E71, $I71*X$55,0) + IF(X$4&gt;$E71,MIN(X71,$I71-SUM($J71:X71)))</f>
        <v>2.6589112069512972</v>
      </c>
      <c r="Z71" s="2">
        <f>IF(Y$4=$E71, $I71*Y$55,0) + IF(Y$4&gt;$E71,MIN(Y71,$I71-SUM($J71:Y71)))</f>
        <v>2.6589112069512972</v>
      </c>
      <c r="AA71" s="2">
        <f>IF(Z$4=$E71, $I71*Z$55,0) + IF(Z$4&gt;$E71,MIN(Z71,$I71-SUM($J71:Z71)))</f>
        <v>2.6589112069512972</v>
      </c>
      <c r="AB71" s="2">
        <f>IF(AA$4=$E71, $I71*AA$55,0) + IF(AA$4&gt;$E71,MIN(AA71,$I71-SUM($J71:AA71)))</f>
        <v>2.6589112069512972</v>
      </c>
      <c r="AC71" s="2">
        <f>IF(AB$4=$E71, $I71*AB$55,0) + IF(AB$4&gt;$E71,MIN(AB71,$I71-SUM($J71:AB71)))</f>
        <v>2.6589112069512972</v>
      </c>
      <c r="AD71" s="2">
        <f>IF(AC$4=$E71, $I71*AC$55,0) + IF(AC$4&gt;$E71,MIN(AC71,$I71-SUM($J71:AC71)))</f>
        <v>2.6589112069512972</v>
      </c>
      <c r="AE71" s="2">
        <f>IF(AD$4=$E71, $I71*AD$55,0) + IF(AD$4&gt;$E71,MIN(AD71,$I71-SUM($J71:AD71)))</f>
        <v>2.6589112069512972</v>
      </c>
      <c r="AF71" s="2">
        <f>IF(AE$4=$E71, $I71*AE$55,0) + IF(AE$4&gt;$E71,MIN(AE71,$I71-SUM($J71:AE71)))</f>
        <v>2.6589112069512972</v>
      </c>
      <c r="AG71" s="2">
        <f>IF(AF$4=$E71, $I71*AF$55,0) + IF(AF$4&gt;$E71,MIN(AF71,$I71-SUM($J71:AF71)))</f>
        <v>2.6589112069512972</v>
      </c>
      <c r="AH71" s="2">
        <f>IF(AG$4=$E71, $I71*AG$55,0) + IF(AG$4&gt;$E71,MIN(AG71,$I71-SUM($J71:AG71)))</f>
        <v>2.6589112069512972</v>
      </c>
      <c r="AI71" s="2">
        <f>IF(AH$4=$E71, $I71*AH$55,0) + IF(AH$4&gt;$E71,MIN(AH71,$I71-SUM($J71:AH71)))</f>
        <v>2.6589112069512972</v>
      </c>
      <c r="AJ71" s="2">
        <f>IF(AI$4=$E71, $I71*AI$55,0) + IF(AI$4&gt;$E71,MIN(AI71,$I71-SUM($J71:AI71)))</f>
        <v>2.6589112069512972</v>
      </c>
      <c r="AK71" s="2">
        <f>IF(AJ$4=$E71, $I71*AJ$55,0) + IF(AJ$4&gt;$E71,MIN(AJ71,$I71-SUM($J71:AJ71)))</f>
        <v>2.6589112069512972</v>
      </c>
      <c r="AL71" s="2">
        <f>IF(AK$4=$E71, $I71*AK$55,0) + IF(AK$4&gt;$E71,MIN(AK71,$I71-SUM($J71:AK71)))</f>
        <v>2.6589112069512972</v>
      </c>
      <c r="AM71" s="2">
        <f>IF(AL$4=$E71, $I71*AL$55,0) + IF(AL$4&gt;$E71,MIN(AL71,$I71-SUM($J71:AL71)))</f>
        <v>2.6589112069512972</v>
      </c>
      <c r="AN71" s="2">
        <f>IF(AM$4=$E71, $I71*AM$55,0) + IF(AM$4&gt;$E71,MIN(AM71,$I71-SUM($J71:AM71)))</f>
        <v>2.6589112069512972</v>
      </c>
      <c r="AO71" s="2">
        <f>IF(AN$4=$E71, $I71*AN$55,0) + IF(AN$4&gt;$E71,MIN(AN71,$I71-SUM($J71:AN71)))</f>
        <v>2.6589112069512972</v>
      </c>
      <c r="AP71" s="2">
        <f>IF(AO$4=$E71, $I71*AO$55,0) + IF(AO$4&gt;$E71,MIN(AO71,$I71-SUM($J71:AO71)))</f>
        <v>2.6589112069512972</v>
      </c>
      <c r="AQ71" s="57">
        <f>IF(AP$4=$E71, $I71*AP$55,0) + IF(AP$4&gt;$E71,MIN(AP71,$I71-SUM($J71:AP71)))</f>
        <v>2.6589112069512972</v>
      </c>
      <c r="AR71" s="2">
        <f>IF(AQ$4=$E71, $I71*AQ$55,0) + IF(AQ$4&gt;$E71,MIN(AQ71,$I71-SUM($J71:AQ71)))</f>
        <v>2.6589112069512972</v>
      </c>
      <c r="AS71" s="2">
        <f>IF(AR$4=$E71, $I71*AR$55,0) + IF(AR$4&gt;$E71,MIN(AR71,$I71-SUM($J71:AR71)))</f>
        <v>2.6589112069512972</v>
      </c>
      <c r="AT71" s="2">
        <f>IF(AS$4=$E71, $I71*AS$55,0) + IF(AS$4&gt;$E71,MIN(AS71,$I71-SUM($J71:AS71)))</f>
        <v>2.6589112069512972</v>
      </c>
      <c r="AU71" s="2">
        <f>IF(AT$4=$E71, $I71*AT$55,0) + IF(AT$4&gt;$E71,MIN(AT71,$I71-SUM($J71:AT71)))</f>
        <v>2.6589112069512972</v>
      </c>
      <c r="AV71" s="2">
        <f>IF(AU$4=$E71, $I71*AU$55,0) + IF(AU$4&gt;$E71,MIN(AU71,$I71-SUM($J71:AU71)))</f>
        <v>2.6589112069512972</v>
      </c>
      <c r="AW71" s="2"/>
    </row>
    <row r="72" spans="5:49" ht="15" outlineLevel="1">
      <c r="E72" s="44">
        <f>INDEX($K$4:$AV$4,,COUNT(E$65:E71)+1)</f>
        <v>35520</v>
      </c>
      <c r="G72" s="2" t="s">
        <v>105</v>
      </c>
      <c r="I72" s="2">
        <f t="shared" si="62"/>
        <v>92.431652411187486</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2.775725297633258</v>
      </c>
      <c r="S72" s="2">
        <f>IF(R$4=$E72, $I72*R$55,0) + IF(R$4&gt;$E72,MIN(R72,$I72-SUM($J72:R72)))</f>
        <v>2.775725297633258</v>
      </c>
      <c r="T72" s="2">
        <f>IF(S$4=$E72, $I72*S$55,0) + IF(S$4&gt;$E72,MIN(S72,$I72-SUM($J72:S72)))</f>
        <v>2.775725297633258</v>
      </c>
      <c r="U72" s="2">
        <f>IF(T$4=$E72, $I72*T$55,0) + IF(T$4&gt;$E72,MIN(T72,$I72-SUM($J72:T72)))</f>
        <v>2.775725297633258</v>
      </c>
      <c r="V72" s="2">
        <f>IF(U$4=$E72, $I72*U$55,0) + IF(U$4&gt;$E72,MIN(U72,$I72-SUM($J72:U72)))</f>
        <v>2.775725297633258</v>
      </c>
      <c r="W72" s="2">
        <f>IF(V$4=$E72, $I72*V$55,0) + IF(V$4&gt;$E72,MIN(V72,$I72-SUM($J72:V72)))</f>
        <v>2.775725297633258</v>
      </c>
      <c r="X72" s="2">
        <f>IF(W$4=$E72, $I72*W$55,0) + IF(W$4&gt;$E72,MIN(W72,$I72-SUM($J72:W72)))</f>
        <v>2.775725297633258</v>
      </c>
      <c r="Y72" s="2">
        <f>IF(X$4=$E72, $I72*X$55,0) + IF(X$4&gt;$E72,MIN(X72,$I72-SUM($J72:X72)))</f>
        <v>2.775725297633258</v>
      </c>
      <c r="Z72" s="2">
        <f>IF(Y$4=$E72, $I72*Y$55,0) + IF(Y$4&gt;$E72,MIN(Y72,$I72-SUM($J72:Y72)))</f>
        <v>2.775725297633258</v>
      </c>
      <c r="AA72" s="2">
        <f>IF(Z$4=$E72, $I72*Z$55,0) + IF(Z$4&gt;$E72,MIN(Z72,$I72-SUM($J72:Z72)))</f>
        <v>2.775725297633258</v>
      </c>
      <c r="AB72" s="2">
        <f>IF(AA$4=$E72, $I72*AA$55,0) + IF(AA$4&gt;$E72,MIN(AA72,$I72-SUM($J72:AA72)))</f>
        <v>2.775725297633258</v>
      </c>
      <c r="AC72" s="2">
        <f>IF(AB$4=$E72, $I72*AB$55,0) + IF(AB$4&gt;$E72,MIN(AB72,$I72-SUM($J72:AB72)))</f>
        <v>2.775725297633258</v>
      </c>
      <c r="AD72" s="2">
        <f>IF(AC$4=$E72, $I72*AC$55,0) + IF(AC$4&gt;$E72,MIN(AC72,$I72-SUM($J72:AC72)))</f>
        <v>2.775725297633258</v>
      </c>
      <c r="AE72" s="2">
        <f>IF(AD$4=$E72, $I72*AD$55,0) + IF(AD$4&gt;$E72,MIN(AD72,$I72-SUM($J72:AD72)))</f>
        <v>2.775725297633258</v>
      </c>
      <c r="AF72" s="2">
        <f>IF(AE$4=$E72, $I72*AE$55,0) + IF(AE$4&gt;$E72,MIN(AE72,$I72-SUM($J72:AE72)))</f>
        <v>2.775725297633258</v>
      </c>
      <c r="AG72" s="2">
        <f>IF(AF$4=$E72, $I72*AF$55,0) + IF(AF$4&gt;$E72,MIN(AF72,$I72-SUM($J72:AF72)))</f>
        <v>2.775725297633258</v>
      </c>
      <c r="AH72" s="2">
        <f>IF(AG$4=$E72, $I72*AG$55,0) + IF(AG$4&gt;$E72,MIN(AG72,$I72-SUM($J72:AG72)))</f>
        <v>2.775725297633258</v>
      </c>
      <c r="AI72" s="2">
        <f>IF(AH$4=$E72, $I72*AH$55,0) + IF(AH$4&gt;$E72,MIN(AH72,$I72-SUM($J72:AH72)))</f>
        <v>2.775725297633258</v>
      </c>
      <c r="AJ72" s="2">
        <f>IF(AI$4=$E72, $I72*AI$55,0) + IF(AI$4&gt;$E72,MIN(AI72,$I72-SUM($J72:AI72)))</f>
        <v>2.775725297633258</v>
      </c>
      <c r="AK72" s="2">
        <f>IF(AJ$4=$E72, $I72*AJ$55,0) + IF(AJ$4&gt;$E72,MIN(AJ72,$I72-SUM($J72:AJ72)))</f>
        <v>2.775725297633258</v>
      </c>
      <c r="AL72" s="2">
        <f>IF(AK$4=$E72, $I72*AK$55,0) + IF(AK$4&gt;$E72,MIN(AK72,$I72-SUM($J72:AK72)))</f>
        <v>2.775725297633258</v>
      </c>
      <c r="AM72" s="2">
        <f>IF(AL$4=$E72, $I72*AL$55,0) + IF(AL$4&gt;$E72,MIN(AL72,$I72-SUM($J72:AL72)))</f>
        <v>2.775725297633258</v>
      </c>
      <c r="AN72" s="2">
        <f>IF(AM$4=$E72, $I72*AM$55,0) + IF(AM$4&gt;$E72,MIN(AM72,$I72-SUM($J72:AM72)))</f>
        <v>2.775725297633258</v>
      </c>
      <c r="AO72" s="2">
        <f>IF(AN$4=$E72, $I72*AN$55,0) + IF(AN$4&gt;$E72,MIN(AN72,$I72-SUM($J72:AN72)))</f>
        <v>2.775725297633258</v>
      </c>
      <c r="AP72" s="2">
        <f>IF(AO$4=$E72, $I72*AO$55,0) + IF(AO$4&gt;$E72,MIN(AO72,$I72-SUM($J72:AO72)))</f>
        <v>2.775725297633258</v>
      </c>
      <c r="AQ72" s="57">
        <f>IF(AP$4=$E72, $I72*AP$55,0) + IF(AP$4&gt;$E72,MIN(AP72,$I72-SUM($J72:AP72)))</f>
        <v>2.775725297633258</v>
      </c>
      <c r="AR72" s="2">
        <f>IF(AQ$4=$E72, $I72*AQ$55,0) + IF(AQ$4&gt;$E72,MIN(AQ72,$I72-SUM($J72:AQ72)))</f>
        <v>2.775725297633258</v>
      </c>
      <c r="AS72" s="2">
        <f>IF(AR$4=$E72, $I72*AR$55,0) + IF(AR$4&gt;$E72,MIN(AR72,$I72-SUM($J72:AR72)))</f>
        <v>2.775725297633258</v>
      </c>
      <c r="AT72" s="2">
        <f>IF(AS$4=$E72, $I72*AS$55,0) + IF(AS$4&gt;$E72,MIN(AS72,$I72-SUM($J72:AS72)))</f>
        <v>2.775725297633258</v>
      </c>
      <c r="AU72" s="2">
        <f>IF(AT$4=$E72, $I72*AT$55,0) + IF(AT$4&gt;$E72,MIN(AT72,$I72-SUM($J72:AT72)))</f>
        <v>2.775725297633258</v>
      </c>
      <c r="AV72" s="2">
        <f>IF(AU$4=$E72, $I72*AU$55,0) + IF(AU$4&gt;$E72,MIN(AU72,$I72-SUM($J72:AU72)))</f>
        <v>2.775725297633258</v>
      </c>
      <c r="AW72" s="2"/>
    </row>
    <row r="73" spans="5:49" ht="15" outlineLevel="1">
      <c r="E73" s="44">
        <f>INDEX($K$4:$AV$4,,COUNT(E$65:E72)+1)</f>
        <v>35885</v>
      </c>
      <c r="G73" s="2" t="s">
        <v>105</v>
      </c>
      <c r="I73" s="2">
        <f t="shared" si="62"/>
        <v>77.983418166552966</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2.3418443893859751</v>
      </c>
      <c r="T73" s="2">
        <f>IF(S$4=$E73, $I73*S$55,0) + IF(S$4&gt;$E73,MIN(S73,$I73-SUM($J73:S73)))</f>
        <v>2.3418443893859751</v>
      </c>
      <c r="U73" s="2">
        <f>IF(T$4=$E73, $I73*T$55,0) + IF(T$4&gt;$E73,MIN(T73,$I73-SUM($J73:T73)))</f>
        <v>2.3418443893859751</v>
      </c>
      <c r="V73" s="2">
        <f>IF(U$4=$E73, $I73*U$55,0) + IF(U$4&gt;$E73,MIN(U73,$I73-SUM($J73:U73)))</f>
        <v>2.3418443893859751</v>
      </c>
      <c r="W73" s="2">
        <f>IF(V$4=$E73, $I73*V$55,0) + IF(V$4&gt;$E73,MIN(V73,$I73-SUM($J73:V73)))</f>
        <v>2.3418443893859751</v>
      </c>
      <c r="X73" s="2">
        <f>IF(W$4=$E73, $I73*W$55,0) + IF(W$4&gt;$E73,MIN(W73,$I73-SUM($J73:W73)))</f>
        <v>2.3418443893859751</v>
      </c>
      <c r="Y73" s="2">
        <f>IF(X$4=$E73, $I73*X$55,0) + IF(X$4&gt;$E73,MIN(X73,$I73-SUM($J73:X73)))</f>
        <v>2.3418443893859751</v>
      </c>
      <c r="Z73" s="2">
        <f>IF(Y$4=$E73, $I73*Y$55,0) + IF(Y$4&gt;$E73,MIN(Y73,$I73-SUM($J73:Y73)))</f>
        <v>2.3418443893859751</v>
      </c>
      <c r="AA73" s="2">
        <f>IF(Z$4=$E73, $I73*Z$55,0) + IF(Z$4&gt;$E73,MIN(Z73,$I73-SUM($J73:Z73)))</f>
        <v>2.3418443893859751</v>
      </c>
      <c r="AB73" s="2">
        <f>IF(AA$4=$E73, $I73*AA$55,0) + IF(AA$4&gt;$E73,MIN(AA73,$I73-SUM($J73:AA73)))</f>
        <v>2.3418443893859751</v>
      </c>
      <c r="AC73" s="2">
        <f>IF(AB$4=$E73, $I73*AB$55,0) + IF(AB$4&gt;$E73,MIN(AB73,$I73-SUM($J73:AB73)))</f>
        <v>2.3418443893859751</v>
      </c>
      <c r="AD73" s="2">
        <f>IF(AC$4=$E73, $I73*AC$55,0) + IF(AC$4&gt;$E73,MIN(AC73,$I73-SUM($J73:AC73)))</f>
        <v>2.3418443893859751</v>
      </c>
      <c r="AE73" s="2">
        <f>IF(AD$4=$E73, $I73*AD$55,0) + IF(AD$4&gt;$E73,MIN(AD73,$I73-SUM($J73:AD73)))</f>
        <v>2.3418443893859751</v>
      </c>
      <c r="AF73" s="2">
        <f>IF(AE$4=$E73, $I73*AE$55,0) + IF(AE$4&gt;$E73,MIN(AE73,$I73-SUM($J73:AE73)))</f>
        <v>2.3418443893859751</v>
      </c>
      <c r="AG73" s="2">
        <f>IF(AF$4=$E73, $I73*AF$55,0) + IF(AF$4&gt;$E73,MIN(AF73,$I73-SUM($J73:AF73)))</f>
        <v>2.3418443893859751</v>
      </c>
      <c r="AH73" s="2">
        <f>IF(AG$4=$E73, $I73*AG$55,0) + IF(AG$4&gt;$E73,MIN(AG73,$I73-SUM($J73:AG73)))</f>
        <v>2.3418443893859751</v>
      </c>
      <c r="AI73" s="2">
        <f>IF(AH$4=$E73, $I73*AH$55,0) + IF(AH$4&gt;$E73,MIN(AH73,$I73-SUM($J73:AH73)))</f>
        <v>2.3418443893859751</v>
      </c>
      <c r="AJ73" s="2">
        <f>IF(AI$4=$E73, $I73*AI$55,0) + IF(AI$4&gt;$E73,MIN(AI73,$I73-SUM($J73:AI73)))</f>
        <v>2.3418443893859751</v>
      </c>
      <c r="AK73" s="2">
        <f>IF(AJ$4=$E73, $I73*AJ$55,0) + IF(AJ$4&gt;$E73,MIN(AJ73,$I73-SUM($J73:AJ73)))</f>
        <v>2.3418443893859751</v>
      </c>
      <c r="AL73" s="2">
        <f>IF(AK$4=$E73, $I73*AK$55,0) + IF(AK$4&gt;$E73,MIN(AK73,$I73-SUM($J73:AK73)))</f>
        <v>2.3418443893859751</v>
      </c>
      <c r="AM73" s="2">
        <f>IF(AL$4=$E73, $I73*AL$55,0) + IF(AL$4&gt;$E73,MIN(AL73,$I73-SUM($J73:AL73)))</f>
        <v>2.3418443893859751</v>
      </c>
      <c r="AN73" s="2">
        <f>IF(AM$4=$E73, $I73*AM$55,0) + IF(AM$4&gt;$E73,MIN(AM73,$I73-SUM($J73:AM73)))</f>
        <v>2.3418443893859751</v>
      </c>
      <c r="AO73" s="2">
        <f>IF(AN$4=$E73, $I73*AN$55,0) + IF(AN$4&gt;$E73,MIN(AN73,$I73-SUM($J73:AN73)))</f>
        <v>2.3418443893859751</v>
      </c>
      <c r="AP73" s="2">
        <f>IF(AO$4=$E73, $I73*AO$55,0) + IF(AO$4&gt;$E73,MIN(AO73,$I73-SUM($J73:AO73)))</f>
        <v>2.3418443893859751</v>
      </c>
      <c r="AQ73" s="57">
        <f>IF(AP$4=$E73, $I73*AP$55,0) + IF(AP$4&gt;$E73,MIN(AP73,$I73-SUM($J73:AP73)))</f>
        <v>2.3418443893859751</v>
      </c>
      <c r="AR73" s="2">
        <f>IF(AQ$4=$E73, $I73*AQ$55,0) + IF(AQ$4&gt;$E73,MIN(AQ73,$I73-SUM($J73:AQ73)))</f>
        <v>2.3418443893859751</v>
      </c>
      <c r="AS73" s="2">
        <f>IF(AR$4=$E73, $I73*AR$55,0) + IF(AR$4&gt;$E73,MIN(AR73,$I73-SUM($J73:AR73)))</f>
        <v>2.3418443893859751</v>
      </c>
      <c r="AT73" s="2">
        <f>IF(AS$4=$E73, $I73*AS$55,0) + IF(AS$4&gt;$E73,MIN(AS73,$I73-SUM($J73:AS73)))</f>
        <v>2.3418443893859751</v>
      </c>
      <c r="AU73" s="2">
        <f>IF(AT$4=$E73, $I73*AT$55,0) + IF(AT$4&gt;$E73,MIN(AT73,$I73-SUM($J73:AT73)))</f>
        <v>2.3418443893859751</v>
      </c>
      <c r="AV73" s="2">
        <f>IF(AU$4=$E73, $I73*AU$55,0) + IF(AU$4&gt;$E73,MIN(AU73,$I73-SUM($J73:AU73)))</f>
        <v>2.3418443893859751</v>
      </c>
      <c r="AW73" s="2"/>
    </row>
    <row r="74" spans="5:49" ht="15" outlineLevel="1">
      <c r="E74" s="44">
        <f>INDEX($K$4:$AV$4,,COUNT(E$65:E73)+1)</f>
        <v>36250</v>
      </c>
      <c r="G74" s="2" t="s">
        <v>105</v>
      </c>
      <c r="I74" s="2">
        <f t="shared" si="62"/>
        <v>133.06659831640536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3.9959939434355967</v>
      </c>
      <c r="U74" s="2">
        <f>IF(T$4=$E74, $I74*T$55,0) + IF(T$4&gt;$E74,MIN(T74,$I74-SUM($J74:T74)))</f>
        <v>3.9959939434355967</v>
      </c>
      <c r="V74" s="2">
        <f>IF(U$4=$E74, $I74*U$55,0) + IF(U$4&gt;$E74,MIN(U74,$I74-SUM($J74:U74)))</f>
        <v>3.9959939434355967</v>
      </c>
      <c r="W74" s="2">
        <f>IF(V$4=$E74, $I74*V$55,0) + IF(V$4&gt;$E74,MIN(V74,$I74-SUM($J74:V74)))</f>
        <v>3.9959939434355967</v>
      </c>
      <c r="X74" s="2">
        <f>IF(W$4=$E74, $I74*W$55,0) + IF(W$4&gt;$E74,MIN(W74,$I74-SUM($J74:W74)))</f>
        <v>3.9959939434355967</v>
      </c>
      <c r="Y74" s="2">
        <f>IF(X$4=$E74, $I74*X$55,0) + IF(X$4&gt;$E74,MIN(X74,$I74-SUM($J74:X74)))</f>
        <v>3.9959939434355967</v>
      </c>
      <c r="Z74" s="2">
        <f>IF(Y$4=$E74, $I74*Y$55,0) + IF(Y$4&gt;$E74,MIN(Y74,$I74-SUM($J74:Y74)))</f>
        <v>3.9959939434355967</v>
      </c>
      <c r="AA74" s="2">
        <f>IF(Z$4=$E74, $I74*Z$55,0) + IF(Z$4&gt;$E74,MIN(Z74,$I74-SUM($J74:Z74)))</f>
        <v>3.9959939434355967</v>
      </c>
      <c r="AB74" s="2">
        <f>IF(AA$4=$E74, $I74*AA$55,0) + IF(AA$4&gt;$E74,MIN(AA74,$I74-SUM($J74:AA74)))</f>
        <v>3.9959939434355967</v>
      </c>
      <c r="AC74" s="2">
        <f>IF(AB$4=$E74, $I74*AB$55,0) + IF(AB$4&gt;$E74,MIN(AB74,$I74-SUM($J74:AB74)))</f>
        <v>3.9959939434355967</v>
      </c>
      <c r="AD74" s="2">
        <f>IF(AC$4=$E74, $I74*AC$55,0) + IF(AC$4&gt;$E74,MIN(AC74,$I74-SUM($J74:AC74)))</f>
        <v>3.9959939434355967</v>
      </c>
      <c r="AE74" s="2">
        <f>IF(AD$4=$E74, $I74*AD$55,0) + IF(AD$4&gt;$E74,MIN(AD74,$I74-SUM($J74:AD74)))</f>
        <v>3.9959939434355967</v>
      </c>
      <c r="AF74" s="2">
        <f>IF(AE$4=$E74, $I74*AE$55,0) + IF(AE$4&gt;$E74,MIN(AE74,$I74-SUM($J74:AE74)))</f>
        <v>3.9959939434355967</v>
      </c>
      <c r="AG74" s="2">
        <f>IF(AF$4=$E74, $I74*AF$55,0) + IF(AF$4&gt;$E74,MIN(AF74,$I74-SUM($J74:AF74)))</f>
        <v>3.9959939434355967</v>
      </c>
      <c r="AH74" s="2">
        <f>IF(AG$4=$E74, $I74*AG$55,0) + IF(AG$4&gt;$E74,MIN(AG74,$I74-SUM($J74:AG74)))</f>
        <v>3.9959939434355967</v>
      </c>
      <c r="AI74" s="2">
        <f>IF(AH$4=$E74, $I74*AH$55,0) + IF(AH$4&gt;$E74,MIN(AH74,$I74-SUM($J74:AH74)))</f>
        <v>3.9959939434355967</v>
      </c>
      <c r="AJ74" s="2">
        <f>IF(AI$4=$E74, $I74*AI$55,0) + IF(AI$4&gt;$E74,MIN(AI74,$I74-SUM($J74:AI74)))</f>
        <v>3.9959939434355967</v>
      </c>
      <c r="AK74" s="2">
        <f>IF(AJ$4=$E74, $I74*AJ$55,0) + IF(AJ$4&gt;$E74,MIN(AJ74,$I74-SUM($J74:AJ74)))</f>
        <v>3.9959939434355967</v>
      </c>
      <c r="AL74" s="2">
        <f>IF(AK$4=$E74, $I74*AK$55,0) + IF(AK$4&gt;$E74,MIN(AK74,$I74-SUM($J74:AK74)))</f>
        <v>3.9959939434355967</v>
      </c>
      <c r="AM74" s="2">
        <f>IF(AL$4=$E74, $I74*AL$55,0) + IF(AL$4&gt;$E74,MIN(AL74,$I74-SUM($J74:AL74)))</f>
        <v>3.9959939434355967</v>
      </c>
      <c r="AN74" s="2">
        <f>IF(AM$4=$E74, $I74*AM$55,0) + IF(AM$4&gt;$E74,MIN(AM74,$I74-SUM($J74:AM74)))</f>
        <v>3.9959939434355967</v>
      </c>
      <c r="AO74" s="2">
        <f>IF(AN$4=$E74, $I74*AN$55,0) + IF(AN$4&gt;$E74,MIN(AN74,$I74-SUM($J74:AN74)))</f>
        <v>3.9959939434355967</v>
      </c>
      <c r="AP74" s="2">
        <f>IF(AO$4=$E74, $I74*AO$55,0) + IF(AO$4&gt;$E74,MIN(AO74,$I74-SUM($J74:AO74)))</f>
        <v>3.9959939434355967</v>
      </c>
      <c r="AQ74" s="57">
        <f>IF(AP$4=$E74, $I74*AP$55,0) + IF(AP$4&gt;$E74,MIN(AP74,$I74-SUM($J74:AP74)))</f>
        <v>3.9959939434355967</v>
      </c>
      <c r="AR74" s="2">
        <f>IF(AQ$4=$E74, $I74*AQ$55,0) + IF(AQ$4&gt;$E74,MIN(AQ74,$I74-SUM($J74:AQ74)))</f>
        <v>3.9959939434355967</v>
      </c>
      <c r="AS74" s="2">
        <f>IF(AR$4=$E74, $I74*AR$55,0) + IF(AR$4&gt;$E74,MIN(AR74,$I74-SUM($J74:AR74)))</f>
        <v>3.9959939434355967</v>
      </c>
      <c r="AT74" s="2">
        <f>IF(AS$4=$E74, $I74*AS$55,0) + IF(AS$4&gt;$E74,MIN(AS74,$I74-SUM($J74:AS74)))</f>
        <v>3.9959939434355967</v>
      </c>
      <c r="AU74" s="2">
        <f>IF(AT$4=$E74, $I74*AT$55,0) + IF(AT$4&gt;$E74,MIN(AT74,$I74-SUM($J74:AT74)))</f>
        <v>3.9959939434355967</v>
      </c>
      <c r="AV74" s="2">
        <f>IF(AU$4=$E74, $I74*AU$55,0) + IF(AU$4&gt;$E74,MIN(AU74,$I74-SUM($J74:AU74)))</f>
        <v>3.9959939434355967</v>
      </c>
      <c r="AW74" s="2"/>
    </row>
    <row r="75" spans="5:49" ht="15" outlineLevel="1">
      <c r="E75" s="44">
        <f>INDEX($K$4:$AV$4,,COUNT(E$65:E74)+1)</f>
        <v>36616</v>
      </c>
      <c r="G75" s="2" t="s">
        <v>105</v>
      </c>
      <c r="I75" s="2">
        <f t="shared" si="62"/>
        <v>105.39272295047803</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3.1649466351494908</v>
      </c>
      <c r="V75" s="2">
        <f>IF(U$4=$E75, $I75*U$55,0) + IF(U$4&gt;$E75,MIN(U75,$I75-SUM($J75:U75)))</f>
        <v>3.1649466351494908</v>
      </c>
      <c r="W75" s="2">
        <f>IF(V$4=$E75, $I75*V$55,0) + IF(V$4&gt;$E75,MIN(V75,$I75-SUM($J75:V75)))</f>
        <v>3.1649466351494908</v>
      </c>
      <c r="X75" s="2">
        <f>IF(W$4=$E75, $I75*W$55,0) + IF(W$4&gt;$E75,MIN(W75,$I75-SUM($J75:W75)))</f>
        <v>3.1649466351494908</v>
      </c>
      <c r="Y75" s="2">
        <f>IF(X$4=$E75, $I75*X$55,0) + IF(X$4&gt;$E75,MIN(X75,$I75-SUM($J75:X75)))</f>
        <v>3.1649466351494908</v>
      </c>
      <c r="Z75" s="2">
        <f>IF(Y$4=$E75, $I75*Y$55,0) + IF(Y$4&gt;$E75,MIN(Y75,$I75-SUM($J75:Y75)))</f>
        <v>3.1649466351494908</v>
      </c>
      <c r="AA75" s="2">
        <f>IF(Z$4=$E75, $I75*Z$55,0) + IF(Z$4&gt;$E75,MIN(Z75,$I75-SUM($J75:Z75)))</f>
        <v>3.1649466351494908</v>
      </c>
      <c r="AB75" s="2">
        <f>IF(AA$4=$E75, $I75*AA$55,0) + IF(AA$4&gt;$E75,MIN(AA75,$I75-SUM($J75:AA75)))</f>
        <v>3.1649466351494908</v>
      </c>
      <c r="AC75" s="2">
        <f>IF(AB$4=$E75, $I75*AB$55,0) + IF(AB$4&gt;$E75,MIN(AB75,$I75-SUM($J75:AB75)))</f>
        <v>3.1649466351494908</v>
      </c>
      <c r="AD75" s="2">
        <f>IF(AC$4=$E75, $I75*AC$55,0) + IF(AC$4&gt;$E75,MIN(AC75,$I75-SUM($J75:AC75)))</f>
        <v>3.1649466351494908</v>
      </c>
      <c r="AE75" s="2">
        <f>IF(AD$4=$E75, $I75*AD$55,0) + IF(AD$4&gt;$E75,MIN(AD75,$I75-SUM($J75:AD75)))</f>
        <v>3.1649466351494908</v>
      </c>
      <c r="AF75" s="2">
        <f>IF(AE$4=$E75, $I75*AE$55,0) + IF(AE$4&gt;$E75,MIN(AE75,$I75-SUM($J75:AE75)))</f>
        <v>3.1649466351494908</v>
      </c>
      <c r="AG75" s="2">
        <f>IF(AF$4=$E75, $I75*AF$55,0) + IF(AF$4&gt;$E75,MIN(AF75,$I75-SUM($J75:AF75)))</f>
        <v>3.1649466351494908</v>
      </c>
      <c r="AH75" s="2">
        <f>IF(AG$4=$E75, $I75*AG$55,0) + IF(AG$4&gt;$E75,MIN(AG75,$I75-SUM($J75:AG75)))</f>
        <v>3.1649466351494908</v>
      </c>
      <c r="AI75" s="2">
        <f>IF(AH$4=$E75, $I75*AH$55,0) + IF(AH$4&gt;$E75,MIN(AH75,$I75-SUM($J75:AH75)))</f>
        <v>3.1649466351494908</v>
      </c>
      <c r="AJ75" s="2">
        <f>IF(AI$4=$E75, $I75*AI$55,0) + IF(AI$4&gt;$E75,MIN(AI75,$I75-SUM($J75:AI75)))</f>
        <v>3.1649466351494908</v>
      </c>
      <c r="AK75" s="2">
        <f>IF(AJ$4=$E75, $I75*AJ$55,0) + IF(AJ$4&gt;$E75,MIN(AJ75,$I75-SUM($J75:AJ75)))</f>
        <v>3.1649466351494908</v>
      </c>
      <c r="AL75" s="2">
        <f>IF(AK$4=$E75, $I75*AK$55,0) + IF(AK$4&gt;$E75,MIN(AK75,$I75-SUM($J75:AK75)))</f>
        <v>3.1649466351494908</v>
      </c>
      <c r="AM75" s="2">
        <f>IF(AL$4=$E75, $I75*AL$55,0) + IF(AL$4&gt;$E75,MIN(AL75,$I75-SUM($J75:AL75)))</f>
        <v>3.1649466351494908</v>
      </c>
      <c r="AN75" s="2">
        <f>IF(AM$4=$E75, $I75*AM$55,0) + IF(AM$4&gt;$E75,MIN(AM75,$I75-SUM($J75:AM75)))</f>
        <v>3.1649466351494908</v>
      </c>
      <c r="AO75" s="2">
        <f>IF(AN$4=$E75, $I75*AN$55,0) + IF(AN$4&gt;$E75,MIN(AN75,$I75-SUM($J75:AN75)))</f>
        <v>3.1649466351494908</v>
      </c>
      <c r="AP75" s="2">
        <f>IF(AO$4=$E75, $I75*AO$55,0) + IF(AO$4&gt;$E75,MIN(AO75,$I75-SUM($J75:AO75)))</f>
        <v>3.1649466351494908</v>
      </c>
      <c r="AQ75" s="57">
        <f>IF(AP$4=$E75, $I75*AP$55,0) + IF(AP$4&gt;$E75,MIN(AP75,$I75-SUM($J75:AP75)))</f>
        <v>3.1649466351494908</v>
      </c>
      <c r="AR75" s="2">
        <f>IF(AQ$4=$E75, $I75*AQ$55,0) + IF(AQ$4&gt;$E75,MIN(AQ75,$I75-SUM($J75:AQ75)))</f>
        <v>3.1649466351494908</v>
      </c>
      <c r="AS75" s="2">
        <f>IF(AR$4=$E75, $I75*AR$55,0) + IF(AR$4&gt;$E75,MIN(AR75,$I75-SUM($J75:AR75)))</f>
        <v>3.1649466351494908</v>
      </c>
      <c r="AT75" s="2">
        <f>IF(AS$4=$E75, $I75*AS$55,0) + IF(AS$4&gt;$E75,MIN(AS75,$I75-SUM($J75:AS75)))</f>
        <v>3.1649466351494908</v>
      </c>
      <c r="AU75" s="2">
        <f>IF(AT$4=$E75, $I75*AT$55,0) + IF(AT$4&gt;$E75,MIN(AT75,$I75-SUM($J75:AT75)))</f>
        <v>3.1649466351494908</v>
      </c>
      <c r="AV75" s="2">
        <f>IF(AU$4=$E75, $I75*AU$55,0) + IF(AU$4&gt;$E75,MIN(AU75,$I75-SUM($J75:AU75)))</f>
        <v>3.1649466351494908</v>
      </c>
      <c r="AW75" s="2"/>
    </row>
    <row r="76" spans="5:49" ht="15" outlineLevel="1">
      <c r="E76" s="44">
        <f>INDEX($K$4:$AV$4,,COUNT(E$65:E75)+1)</f>
        <v>36981</v>
      </c>
      <c r="G76" s="2" t="s">
        <v>105</v>
      </c>
      <c r="I76" s="2">
        <f t="shared" si="62"/>
        <v>84.844456211705563</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2.5478815679190863</v>
      </c>
      <c r="W76" s="2">
        <f>IF(V$4=$E76, $I76*V$55,0) + IF(V$4&gt;$E76,MIN(V76,$I76-SUM($J76:V76)))</f>
        <v>2.5478815679190863</v>
      </c>
      <c r="X76" s="2">
        <f>IF(W$4=$E76, $I76*W$55,0) + IF(W$4&gt;$E76,MIN(W76,$I76-SUM($J76:W76)))</f>
        <v>2.5478815679190863</v>
      </c>
      <c r="Y76" s="2">
        <f>IF(X$4=$E76, $I76*X$55,0) + IF(X$4&gt;$E76,MIN(X76,$I76-SUM($J76:X76)))</f>
        <v>2.5478815679190863</v>
      </c>
      <c r="Z76" s="2">
        <f>IF(Y$4=$E76, $I76*Y$55,0) + IF(Y$4&gt;$E76,MIN(Y76,$I76-SUM($J76:Y76)))</f>
        <v>2.5478815679190863</v>
      </c>
      <c r="AA76" s="2">
        <f>IF(Z$4=$E76, $I76*Z$55,0) + IF(Z$4&gt;$E76,MIN(Z76,$I76-SUM($J76:Z76)))</f>
        <v>2.5478815679190863</v>
      </c>
      <c r="AB76" s="2">
        <f>IF(AA$4=$E76, $I76*AA$55,0) + IF(AA$4&gt;$E76,MIN(AA76,$I76-SUM($J76:AA76)))</f>
        <v>2.5478815679190863</v>
      </c>
      <c r="AC76" s="2">
        <f>IF(AB$4=$E76, $I76*AB$55,0) + IF(AB$4&gt;$E76,MIN(AB76,$I76-SUM($J76:AB76)))</f>
        <v>2.5478815679190863</v>
      </c>
      <c r="AD76" s="2">
        <f>IF(AC$4=$E76, $I76*AC$55,0) + IF(AC$4&gt;$E76,MIN(AC76,$I76-SUM($J76:AC76)))</f>
        <v>2.5478815679190863</v>
      </c>
      <c r="AE76" s="2">
        <f>IF(AD$4=$E76, $I76*AD$55,0) + IF(AD$4&gt;$E76,MIN(AD76,$I76-SUM($J76:AD76)))</f>
        <v>2.5478815679190863</v>
      </c>
      <c r="AF76" s="2">
        <f>IF(AE$4=$E76, $I76*AE$55,0) + IF(AE$4&gt;$E76,MIN(AE76,$I76-SUM($J76:AE76)))</f>
        <v>2.5478815679190863</v>
      </c>
      <c r="AG76" s="2">
        <f>IF(AF$4=$E76, $I76*AF$55,0) + IF(AF$4&gt;$E76,MIN(AF76,$I76-SUM($J76:AF76)))</f>
        <v>2.5478815679190863</v>
      </c>
      <c r="AH76" s="2">
        <f>IF(AG$4=$E76, $I76*AG$55,0) + IF(AG$4&gt;$E76,MIN(AG76,$I76-SUM($J76:AG76)))</f>
        <v>2.5478815679190863</v>
      </c>
      <c r="AI76" s="2">
        <f>IF(AH$4=$E76, $I76*AH$55,0) + IF(AH$4&gt;$E76,MIN(AH76,$I76-SUM($J76:AH76)))</f>
        <v>2.5478815679190863</v>
      </c>
      <c r="AJ76" s="2">
        <f>IF(AI$4=$E76, $I76*AI$55,0) + IF(AI$4&gt;$E76,MIN(AI76,$I76-SUM($J76:AI76)))</f>
        <v>2.5478815679190863</v>
      </c>
      <c r="AK76" s="2">
        <f>IF(AJ$4=$E76, $I76*AJ$55,0) + IF(AJ$4&gt;$E76,MIN(AJ76,$I76-SUM($J76:AJ76)))</f>
        <v>2.5478815679190863</v>
      </c>
      <c r="AL76" s="2">
        <f>IF(AK$4=$E76, $I76*AK$55,0) + IF(AK$4&gt;$E76,MIN(AK76,$I76-SUM($J76:AK76)))</f>
        <v>2.5478815679190863</v>
      </c>
      <c r="AM76" s="2">
        <f>IF(AL$4=$E76, $I76*AL$55,0) + IF(AL$4&gt;$E76,MIN(AL76,$I76-SUM($J76:AL76)))</f>
        <v>2.5478815679190863</v>
      </c>
      <c r="AN76" s="2">
        <f>IF(AM$4=$E76, $I76*AM$55,0) + IF(AM$4&gt;$E76,MIN(AM76,$I76-SUM($J76:AM76)))</f>
        <v>2.5478815679190863</v>
      </c>
      <c r="AO76" s="2">
        <f>IF(AN$4=$E76, $I76*AN$55,0) + IF(AN$4&gt;$E76,MIN(AN76,$I76-SUM($J76:AN76)))</f>
        <v>2.5478815679190863</v>
      </c>
      <c r="AP76" s="2">
        <f>IF(AO$4=$E76, $I76*AO$55,0) + IF(AO$4&gt;$E76,MIN(AO76,$I76-SUM($J76:AO76)))</f>
        <v>2.5478815679190863</v>
      </c>
      <c r="AQ76" s="57">
        <f>IF(AP$4=$E76, $I76*AP$55,0) + IF(AP$4&gt;$E76,MIN(AP76,$I76-SUM($J76:AP76)))</f>
        <v>2.5478815679190863</v>
      </c>
      <c r="AR76" s="2">
        <f>IF(AQ$4=$E76, $I76*AQ$55,0) + IF(AQ$4&gt;$E76,MIN(AQ76,$I76-SUM($J76:AQ76)))</f>
        <v>2.5478815679190863</v>
      </c>
      <c r="AS76" s="2">
        <f>IF(AR$4=$E76, $I76*AR$55,0) + IF(AR$4&gt;$E76,MIN(AR76,$I76-SUM($J76:AR76)))</f>
        <v>2.5478815679190863</v>
      </c>
      <c r="AT76" s="2">
        <f>IF(AS$4=$E76, $I76*AS$55,0) + IF(AS$4&gt;$E76,MIN(AS76,$I76-SUM($J76:AS76)))</f>
        <v>2.5478815679190863</v>
      </c>
      <c r="AU76" s="2">
        <f>IF(AT$4=$E76, $I76*AT$55,0) + IF(AT$4&gt;$E76,MIN(AT76,$I76-SUM($J76:AT76)))</f>
        <v>2.5478815679190863</v>
      </c>
      <c r="AV76" s="2">
        <f>IF(AU$4=$E76, $I76*AU$55,0) + IF(AU$4&gt;$E76,MIN(AU76,$I76-SUM($J76:AU76)))</f>
        <v>2.5478815679190863</v>
      </c>
      <c r="AW76" s="2"/>
    </row>
    <row r="77" spans="5:49" ht="15" outlineLevel="1">
      <c r="E77" s="44">
        <f>INDEX($K$4:$AV$4,,COUNT(E$65:E76)+1)</f>
        <v>37346</v>
      </c>
      <c r="G77" s="2" t="s">
        <v>105</v>
      </c>
      <c r="I77" s="2">
        <f t="shared" si="62"/>
        <v>89.666906302420358</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2.6926998889615725</v>
      </c>
      <c r="X77" s="2">
        <f>IF(W$4=$E77, $I77*W$55,0) + IF(W$4&gt;$E77,MIN(W77,$I77-SUM($J77:W77)))</f>
        <v>2.6926998889615725</v>
      </c>
      <c r="Y77" s="2">
        <f>IF(X$4=$E77, $I77*X$55,0) + IF(X$4&gt;$E77,MIN(X77,$I77-SUM($J77:X77)))</f>
        <v>2.6926998889615725</v>
      </c>
      <c r="Z77" s="2">
        <f>IF(Y$4=$E77, $I77*Y$55,0) + IF(Y$4&gt;$E77,MIN(Y77,$I77-SUM($J77:Y77)))</f>
        <v>2.6926998889615725</v>
      </c>
      <c r="AA77" s="2">
        <f>IF(Z$4=$E77, $I77*Z$55,0) + IF(Z$4&gt;$E77,MIN(Z77,$I77-SUM($J77:Z77)))</f>
        <v>2.6926998889615725</v>
      </c>
      <c r="AB77" s="2">
        <f>IF(AA$4=$E77, $I77*AA$55,0) + IF(AA$4&gt;$E77,MIN(AA77,$I77-SUM($J77:AA77)))</f>
        <v>2.6926998889615725</v>
      </c>
      <c r="AC77" s="2">
        <f>IF(AB$4=$E77, $I77*AB$55,0) + IF(AB$4&gt;$E77,MIN(AB77,$I77-SUM($J77:AB77)))</f>
        <v>2.6926998889615725</v>
      </c>
      <c r="AD77" s="2">
        <f>IF(AC$4=$E77, $I77*AC$55,0) + IF(AC$4&gt;$E77,MIN(AC77,$I77-SUM($J77:AC77)))</f>
        <v>2.6926998889615725</v>
      </c>
      <c r="AE77" s="2">
        <f>IF(AD$4=$E77, $I77*AD$55,0) + IF(AD$4&gt;$E77,MIN(AD77,$I77-SUM($J77:AD77)))</f>
        <v>2.6926998889615725</v>
      </c>
      <c r="AF77" s="2">
        <f>IF(AE$4=$E77, $I77*AE$55,0) + IF(AE$4&gt;$E77,MIN(AE77,$I77-SUM($J77:AE77)))</f>
        <v>2.6926998889615725</v>
      </c>
      <c r="AG77" s="2">
        <f>IF(AF$4=$E77, $I77*AF$55,0) + IF(AF$4&gt;$E77,MIN(AF77,$I77-SUM($J77:AF77)))</f>
        <v>2.6926998889615725</v>
      </c>
      <c r="AH77" s="2">
        <f>IF(AG$4=$E77, $I77*AG$55,0) + IF(AG$4&gt;$E77,MIN(AG77,$I77-SUM($J77:AG77)))</f>
        <v>2.6926998889615725</v>
      </c>
      <c r="AI77" s="2">
        <f>IF(AH$4=$E77, $I77*AH$55,0) + IF(AH$4&gt;$E77,MIN(AH77,$I77-SUM($J77:AH77)))</f>
        <v>2.6926998889615725</v>
      </c>
      <c r="AJ77" s="2">
        <f>IF(AI$4=$E77, $I77*AI$55,0) + IF(AI$4&gt;$E77,MIN(AI77,$I77-SUM($J77:AI77)))</f>
        <v>2.6926998889615725</v>
      </c>
      <c r="AK77" s="2">
        <f>IF(AJ$4=$E77, $I77*AJ$55,0) + IF(AJ$4&gt;$E77,MIN(AJ77,$I77-SUM($J77:AJ77)))</f>
        <v>2.6926998889615725</v>
      </c>
      <c r="AL77" s="2">
        <f>IF(AK$4=$E77, $I77*AK$55,0) + IF(AK$4&gt;$E77,MIN(AK77,$I77-SUM($J77:AK77)))</f>
        <v>2.6926998889615725</v>
      </c>
      <c r="AM77" s="2">
        <f>IF(AL$4=$E77, $I77*AL$55,0) + IF(AL$4&gt;$E77,MIN(AL77,$I77-SUM($J77:AL77)))</f>
        <v>2.6926998889615725</v>
      </c>
      <c r="AN77" s="2">
        <f>IF(AM$4=$E77, $I77*AM$55,0) + IF(AM$4&gt;$E77,MIN(AM77,$I77-SUM($J77:AM77)))</f>
        <v>2.6926998889615725</v>
      </c>
      <c r="AO77" s="2">
        <f>IF(AN$4=$E77, $I77*AN$55,0) + IF(AN$4&gt;$E77,MIN(AN77,$I77-SUM($J77:AN77)))</f>
        <v>2.6926998889615725</v>
      </c>
      <c r="AP77" s="2">
        <f>IF(AO$4=$E77, $I77*AO$55,0) + IF(AO$4&gt;$E77,MIN(AO77,$I77-SUM($J77:AO77)))</f>
        <v>2.6926998889615725</v>
      </c>
      <c r="AQ77" s="57">
        <f>IF(AP$4=$E77, $I77*AP$55,0) + IF(AP$4&gt;$E77,MIN(AP77,$I77-SUM($J77:AP77)))</f>
        <v>2.6926998889615725</v>
      </c>
      <c r="AR77" s="2">
        <f>IF(AQ$4=$E77, $I77*AQ$55,0) + IF(AQ$4&gt;$E77,MIN(AQ77,$I77-SUM($J77:AQ77)))</f>
        <v>2.6926998889615725</v>
      </c>
      <c r="AS77" s="2">
        <f>IF(AR$4=$E77, $I77*AR$55,0) + IF(AR$4&gt;$E77,MIN(AR77,$I77-SUM($J77:AR77)))</f>
        <v>2.6926998889615725</v>
      </c>
      <c r="AT77" s="2">
        <f>IF(AS$4=$E77, $I77*AS$55,0) + IF(AS$4&gt;$E77,MIN(AS77,$I77-SUM($J77:AS77)))</f>
        <v>2.6926998889615725</v>
      </c>
      <c r="AU77" s="2">
        <f>IF(AT$4=$E77, $I77*AT$55,0) + IF(AT$4&gt;$E77,MIN(AT77,$I77-SUM($J77:AT77)))</f>
        <v>2.6926998889615725</v>
      </c>
      <c r="AV77" s="2">
        <f>IF(AU$4=$E77, $I77*AU$55,0) + IF(AU$4&gt;$E77,MIN(AU77,$I77-SUM($J77:AU77)))</f>
        <v>2.6926998889615725</v>
      </c>
      <c r="AW77" s="2"/>
    </row>
    <row r="78" spans="5:49" ht="15" outlineLevel="1">
      <c r="E78" s="44">
        <f>INDEX($K$4:$AV$4,,COUNT(E$65:E77)+1)</f>
        <v>37711</v>
      </c>
      <c r="G78" s="2" t="s">
        <v>105</v>
      </c>
      <c r="I78" s="2">
        <f t="shared" si="62"/>
        <v>114.34116169155634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3.4336685192659564</v>
      </c>
      <c r="Y78" s="2">
        <f>IF(X$4=$E78, $I78*X$55,0) + IF(X$4&gt;$E78,MIN(X78,$I78-SUM($J78:X78)))</f>
        <v>3.4336685192659564</v>
      </c>
      <c r="Z78" s="2">
        <f>IF(Y$4=$E78, $I78*Y$55,0) + IF(Y$4&gt;$E78,MIN(Y78,$I78-SUM($J78:Y78)))</f>
        <v>3.4336685192659564</v>
      </c>
      <c r="AA78" s="2">
        <f>IF(Z$4=$E78, $I78*Z$55,0) + IF(Z$4&gt;$E78,MIN(Z78,$I78-SUM($J78:Z78)))</f>
        <v>3.4336685192659564</v>
      </c>
      <c r="AB78" s="2">
        <f>IF(AA$4=$E78, $I78*AA$55,0) + IF(AA$4&gt;$E78,MIN(AA78,$I78-SUM($J78:AA78)))</f>
        <v>3.4336685192659564</v>
      </c>
      <c r="AC78" s="2">
        <f>IF(AB$4=$E78, $I78*AB$55,0) + IF(AB$4&gt;$E78,MIN(AB78,$I78-SUM($J78:AB78)))</f>
        <v>3.4336685192659564</v>
      </c>
      <c r="AD78" s="2">
        <f>IF(AC$4=$E78, $I78*AC$55,0) + IF(AC$4&gt;$E78,MIN(AC78,$I78-SUM($J78:AC78)))</f>
        <v>3.4336685192659564</v>
      </c>
      <c r="AE78" s="2">
        <f>IF(AD$4=$E78, $I78*AD$55,0) + IF(AD$4&gt;$E78,MIN(AD78,$I78-SUM($J78:AD78)))</f>
        <v>3.4336685192659564</v>
      </c>
      <c r="AF78" s="2">
        <f>IF(AE$4=$E78, $I78*AE$55,0) + IF(AE$4&gt;$E78,MIN(AE78,$I78-SUM($J78:AE78)))</f>
        <v>3.4336685192659564</v>
      </c>
      <c r="AG78" s="2">
        <f>IF(AF$4=$E78, $I78*AF$55,0) + IF(AF$4&gt;$E78,MIN(AF78,$I78-SUM($J78:AF78)))</f>
        <v>3.4336685192659564</v>
      </c>
      <c r="AH78" s="2">
        <f>IF(AG$4=$E78, $I78*AG$55,0) + IF(AG$4&gt;$E78,MIN(AG78,$I78-SUM($J78:AG78)))</f>
        <v>3.4336685192659564</v>
      </c>
      <c r="AI78" s="2">
        <f>IF(AH$4=$E78, $I78*AH$55,0) + IF(AH$4&gt;$E78,MIN(AH78,$I78-SUM($J78:AH78)))</f>
        <v>3.4336685192659564</v>
      </c>
      <c r="AJ78" s="2">
        <f>IF(AI$4=$E78, $I78*AI$55,0) + IF(AI$4&gt;$E78,MIN(AI78,$I78-SUM($J78:AI78)))</f>
        <v>3.4336685192659564</v>
      </c>
      <c r="AK78" s="2">
        <f>IF(AJ$4=$E78, $I78*AJ$55,0) + IF(AJ$4&gt;$E78,MIN(AJ78,$I78-SUM($J78:AJ78)))</f>
        <v>3.4336685192659564</v>
      </c>
      <c r="AL78" s="2">
        <f>IF(AK$4=$E78, $I78*AK$55,0) + IF(AK$4&gt;$E78,MIN(AK78,$I78-SUM($J78:AK78)))</f>
        <v>3.4336685192659564</v>
      </c>
      <c r="AM78" s="2">
        <f>IF(AL$4=$E78, $I78*AL$55,0) + IF(AL$4&gt;$E78,MIN(AL78,$I78-SUM($J78:AL78)))</f>
        <v>3.4336685192659564</v>
      </c>
      <c r="AN78" s="2">
        <f>IF(AM$4=$E78, $I78*AM$55,0) + IF(AM$4&gt;$E78,MIN(AM78,$I78-SUM($J78:AM78)))</f>
        <v>3.4336685192659564</v>
      </c>
      <c r="AO78" s="2">
        <f>IF(AN$4=$E78, $I78*AN$55,0) + IF(AN$4&gt;$E78,MIN(AN78,$I78-SUM($J78:AN78)))</f>
        <v>3.4336685192659564</v>
      </c>
      <c r="AP78" s="2">
        <f>IF(AO$4=$E78, $I78*AO$55,0) + IF(AO$4&gt;$E78,MIN(AO78,$I78-SUM($J78:AO78)))</f>
        <v>3.4336685192659564</v>
      </c>
      <c r="AQ78" s="57">
        <f>IF(AP$4=$E78, $I78*AP$55,0) + IF(AP$4&gt;$E78,MIN(AP78,$I78-SUM($J78:AP78)))</f>
        <v>3.4336685192659564</v>
      </c>
      <c r="AR78" s="2">
        <f>IF(AQ$4=$E78, $I78*AQ$55,0) + IF(AQ$4&gt;$E78,MIN(AQ78,$I78-SUM($J78:AQ78)))</f>
        <v>3.4336685192659564</v>
      </c>
      <c r="AS78" s="2">
        <f>IF(AR$4=$E78, $I78*AR$55,0) + IF(AR$4&gt;$E78,MIN(AR78,$I78-SUM($J78:AR78)))</f>
        <v>3.4336685192659564</v>
      </c>
      <c r="AT78" s="2">
        <f>IF(AS$4=$E78, $I78*AS$55,0) + IF(AS$4&gt;$E78,MIN(AS78,$I78-SUM($J78:AS78)))</f>
        <v>3.4336685192659564</v>
      </c>
      <c r="AU78" s="2">
        <f>IF(AT$4=$E78, $I78*AT$55,0) + IF(AT$4&gt;$E78,MIN(AT78,$I78-SUM($J78:AT78)))</f>
        <v>3.4336685192659564</v>
      </c>
      <c r="AV78" s="2">
        <f>IF(AU$4=$E78, $I78*AU$55,0) + IF(AU$4&gt;$E78,MIN(AU78,$I78-SUM($J78:AU78)))</f>
        <v>3.4336685192659564</v>
      </c>
      <c r="AW78" s="2"/>
    </row>
    <row r="79" spans="5:49" ht="15" outlineLevel="1">
      <c r="E79" s="44">
        <f>INDEX($K$4:$AV$4,,COUNT(E$65:E78)+1)</f>
        <v>38077</v>
      </c>
      <c r="G79" s="2" t="s">
        <v>105</v>
      </c>
      <c r="I79" s="2">
        <f t="shared" si="62"/>
        <v>124.77599671187836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3.7470269282846358</v>
      </c>
      <c r="Z79" s="2">
        <f>IF(Y$4=$E79, $I79*Y$55,0) + IF(Y$4&gt;$E79,MIN(Y79,$I79-SUM($J79:Y79)))</f>
        <v>3.7470269282846358</v>
      </c>
      <c r="AA79" s="2">
        <f>IF(Z$4=$E79, $I79*Z$55,0) + IF(Z$4&gt;$E79,MIN(Z79,$I79-SUM($J79:Z79)))</f>
        <v>3.7470269282846358</v>
      </c>
      <c r="AB79" s="2">
        <f>IF(AA$4=$E79, $I79*AA$55,0) + IF(AA$4&gt;$E79,MIN(AA79,$I79-SUM($J79:AA79)))</f>
        <v>3.7470269282846358</v>
      </c>
      <c r="AC79" s="2">
        <f>IF(AB$4=$E79, $I79*AB$55,0) + IF(AB$4&gt;$E79,MIN(AB79,$I79-SUM($J79:AB79)))</f>
        <v>3.7470269282846358</v>
      </c>
      <c r="AD79" s="2">
        <f>IF(AC$4=$E79, $I79*AC$55,0) + IF(AC$4&gt;$E79,MIN(AC79,$I79-SUM($J79:AC79)))</f>
        <v>3.7470269282846358</v>
      </c>
      <c r="AE79" s="2">
        <f>IF(AD$4=$E79, $I79*AD$55,0) + IF(AD$4&gt;$E79,MIN(AD79,$I79-SUM($J79:AD79)))</f>
        <v>3.7470269282846358</v>
      </c>
      <c r="AF79" s="2">
        <f>IF(AE$4=$E79, $I79*AE$55,0) + IF(AE$4&gt;$E79,MIN(AE79,$I79-SUM($J79:AE79)))</f>
        <v>3.7470269282846358</v>
      </c>
      <c r="AG79" s="2">
        <f>IF(AF$4=$E79, $I79*AF$55,0) + IF(AF$4&gt;$E79,MIN(AF79,$I79-SUM($J79:AF79)))</f>
        <v>3.7470269282846358</v>
      </c>
      <c r="AH79" s="2">
        <f>IF(AG$4=$E79, $I79*AG$55,0) + IF(AG$4&gt;$E79,MIN(AG79,$I79-SUM($J79:AG79)))</f>
        <v>3.7470269282846358</v>
      </c>
      <c r="AI79" s="2">
        <f>IF(AH$4=$E79, $I79*AH$55,0) + IF(AH$4&gt;$E79,MIN(AH79,$I79-SUM($J79:AH79)))</f>
        <v>3.7470269282846358</v>
      </c>
      <c r="AJ79" s="2">
        <f>IF(AI$4=$E79, $I79*AI$55,0) + IF(AI$4&gt;$E79,MIN(AI79,$I79-SUM($J79:AI79)))</f>
        <v>3.7470269282846358</v>
      </c>
      <c r="AK79" s="2">
        <f>IF(AJ$4=$E79, $I79*AJ$55,0) + IF(AJ$4&gt;$E79,MIN(AJ79,$I79-SUM($J79:AJ79)))</f>
        <v>3.7470269282846358</v>
      </c>
      <c r="AL79" s="2">
        <f>IF(AK$4=$E79, $I79*AK$55,0) + IF(AK$4&gt;$E79,MIN(AK79,$I79-SUM($J79:AK79)))</f>
        <v>3.7470269282846358</v>
      </c>
      <c r="AM79" s="2">
        <f>IF(AL$4=$E79, $I79*AL$55,0) + IF(AL$4&gt;$E79,MIN(AL79,$I79-SUM($J79:AL79)))</f>
        <v>3.7470269282846358</v>
      </c>
      <c r="AN79" s="2">
        <f>IF(AM$4=$E79, $I79*AM$55,0) + IF(AM$4&gt;$E79,MIN(AM79,$I79-SUM($J79:AM79)))</f>
        <v>3.7470269282846358</v>
      </c>
      <c r="AO79" s="2">
        <f>IF(AN$4=$E79, $I79*AN$55,0) + IF(AN$4&gt;$E79,MIN(AN79,$I79-SUM($J79:AN79)))</f>
        <v>3.7470269282846358</v>
      </c>
      <c r="AP79" s="2">
        <f>IF(AO$4=$E79, $I79*AO$55,0) + IF(AO$4&gt;$E79,MIN(AO79,$I79-SUM($J79:AO79)))</f>
        <v>3.7470269282846358</v>
      </c>
      <c r="AQ79" s="57">
        <f>IF(AP$4=$E79, $I79*AP$55,0) + IF(AP$4&gt;$E79,MIN(AP79,$I79-SUM($J79:AP79)))</f>
        <v>3.7470269282846358</v>
      </c>
      <c r="AR79" s="2">
        <f>IF(AQ$4=$E79, $I79*AQ$55,0) + IF(AQ$4&gt;$E79,MIN(AQ79,$I79-SUM($J79:AQ79)))</f>
        <v>3.7470269282846358</v>
      </c>
      <c r="AS79" s="2">
        <f>IF(AR$4=$E79, $I79*AR$55,0) + IF(AR$4&gt;$E79,MIN(AR79,$I79-SUM($J79:AR79)))</f>
        <v>3.7470269282846358</v>
      </c>
      <c r="AT79" s="2">
        <f>IF(AS$4=$E79, $I79*AS$55,0) + IF(AS$4&gt;$E79,MIN(AS79,$I79-SUM($J79:AS79)))</f>
        <v>3.7470269282846358</v>
      </c>
      <c r="AU79" s="2">
        <f>IF(AT$4=$E79, $I79*AT$55,0) + IF(AT$4&gt;$E79,MIN(AT79,$I79-SUM($J79:AT79)))</f>
        <v>3.7470269282846358</v>
      </c>
      <c r="AV79" s="2">
        <f>IF(AU$4=$E79, $I79*AU$55,0) + IF(AU$4&gt;$E79,MIN(AU79,$I79-SUM($J79:AU79)))</f>
        <v>3.7470269282846358</v>
      </c>
      <c r="AW79" s="2"/>
    </row>
    <row r="80" spans="5:49" ht="15" outlineLevel="1">
      <c r="E80" s="44">
        <f>INDEX($K$4:$AV$4,,COUNT(E$65:E79)+1)</f>
        <v>38442</v>
      </c>
      <c r="G80" s="2" t="s">
        <v>105</v>
      </c>
      <c r="I80" s="2">
        <f t="shared" si="62"/>
        <v>145.62906385742642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4.3732451608836769</v>
      </c>
      <c r="AA80" s="2">
        <f>IF(Z$4=$E80, $I80*Z$55,0) + IF(Z$4&gt;$E80,MIN(Z80,$I80-SUM($J80:Z80)))</f>
        <v>4.3732451608836769</v>
      </c>
      <c r="AB80" s="2">
        <f>IF(AA$4=$E80, $I80*AA$55,0) + IF(AA$4&gt;$E80,MIN(AA80,$I80-SUM($J80:AA80)))</f>
        <v>4.3732451608836769</v>
      </c>
      <c r="AC80" s="2">
        <f>IF(AB$4=$E80, $I80*AB$55,0) + IF(AB$4&gt;$E80,MIN(AB80,$I80-SUM($J80:AB80)))</f>
        <v>4.3732451608836769</v>
      </c>
      <c r="AD80" s="2">
        <f>IF(AC$4=$E80, $I80*AC$55,0) + IF(AC$4&gt;$E80,MIN(AC80,$I80-SUM($J80:AC80)))</f>
        <v>4.3732451608836769</v>
      </c>
      <c r="AE80" s="2">
        <f>IF(AD$4=$E80, $I80*AD$55,0) + IF(AD$4&gt;$E80,MIN(AD80,$I80-SUM($J80:AD80)))</f>
        <v>4.3732451608836769</v>
      </c>
      <c r="AF80" s="2">
        <f>IF(AE$4=$E80, $I80*AE$55,0) + IF(AE$4&gt;$E80,MIN(AE80,$I80-SUM($J80:AE80)))</f>
        <v>4.3732451608836769</v>
      </c>
      <c r="AG80" s="2">
        <f>IF(AF$4=$E80, $I80*AF$55,0) + IF(AF$4&gt;$E80,MIN(AF80,$I80-SUM($J80:AF80)))</f>
        <v>4.3732451608836769</v>
      </c>
      <c r="AH80" s="2">
        <f>IF(AG$4=$E80, $I80*AG$55,0) + IF(AG$4&gt;$E80,MIN(AG80,$I80-SUM($J80:AG80)))</f>
        <v>4.3732451608836769</v>
      </c>
      <c r="AI80" s="2">
        <f>IF(AH$4=$E80, $I80*AH$55,0) + IF(AH$4&gt;$E80,MIN(AH80,$I80-SUM($J80:AH80)))</f>
        <v>4.3732451608836769</v>
      </c>
      <c r="AJ80" s="2">
        <f>IF(AI$4=$E80, $I80*AI$55,0) + IF(AI$4&gt;$E80,MIN(AI80,$I80-SUM($J80:AI80)))</f>
        <v>4.3732451608836769</v>
      </c>
      <c r="AK80" s="2">
        <f>IF(AJ$4=$E80, $I80*AJ$55,0) + IF(AJ$4&gt;$E80,MIN(AJ80,$I80-SUM($J80:AJ80)))</f>
        <v>4.3732451608836769</v>
      </c>
      <c r="AL80" s="2">
        <f>IF(AK$4=$E80, $I80*AK$55,0) + IF(AK$4&gt;$E80,MIN(AK80,$I80-SUM($J80:AK80)))</f>
        <v>4.3732451608836769</v>
      </c>
      <c r="AM80" s="2">
        <f>IF(AL$4=$E80, $I80*AL$55,0) + IF(AL$4&gt;$E80,MIN(AL80,$I80-SUM($J80:AL80)))</f>
        <v>4.3732451608836769</v>
      </c>
      <c r="AN80" s="2">
        <f>IF(AM$4=$E80, $I80*AM$55,0) + IF(AM$4&gt;$E80,MIN(AM80,$I80-SUM($J80:AM80)))</f>
        <v>4.3732451608836769</v>
      </c>
      <c r="AO80" s="2">
        <f>IF(AN$4=$E80, $I80*AN$55,0) + IF(AN$4&gt;$E80,MIN(AN80,$I80-SUM($J80:AN80)))</f>
        <v>4.3732451608836769</v>
      </c>
      <c r="AP80" s="2">
        <f>IF(AO$4=$E80, $I80*AO$55,0) + IF(AO$4&gt;$E80,MIN(AO80,$I80-SUM($J80:AO80)))</f>
        <v>4.3732451608836769</v>
      </c>
      <c r="AQ80" s="57">
        <f>IF(AP$4=$E80, $I80*AP$55,0) + IF(AP$4&gt;$E80,MIN(AP80,$I80-SUM($J80:AP80)))</f>
        <v>4.3732451608836769</v>
      </c>
      <c r="AR80" s="2">
        <f>IF(AQ$4=$E80, $I80*AQ$55,0) + IF(AQ$4&gt;$E80,MIN(AQ80,$I80-SUM($J80:AQ80)))</f>
        <v>4.3732451608836769</v>
      </c>
      <c r="AS80" s="2">
        <f>IF(AR$4=$E80, $I80*AR$55,0) + IF(AR$4&gt;$E80,MIN(AR80,$I80-SUM($J80:AR80)))</f>
        <v>4.3732451608836769</v>
      </c>
      <c r="AT80" s="2">
        <f>IF(AS$4=$E80, $I80*AS$55,0) + IF(AS$4&gt;$E80,MIN(AS80,$I80-SUM($J80:AS80)))</f>
        <v>4.3732451608836769</v>
      </c>
      <c r="AU80" s="2">
        <f>IF(AT$4=$E80, $I80*AT$55,0) + IF(AT$4&gt;$E80,MIN(AT80,$I80-SUM($J80:AT80)))</f>
        <v>4.3732451608836769</v>
      </c>
      <c r="AV80" s="2">
        <f>IF(AU$4=$E80, $I80*AU$55,0) + IF(AU$4&gt;$E80,MIN(AU80,$I80-SUM($J80:AU80)))</f>
        <v>4.3732451608836769</v>
      </c>
      <c r="AW80" s="2"/>
    </row>
    <row r="81" spans="5:49" ht="15" outlineLevel="1">
      <c r="E81" s="44">
        <f>INDEX($K$4:$AV$4,,COUNT(E$65:E80)+1)</f>
        <v>38807</v>
      </c>
      <c r="G81" s="2" t="s">
        <v>105</v>
      </c>
      <c r="I81" s="2">
        <f t="shared" si="62"/>
        <v>149.43816500896131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4.487632582851691</v>
      </c>
      <c r="AB81" s="2">
        <f>IF(AA$4=$E81, $I81*AA$55,0) + IF(AA$4&gt;$E81,MIN(AA81,$I81-SUM($J81:AA81)))</f>
        <v>4.487632582851691</v>
      </c>
      <c r="AC81" s="2">
        <f>IF(AB$4=$E81, $I81*AB$55,0) + IF(AB$4&gt;$E81,MIN(AB81,$I81-SUM($J81:AB81)))</f>
        <v>4.487632582851691</v>
      </c>
      <c r="AD81" s="2">
        <f>IF(AC$4=$E81, $I81*AC$55,0) + IF(AC$4&gt;$E81,MIN(AC81,$I81-SUM($J81:AC81)))</f>
        <v>4.487632582851691</v>
      </c>
      <c r="AE81" s="2">
        <f>IF(AD$4=$E81, $I81*AD$55,0) + IF(AD$4&gt;$E81,MIN(AD81,$I81-SUM($J81:AD81)))</f>
        <v>4.487632582851691</v>
      </c>
      <c r="AF81" s="2">
        <f>IF(AE$4=$E81, $I81*AE$55,0) + IF(AE$4&gt;$E81,MIN(AE81,$I81-SUM($J81:AE81)))</f>
        <v>4.487632582851691</v>
      </c>
      <c r="AG81" s="2">
        <f>IF(AF$4=$E81, $I81*AF$55,0) + IF(AF$4&gt;$E81,MIN(AF81,$I81-SUM($J81:AF81)))</f>
        <v>4.487632582851691</v>
      </c>
      <c r="AH81" s="2">
        <f>IF(AG$4=$E81, $I81*AG$55,0) + IF(AG$4&gt;$E81,MIN(AG81,$I81-SUM($J81:AG81)))</f>
        <v>4.487632582851691</v>
      </c>
      <c r="AI81" s="2">
        <f>IF(AH$4=$E81, $I81*AH$55,0) + IF(AH$4&gt;$E81,MIN(AH81,$I81-SUM($J81:AH81)))</f>
        <v>4.487632582851691</v>
      </c>
      <c r="AJ81" s="2">
        <f>IF(AI$4=$E81, $I81*AI$55,0) + IF(AI$4&gt;$E81,MIN(AI81,$I81-SUM($J81:AI81)))</f>
        <v>4.487632582851691</v>
      </c>
      <c r="AK81" s="2">
        <f>IF(AJ$4=$E81, $I81*AJ$55,0) + IF(AJ$4&gt;$E81,MIN(AJ81,$I81-SUM($J81:AJ81)))</f>
        <v>4.487632582851691</v>
      </c>
      <c r="AL81" s="2">
        <f>IF(AK$4=$E81, $I81*AK$55,0) + IF(AK$4&gt;$E81,MIN(AK81,$I81-SUM($J81:AK81)))</f>
        <v>4.487632582851691</v>
      </c>
      <c r="AM81" s="2">
        <f>IF(AL$4=$E81, $I81*AL$55,0) + IF(AL$4&gt;$E81,MIN(AL81,$I81-SUM($J81:AL81)))</f>
        <v>4.487632582851691</v>
      </c>
      <c r="AN81" s="2">
        <f>IF(AM$4=$E81, $I81*AM$55,0) + IF(AM$4&gt;$E81,MIN(AM81,$I81-SUM($J81:AM81)))</f>
        <v>4.487632582851691</v>
      </c>
      <c r="AO81" s="2">
        <f>IF(AN$4=$E81, $I81*AN$55,0) + IF(AN$4&gt;$E81,MIN(AN81,$I81-SUM($J81:AN81)))</f>
        <v>4.487632582851691</v>
      </c>
      <c r="AP81" s="2">
        <f>IF(AO$4=$E81, $I81*AO$55,0) + IF(AO$4&gt;$E81,MIN(AO81,$I81-SUM($J81:AO81)))</f>
        <v>4.487632582851691</v>
      </c>
      <c r="AQ81" s="57">
        <f>IF(AP$4=$E81, $I81*AP$55,0) + IF(AP$4&gt;$E81,MIN(AP81,$I81-SUM($J81:AP81)))</f>
        <v>4.487632582851691</v>
      </c>
      <c r="AR81" s="2">
        <f>IF(AQ$4=$E81, $I81*AQ$55,0) + IF(AQ$4&gt;$E81,MIN(AQ81,$I81-SUM($J81:AQ81)))</f>
        <v>4.487632582851691</v>
      </c>
      <c r="AS81" s="2">
        <f>IF(AR$4=$E81, $I81*AR$55,0) + IF(AR$4&gt;$E81,MIN(AR81,$I81-SUM($J81:AR81)))</f>
        <v>4.487632582851691</v>
      </c>
      <c r="AT81" s="2">
        <f>IF(AS$4=$E81, $I81*AS$55,0) + IF(AS$4&gt;$E81,MIN(AS81,$I81-SUM($J81:AS81)))</f>
        <v>4.487632582851691</v>
      </c>
      <c r="AU81" s="2">
        <f>IF(AT$4=$E81, $I81*AT$55,0) + IF(AT$4&gt;$E81,MIN(AT81,$I81-SUM($J81:AT81)))</f>
        <v>4.487632582851691</v>
      </c>
      <c r="AV81" s="2">
        <f>IF(AU$4=$E81, $I81*AU$55,0) + IF(AU$4&gt;$E81,MIN(AU81,$I81-SUM($J81:AU81)))</f>
        <v>4.487632582851691</v>
      </c>
      <c r="AW81" s="2"/>
    </row>
    <row r="82" spans="5:49" ht="15" outlineLevel="1">
      <c r="E82" s="44">
        <f>INDEX($K$4:$AV$4,,COUNT(E$65:E81)+1)</f>
        <v>39172</v>
      </c>
      <c r="G82" s="2" t="s">
        <v>105</v>
      </c>
      <c r="I82" s="2">
        <f t="shared" si="62"/>
        <v>209.11553222139415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6.2797457123541793</v>
      </c>
      <c r="AC82" s="2">
        <f>IF(AB$4=$E82, $I82*AB$55,0) + IF(AB$4&gt;$E82,MIN(AB82,$I82-SUM($J82:AB82)))</f>
        <v>6.2797457123541793</v>
      </c>
      <c r="AD82" s="2">
        <f>IF(AC$4=$E82, $I82*AC$55,0) + IF(AC$4&gt;$E82,MIN(AC82,$I82-SUM($J82:AC82)))</f>
        <v>6.2797457123541793</v>
      </c>
      <c r="AE82" s="2">
        <f>IF(AD$4=$E82, $I82*AD$55,0) + IF(AD$4&gt;$E82,MIN(AD82,$I82-SUM($J82:AD82)))</f>
        <v>6.2797457123541793</v>
      </c>
      <c r="AF82" s="2">
        <f>IF(AE$4=$E82, $I82*AE$55,0) + IF(AE$4&gt;$E82,MIN(AE82,$I82-SUM($J82:AE82)))</f>
        <v>6.2797457123541793</v>
      </c>
      <c r="AG82" s="2">
        <f>IF(AF$4=$E82, $I82*AF$55,0) + IF(AF$4&gt;$E82,MIN(AF82,$I82-SUM($J82:AF82)))</f>
        <v>6.2797457123541793</v>
      </c>
      <c r="AH82" s="2">
        <f>IF(AG$4=$E82, $I82*AG$55,0) + IF(AG$4&gt;$E82,MIN(AG82,$I82-SUM($J82:AG82)))</f>
        <v>6.2797457123541793</v>
      </c>
      <c r="AI82" s="2">
        <f>IF(AH$4=$E82, $I82*AH$55,0) + IF(AH$4&gt;$E82,MIN(AH82,$I82-SUM($J82:AH82)))</f>
        <v>6.2797457123541793</v>
      </c>
      <c r="AJ82" s="2">
        <f>IF(AI$4=$E82, $I82*AI$55,0) + IF(AI$4&gt;$E82,MIN(AI82,$I82-SUM($J82:AI82)))</f>
        <v>6.2797457123541793</v>
      </c>
      <c r="AK82" s="2">
        <f>IF(AJ$4=$E82, $I82*AJ$55,0) + IF(AJ$4&gt;$E82,MIN(AJ82,$I82-SUM($J82:AJ82)))</f>
        <v>6.2797457123541793</v>
      </c>
      <c r="AL82" s="2">
        <f>IF(AK$4=$E82, $I82*AK$55,0) + IF(AK$4&gt;$E82,MIN(AK82,$I82-SUM($J82:AK82)))</f>
        <v>6.2797457123541793</v>
      </c>
      <c r="AM82" s="2">
        <f>IF(AL$4=$E82, $I82*AL$55,0) + IF(AL$4&gt;$E82,MIN(AL82,$I82-SUM($J82:AL82)))</f>
        <v>6.2797457123541793</v>
      </c>
      <c r="AN82" s="2">
        <f>IF(AM$4=$E82, $I82*AM$55,0) + IF(AM$4&gt;$E82,MIN(AM82,$I82-SUM($J82:AM82)))</f>
        <v>6.2797457123541793</v>
      </c>
      <c r="AO82" s="2">
        <f>IF(AN$4=$E82, $I82*AN$55,0) + IF(AN$4&gt;$E82,MIN(AN82,$I82-SUM($J82:AN82)))</f>
        <v>6.2797457123541793</v>
      </c>
      <c r="AP82" s="2">
        <f>IF(AO$4=$E82, $I82*AO$55,0) + IF(AO$4&gt;$E82,MIN(AO82,$I82-SUM($J82:AO82)))</f>
        <v>6.2797457123541793</v>
      </c>
      <c r="AQ82" s="57">
        <f>IF(AP$4=$E82, $I82*AP$55,0) + IF(AP$4&gt;$E82,MIN(AP82,$I82-SUM($J82:AP82)))</f>
        <v>6.2797457123541793</v>
      </c>
      <c r="AR82" s="2">
        <f>IF(AQ$4=$E82, $I82*AQ$55,0) + IF(AQ$4&gt;$E82,MIN(AQ82,$I82-SUM($J82:AQ82)))</f>
        <v>6.2797457123541793</v>
      </c>
      <c r="AS82" s="2">
        <f>IF(AR$4=$E82, $I82*AR$55,0) + IF(AR$4&gt;$E82,MIN(AR82,$I82-SUM($J82:AR82)))</f>
        <v>6.2797457123541793</v>
      </c>
      <c r="AT82" s="2">
        <f>IF(AS$4=$E82, $I82*AS$55,0) + IF(AS$4&gt;$E82,MIN(AS82,$I82-SUM($J82:AS82)))</f>
        <v>6.2797457123541793</v>
      </c>
      <c r="AU82" s="2">
        <f>IF(AT$4=$E82, $I82*AT$55,0) + IF(AT$4&gt;$E82,MIN(AT82,$I82-SUM($J82:AT82)))</f>
        <v>6.2797457123541793</v>
      </c>
      <c r="AV82" s="2">
        <f>IF(AU$4=$E82, $I82*AU$55,0) + IF(AU$4&gt;$E82,MIN(AU82,$I82-SUM($J82:AU82)))</f>
        <v>6.2797457123541793</v>
      </c>
      <c r="AW82" s="2"/>
    </row>
    <row r="83" spans="5:49" ht="15" outlineLevel="1">
      <c r="E83" s="44">
        <f>INDEX($K$4:$AV$4,,COUNT(E$65:E82)+1)</f>
        <v>39538</v>
      </c>
      <c r="G83" s="2" t="s">
        <v>105</v>
      </c>
      <c r="I83" s="2">
        <f t="shared" si="62"/>
        <v>148.35841183198247</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4.4552075625219967</v>
      </c>
      <c r="AD83" s="2">
        <f>IF(AC$4=$E83, $I83*AC$55,0) + IF(AC$4&gt;$E83,MIN(AC83,$I83-SUM($J83:AC83)))</f>
        <v>4.4552075625219967</v>
      </c>
      <c r="AE83" s="2">
        <f>IF(AD$4=$E83, $I83*AD$55,0) + IF(AD$4&gt;$E83,MIN(AD83,$I83-SUM($J83:AD83)))</f>
        <v>4.4552075625219967</v>
      </c>
      <c r="AF83" s="2">
        <f>IF(AE$4=$E83, $I83*AE$55,0) + IF(AE$4&gt;$E83,MIN(AE83,$I83-SUM($J83:AE83)))</f>
        <v>4.4552075625219967</v>
      </c>
      <c r="AG83" s="2">
        <f>IF(AF$4=$E83, $I83*AF$55,0) + IF(AF$4&gt;$E83,MIN(AF83,$I83-SUM($J83:AF83)))</f>
        <v>4.4552075625219967</v>
      </c>
      <c r="AH83" s="2">
        <f>IF(AG$4=$E83, $I83*AG$55,0) + IF(AG$4&gt;$E83,MIN(AG83,$I83-SUM($J83:AG83)))</f>
        <v>4.4552075625219967</v>
      </c>
      <c r="AI83" s="2">
        <f>IF(AH$4=$E83, $I83*AH$55,0) + IF(AH$4&gt;$E83,MIN(AH83,$I83-SUM($J83:AH83)))</f>
        <v>4.4552075625219967</v>
      </c>
      <c r="AJ83" s="2">
        <f>IF(AI$4=$E83, $I83*AI$55,0) + IF(AI$4&gt;$E83,MIN(AI83,$I83-SUM($J83:AI83)))</f>
        <v>4.4552075625219967</v>
      </c>
      <c r="AK83" s="2">
        <f>IF(AJ$4=$E83, $I83*AJ$55,0) + IF(AJ$4&gt;$E83,MIN(AJ83,$I83-SUM($J83:AJ83)))</f>
        <v>4.4552075625219967</v>
      </c>
      <c r="AL83" s="2">
        <f>IF(AK$4=$E83, $I83*AK$55,0) + IF(AK$4&gt;$E83,MIN(AK83,$I83-SUM($J83:AK83)))</f>
        <v>4.4552075625219967</v>
      </c>
      <c r="AM83" s="2">
        <f>IF(AL$4=$E83, $I83*AL$55,0) + IF(AL$4&gt;$E83,MIN(AL83,$I83-SUM($J83:AL83)))</f>
        <v>4.4552075625219967</v>
      </c>
      <c r="AN83" s="2">
        <f>IF(AM$4=$E83, $I83*AM$55,0) + IF(AM$4&gt;$E83,MIN(AM83,$I83-SUM($J83:AM83)))</f>
        <v>4.4552075625219967</v>
      </c>
      <c r="AO83" s="2">
        <f>IF(AN$4=$E83, $I83*AN$55,0) + IF(AN$4&gt;$E83,MIN(AN83,$I83-SUM($J83:AN83)))</f>
        <v>4.4552075625219967</v>
      </c>
      <c r="AP83" s="2">
        <f>IF(AO$4=$E83, $I83*AO$55,0) + IF(AO$4&gt;$E83,MIN(AO83,$I83-SUM($J83:AO83)))</f>
        <v>4.4552075625219967</v>
      </c>
      <c r="AQ83" s="57">
        <f>IF(AP$4=$E83, $I83*AP$55,0) + IF(AP$4&gt;$E83,MIN(AP83,$I83-SUM($J83:AP83)))</f>
        <v>4.4552075625219967</v>
      </c>
      <c r="AR83" s="2">
        <f>IF(AQ$4=$E83, $I83*AQ$55,0) + IF(AQ$4&gt;$E83,MIN(AQ83,$I83-SUM($J83:AQ83)))</f>
        <v>4.4552075625219967</v>
      </c>
      <c r="AS83" s="2">
        <f>IF(AR$4=$E83, $I83*AR$55,0) + IF(AR$4&gt;$E83,MIN(AR83,$I83-SUM($J83:AR83)))</f>
        <v>4.4552075625219967</v>
      </c>
      <c r="AT83" s="2">
        <f>IF(AS$4=$E83, $I83*AS$55,0) + IF(AS$4&gt;$E83,MIN(AS83,$I83-SUM($J83:AS83)))</f>
        <v>4.4552075625219967</v>
      </c>
      <c r="AU83" s="2">
        <f>IF(AT$4=$E83, $I83*AT$55,0) + IF(AT$4&gt;$E83,MIN(AT83,$I83-SUM($J83:AT83)))</f>
        <v>4.4552075625219967</v>
      </c>
      <c r="AV83" s="2">
        <f>IF(AU$4=$E83, $I83*AU$55,0) + IF(AU$4&gt;$E83,MIN(AU83,$I83-SUM($J83:AU83)))</f>
        <v>4.4552075625219967</v>
      </c>
      <c r="AW83" s="2"/>
    </row>
    <row r="84" spans="5:49" ht="15" outlineLevel="1">
      <c r="E84" s="44">
        <f>INDEX($K$4:$AV$4,,COUNT(E$65:E83)+1)</f>
        <v>39903</v>
      </c>
      <c r="G84" s="2" t="s">
        <v>105</v>
      </c>
      <c r="I84" s="2">
        <f t="shared" si="62"/>
        <v>167.63870567238305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5.0341953655370295</v>
      </c>
      <c r="AE84" s="2">
        <f>IF(AD$4=$E84, $I84*AD$55,0) + IF(AD$4&gt;$E84,MIN(AD84,$I84-SUM($J84:AD84)))</f>
        <v>5.0341953655370295</v>
      </c>
      <c r="AF84" s="2">
        <f>IF(AE$4=$E84, $I84*AE$55,0) + IF(AE$4&gt;$E84,MIN(AE84,$I84-SUM($J84:AE84)))</f>
        <v>5.0341953655370295</v>
      </c>
      <c r="AG84" s="2">
        <f>IF(AF$4=$E84, $I84*AF$55,0) + IF(AF$4&gt;$E84,MIN(AF84,$I84-SUM($J84:AF84)))</f>
        <v>5.0341953655370295</v>
      </c>
      <c r="AH84" s="2">
        <f>IF(AG$4=$E84, $I84*AG$55,0) + IF(AG$4&gt;$E84,MIN(AG84,$I84-SUM($J84:AG84)))</f>
        <v>5.0341953655370295</v>
      </c>
      <c r="AI84" s="2">
        <f>IF(AH$4=$E84, $I84*AH$55,0) + IF(AH$4&gt;$E84,MIN(AH84,$I84-SUM($J84:AH84)))</f>
        <v>5.0341953655370295</v>
      </c>
      <c r="AJ84" s="2">
        <f>IF(AI$4=$E84, $I84*AI$55,0) + IF(AI$4&gt;$E84,MIN(AI84,$I84-SUM($J84:AI84)))</f>
        <v>5.0341953655370295</v>
      </c>
      <c r="AK84" s="2">
        <f>IF(AJ$4=$E84, $I84*AJ$55,0) + IF(AJ$4&gt;$E84,MIN(AJ84,$I84-SUM($J84:AJ84)))</f>
        <v>5.0341953655370295</v>
      </c>
      <c r="AL84" s="2">
        <f>IF(AK$4=$E84, $I84*AK$55,0) + IF(AK$4&gt;$E84,MIN(AK84,$I84-SUM($J84:AK84)))</f>
        <v>5.0341953655370295</v>
      </c>
      <c r="AM84" s="2">
        <f>IF(AL$4=$E84, $I84*AL$55,0) + IF(AL$4&gt;$E84,MIN(AL84,$I84-SUM($J84:AL84)))</f>
        <v>5.0341953655370295</v>
      </c>
      <c r="AN84" s="2">
        <f>IF(AM$4=$E84, $I84*AM$55,0) + IF(AM$4&gt;$E84,MIN(AM84,$I84-SUM($J84:AM84)))</f>
        <v>5.0341953655370295</v>
      </c>
      <c r="AO84" s="2">
        <f>IF(AN$4=$E84, $I84*AN$55,0) + IF(AN$4&gt;$E84,MIN(AN84,$I84-SUM($J84:AN84)))</f>
        <v>5.0341953655370295</v>
      </c>
      <c r="AP84" s="2">
        <f>IF(AO$4=$E84, $I84*AO$55,0) + IF(AO$4&gt;$E84,MIN(AO84,$I84-SUM($J84:AO84)))</f>
        <v>5.0341953655370295</v>
      </c>
      <c r="AQ84" s="57">
        <f>IF(AP$4=$E84, $I84*AP$55,0) + IF(AP$4&gt;$E84,MIN(AP84,$I84-SUM($J84:AP84)))</f>
        <v>5.0341953655370295</v>
      </c>
      <c r="AR84" s="2">
        <f>IF(AQ$4=$E84, $I84*AQ$55,0) + IF(AQ$4&gt;$E84,MIN(AQ84,$I84-SUM($J84:AQ84)))</f>
        <v>5.0341953655370295</v>
      </c>
      <c r="AS84" s="2">
        <f>IF(AR$4=$E84, $I84*AR$55,0) + IF(AR$4&gt;$E84,MIN(AR84,$I84-SUM($J84:AR84)))</f>
        <v>5.0341953655370295</v>
      </c>
      <c r="AT84" s="2">
        <f>IF(AS$4=$E84, $I84*AS$55,0) + IF(AS$4&gt;$E84,MIN(AS84,$I84-SUM($J84:AS84)))</f>
        <v>5.0341953655370295</v>
      </c>
      <c r="AU84" s="2">
        <f>IF(AT$4=$E84, $I84*AT$55,0) + IF(AT$4&gt;$E84,MIN(AT84,$I84-SUM($J84:AT84)))</f>
        <v>5.0341953655370295</v>
      </c>
      <c r="AV84" s="2">
        <f>IF(AU$4=$E84, $I84*AU$55,0) + IF(AU$4&gt;$E84,MIN(AU84,$I84-SUM($J84:AU84)))</f>
        <v>5.0341953655370295</v>
      </c>
      <c r="AW84" s="2"/>
    </row>
    <row r="85" spans="5:49" ht="15" outlineLevel="1">
      <c r="E85" s="44">
        <f>INDEX($K$4:$AV$4,,COUNT(E$65:E84)+1)</f>
        <v>40268</v>
      </c>
      <c r="G85" s="2" t="s">
        <v>105</v>
      </c>
      <c r="I85" s="2">
        <f t="shared" si="62"/>
        <v>133.54795956376688</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4.0104492361491557</v>
      </c>
      <c r="AF85" s="2">
        <f>IF(AE$4=$E85, $I85*AE$55,0) + IF(AE$4&gt;$E85,MIN(AE85,$I85-SUM($J85:AE85)))</f>
        <v>4.0104492361491557</v>
      </c>
      <c r="AG85" s="2">
        <f>IF(AF$4=$E85, $I85*AF$55,0) + IF(AF$4&gt;$E85,MIN(AF85,$I85-SUM($J85:AF85)))</f>
        <v>4.0104492361491557</v>
      </c>
      <c r="AH85" s="2">
        <f>IF(AG$4=$E85, $I85*AG$55,0) + IF(AG$4&gt;$E85,MIN(AG85,$I85-SUM($J85:AG85)))</f>
        <v>4.0104492361491557</v>
      </c>
      <c r="AI85" s="2">
        <f>IF(AH$4=$E85, $I85*AH$55,0) + IF(AH$4&gt;$E85,MIN(AH85,$I85-SUM($J85:AH85)))</f>
        <v>4.0104492361491557</v>
      </c>
      <c r="AJ85" s="2">
        <f>IF(AI$4=$E85, $I85*AI$55,0) + IF(AI$4&gt;$E85,MIN(AI85,$I85-SUM($J85:AI85)))</f>
        <v>4.0104492361491557</v>
      </c>
      <c r="AK85" s="2">
        <f>IF(AJ$4=$E85, $I85*AJ$55,0) + IF(AJ$4&gt;$E85,MIN(AJ85,$I85-SUM($J85:AJ85)))</f>
        <v>4.0104492361491557</v>
      </c>
      <c r="AL85" s="2">
        <f>IF(AK$4=$E85, $I85*AK$55,0) + IF(AK$4&gt;$E85,MIN(AK85,$I85-SUM($J85:AK85)))</f>
        <v>4.0104492361491557</v>
      </c>
      <c r="AM85" s="2">
        <f>IF(AL$4=$E85, $I85*AL$55,0) + IF(AL$4&gt;$E85,MIN(AL85,$I85-SUM($J85:AL85)))</f>
        <v>4.0104492361491557</v>
      </c>
      <c r="AN85" s="2">
        <f>IF(AM$4=$E85, $I85*AM$55,0) + IF(AM$4&gt;$E85,MIN(AM85,$I85-SUM($J85:AM85)))</f>
        <v>4.0104492361491557</v>
      </c>
      <c r="AO85" s="2">
        <f>IF(AN$4=$E85, $I85*AN$55,0) + IF(AN$4&gt;$E85,MIN(AN85,$I85-SUM($J85:AN85)))</f>
        <v>4.0104492361491557</v>
      </c>
      <c r="AP85" s="2">
        <f>IF(AO$4=$E85, $I85*AO$55,0) + IF(AO$4&gt;$E85,MIN(AO85,$I85-SUM($J85:AO85)))</f>
        <v>4.0104492361491557</v>
      </c>
      <c r="AQ85" s="57">
        <f>IF(AP$4=$E85, $I85*AP$55,0) + IF(AP$4&gt;$E85,MIN(AP85,$I85-SUM($J85:AP85)))</f>
        <v>4.0104492361491557</v>
      </c>
      <c r="AR85" s="2">
        <f>IF(AQ$4=$E85, $I85*AQ$55,0) + IF(AQ$4&gt;$E85,MIN(AQ85,$I85-SUM($J85:AQ85)))</f>
        <v>4.0104492361491557</v>
      </c>
      <c r="AS85" s="2">
        <f>IF(AR$4=$E85, $I85*AR$55,0) + IF(AR$4&gt;$E85,MIN(AR85,$I85-SUM($J85:AR85)))</f>
        <v>4.0104492361491557</v>
      </c>
      <c r="AT85" s="2">
        <f>IF(AS$4=$E85, $I85*AS$55,0) + IF(AS$4&gt;$E85,MIN(AS85,$I85-SUM($J85:AS85)))</f>
        <v>4.0104492361491557</v>
      </c>
      <c r="AU85" s="2">
        <f>IF(AT$4=$E85, $I85*AT$55,0) + IF(AT$4&gt;$E85,MIN(AT85,$I85-SUM($J85:AT85)))</f>
        <v>4.0104492361491557</v>
      </c>
      <c r="AV85" s="2">
        <f>IF(AU$4=$E85, $I85*AU$55,0) + IF(AU$4&gt;$E85,MIN(AU85,$I85-SUM($J85:AU85)))</f>
        <v>4.0104492361491557</v>
      </c>
      <c r="AW85" s="2"/>
    </row>
    <row r="86" spans="5:49" ht="15" outlineLevel="1">
      <c r="E86" s="44">
        <f>INDEX($K$4:$AV$4,,COUNT(E$65:E85)+1)</f>
        <v>40633</v>
      </c>
      <c r="G86" s="2" t="s">
        <v>105</v>
      </c>
      <c r="I86" s="2">
        <f t="shared" si="62"/>
        <v>160.4840786114506</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4.8193417000435623</v>
      </c>
      <c r="AG86" s="2">
        <f>IF(AF$4=$E86, $I86*AF$55,0) + IF(AF$4&gt;$E86,MIN(AF86,$I86-SUM($J86:AF86)))</f>
        <v>4.8193417000435623</v>
      </c>
      <c r="AH86" s="2">
        <f>IF(AG$4=$E86, $I86*AG$55,0) + IF(AG$4&gt;$E86,MIN(AG86,$I86-SUM($J86:AG86)))</f>
        <v>4.8193417000435623</v>
      </c>
      <c r="AI86" s="2">
        <f>IF(AH$4=$E86, $I86*AH$55,0) + IF(AH$4&gt;$E86,MIN(AH86,$I86-SUM($J86:AH86)))</f>
        <v>4.8193417000435623</v>
      </c>
      <c r="AJ86" s="2">
        <f>IF(AI$4=$E86, $I86*AI$55,0) + IF(AI$4&gt;$E86,MIN(AI86,$I86-SUM($J86:AI86)))</f>
        <v>4.8193417000435623</v>
      </c>
      <c r="AK86" s="2">
        <f>IF(AJ$4=$E86, $I86*AJ$55,0) + IF(AJ$4&gt;$E86,MIN(AJ86,$I86-SUM($J86:AJ86)))</f>
        <v>4.8193417000435623</v>
      </c>
      <c r="AL86" s="2">
        <f>IF(AK$4=$E86, $I86*AK$55,0) + IF(AK$4&gt;$E86,MIN(AK86,$I86-SUM($J86:AK86)))</f>
        <v>4.8193417000435623</v>
      </c>
      <c r="AM86" s="2">
        <f>IF(AL$4=$E86, $I86*AL$55,0) + IF(AL$4&gt;$E86,MIN(AL86,$I86-SUM($J86:AL86)))</f>
        <v>4.8193417000435623</v>
      </c>
      <c r="AN86" s="2">
        <f>IF(AM$4=$E86, $I86*AM$55,0) + IF(AM$4&gt;$E86,MIN(AM86,$I86-SUM($J86:AM86)))</f>
        <v>4.8193417000435623</v>
      </c>
      <c r="AO86" s="2">
        <f>IF(AN$4=$E86, $I86*AN$55,0) + IF(AN$4&gt;$E86,MIN(AN86,$I86-SUM($J86:AN86)))</f>
        <v>4.8193417000435623</v>
      </c>
      <c r="AP86" s="2">
        <f>IF(AO$4=$E86, $I86*AO$55,0) + IF(AO$4&gt;$E86,MIN(AO86,$I86-SUM($J86:AO86)))</f>
        <v>4.8193417000435623</v>
      </c>
      <c r="AQ86" s="57">
        <f>IF(AP$4=$E86, $I86*AP$55,0) + IF(AP$4&gt;$E86,MIN(AP86,$I86-SUM($J86:AP86)))</f>
        <v>4.8193417000435623</v>
      </c>
      <c r="AR86" s="2">
        <f>IF(AQ$4=$E86, $I86*AQ$55,0) + IF(AQ$4&gt;$E86,MIN(AQ86,$I86-SUM($J86:AQ86)))</f>
        <v>4.8193417000435623</v>
      </c>
      <c r="AS86" s="2">
        <f>IF(AR$4=$E86, $I86*AR$55,0) + IF(AR$4&gt;$E86,MIN(AR86,$I86-SUM($J86:AR86)))</f>
        <v>4.8193417000435623</v>
      </c>
      <c r="AT86" s="2">
        <f>IF(AS$4=$E86, $I86*AS$55,0) + IF(AS$4&gt;$E86,MIN(AS86,$I86-SUM($J86:AS86)))</f>
        <v>4.8193417000435623</v>
      </c>
      <c r="AU86" s="2">
        <f>IF(AT$4=$E86, $I86*AT$55,0) + IF(AT$4&gt;$E86,MIN(AT86,$I86-SUM($J86:AT86)))</f>
        <v>4.8193417000435623</v>
      </c>
      <c r="AV86" s="2">
        <f>IF(AU$4=$E86, $I86*AU$55,0) + IF(AU$4&gt;$E86,MIN(AU86,$I86-SUM($J86:AU86)))</f>
        <v>4.8193417000435623</v>
      </c>
      <c r="AW86" s="2"/>
    </row>
    <row r="87" spans="5:49" ht="15" outlineLevel="1">
      <c r="E87" s="44">
        <f>INDEX($K$4:$AV$4,,COUNT(E$65:E86)+1)</f>
        <v>40999</v>
      </c>
      <c r="G87" s="2" t="s">
        <v>105</v>
      </c>
      <c r="I87" s="2">
        <f t="shared" si="62"/>
        <v>186.45686038168739</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5.5993051165671899</v>
      </c>
      <c r="AH87" s="2">
        <f>IF(AG$4=$E87, $I87*AG$55,0) + IF(AG$4&gt;$E87,MIN(AG87,$I87-SUM($J87:AG87)))</f>
        <v>5.5993051165671899</v>
      </c>
      <c r="AI87" s="2">
        <f>IF(AH$4=$E87, $I87*AH$55,0) + IF(AH$4&gt;$E87,MIN(AH87,$I87-SUM($J87:AH87)))</f>
        <v>5.5993051165671899</v>
      </c>
      <c r="AJ87" s="2">
        <f>IF(AI$4=$E87, $I87*AI$55,0) + IF(AI$4&gt;$E87,MIN(AI87,$I87-SUM($J87:AI87)))</f>
        <v>5.5993051165671899</v>
      </c>
      <c r="AK87" s="2">
        <f>IF(AJ$4=$E87, $I87*AJ$55,0) + IF(AJ$4&gt;$E87,MIN(AJ87,$I87-SUM($J87:AJ87)))</f>
        <v>5.5993051165671899</v>
      </c>
      <c r="AL87" s="2">
        <f>IF(AK$4=$E87, $I87*AK$55,0) + IF(AK$4&gt;$E87,MIN(AK87,$I87-SUM($J87:AK87)))</f>
        <v>5.5993051165671899</v>
      </c>
      <c r="AM87" s="2">
        <f>IF(AL$4=$E87, $I87*AL$55,0) + IF(AL$4&gt;$E87,MIN(AL87,$I87-SUM($J87:AL87)))</f>
        <v>5.5993051165671899</v>
      </c>
      <c r="AN87" s="2">
        <f>IF(AM$4=$E87, $I87*AM$55,0) + IF(AM$4&gt;$E87,MIN(AM87,$I87-SUM($J87:AM87)))</f>
        <v>5.5993051165671899</v>
      </c>
      <c r="AO87" s="2">
        <f>IF(AN$4=$E87, $I87*AN$55,0) + IF(AN$4&gt;$E87,MIN(AN87,$I87-SUM($J87:AN87)))</f>
        <v>5.5993051165671899</v>
      </c>
      <c r="AP87" s="2">
        <f>IF(AO$4=$E87, $I87*AO$55,0) + IF(AO$4&gt;$E87,MIN(AO87,$I87-SUM($J87:AO87)))</f>
        <v>5.5993051165671899</v>
      </c>
      <c r="AQ87" s="57">
        <f>IF(AP$4=$E87, $I87*AP$55,0) + IF(AP$4&gt;$E87,MIN(AP87,$I87-SUM($J87:AP87)))</f>
        <v>5.5993051165671899</v>
      </c>
      <c r="AR87" s="2">
        <f>IF(AQ$4=$E87, $I87*AQ$55,0) + IF(AQ$4&gt;$E87,MIN(AQ87,$I87-SUM($J87:AQ87)))</f>
        <v>5.5993051165671899</v>
      </c>
      <c r="AS87" s="2">
        <f>IF(AR$4=$E87, $I87*AR$55,0) + IF(AR$4&gt;$E87,MIN(AR87,$I87-SUM($J87:AR87)))</f>
        <v>5.5993051165671899</v>
      </c>
      <c r="AT87" s="2">
        <f>IF(AS$4=$E87, $I87*AS$55,0) + IF(AS$4&gt;$E87,MIN(AS87,$I87-SUM($J87:AS87)))</f>
        <v>5.5993051165671899</v>
      </c>
      <c r="AU87" s="2">
        <f>IF(AT$4=$E87, $I87*AT$55,0) + IF(AT$4&gt;$E87,MIN(AT87,$I87-SUM($J87:AT87)))</f>
        <v>5.5993051165671899</v>
      </c>
      <c r="AV87" s="2">
        <f>IF(AU$4=$E87, $I87*AU$55,0) + IF(AU$4&gt;$E87,MIN(AU87,$I87-SUM($J87:AU87)))</f>
        <v>5.5993051165671899</v>
      </c>
      <c r="AW87" s="2"/>
    </row>
    <row r="88" spans="5:49" ht="15" outlineLevel="1">
      <c r="E88" s="44">
        <f>INDEX($K$4:$AV$4,,COUNT(E$65:E87)+1)</f>
        <v>41364</v>
      </c>
      <c r="G88" s="2" t="s">
        <v>105</v>
      </c>
      <c r="I88" s="2">
        <f t="shared" si="62"/>
        <v>197.45432869512041</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5.929559420273887</v>
      </c>
      <c r="AI88" s="2">
        <f>IF(AH$4=$E88, $I88*AH$55,0) + IF(AH$4&gt;$E88,MIN(AH88,$I88-SUM($J88:AH88)))</f>
        <v>5.929559420273887</v>
      </c>
      <c r="AJ88" s="2">
        <f>IF(AI$4=$E88, $I88*AI$55,0) + IF(AI$4&gt;$E88,MIN(AI88,$I88-SUM($J88:AI88)))</f>
        <v>5.929559420273887</v>
      </c>
      <c r="AK88" s="2">
        <f>IF(AJ$4=$E88, $I88*AJ$55,0) + IF(AJ$4&gt;$E88,MIN(AJ88,$I88-SUM($J88:AJ88)))</f>
        <v>5.929559420273887</v>
      </c>
      <c r="AL88" s="2">
        <f>IF(AK$4=$E88, $I88*AK$55,0) + IF(AK$4&gt;$E88,MIN(AK88,$I88-SUM($J88:AK88)))</f>
        <v>5.929559420273887</v>
      </c>
      <c r="AM88" s="2">
        <f>IF(AL$4=$E88, $I88*AL$55,0) + IF(AL$4&gt;$E88,MIN(AL88,$I88-SUM($J88:AL88)))</f>
        <v>5.929559420273887</v>
      </c>
      <c r="AN88" s="2">
        <f>IF(AM$4=$E88, $I88*AM$55,0) + IF(AM$4&gt;$E88,MIN(AM88,$I88-SUM($J88:AM88)))</f>
        <v>5.929559420273887</v>
      </c>
      <c r="AO88" s="2">
        <f>IF(AN$4=$E88, $I88*AN$55,0) + IF(AN$4&gt;$E88,MIN(AN88,$I88-SUM($J88:AN88)))</f>
        <v>5.929559420273887</v>
      </c>
      <c r="AP88" s="2">
        <f>IF(AO$4=$E88, $I88*AO$55,0) + IF(AO$4&gt;$E88,MIN(AO88,$I88-SUM($J88:AO88)))</f>
        <v>5.929559420273887</v>
      </c>
      <c r="AQ88" s="57">
        <f>IF(AP$4=$E88, $I88*AP$55,0) + IF(AP$4&gt;$E88,MIN(AP88,$I88-SUM($J88:AP88)))</f>
        <v>5.929559420273887</v>
      </c>
      <c r="AR88" s="2">
        <f>IF(AQ$4=$E88, $I88*AQ$55,0) + IF(AQ$4&gt;$E88,MIN(AQ88,$I88-SUM($J88:AQ88)))</f>
        <v>5.929559420273887</v>
      </c>
      <c r="AS88" s="2">
        <f>IF(AR$4=$E88, $I88*AR$55,0) + IF(AR$4&gt;$E88,MIN(AR88,$I88-SUM($J88:AR88)))</f>
        <v>5.929559420273887</v>
      </c>
      <c r="AT88" s="2">
        <f>IF(AS$4=$E88, $I88*AS$55,0) + IF(AS$4&gt;$E88,MIN(AS88,$I88-SUM($J88:AS88)))</f>
        <v>5.929559420273887</v>
      </c>
      <c r="AU88" s="2">
        <f>IF(AT$4=$E88, $I88*AT$55,0) + IF(AT$4&gt;$E88,MIN(AT88,$I88-SUM($J88:AT88)))</f>
        <v>5.929559420273887</v>
      </c>
      <c r="AV88" s="2">
        <f>IF(AU$4=$E88, $I88*AU$55,0) + IF(AU$4&gt;$E88,MIN(AU88,$I88-SUM($J88:AU88)))</f>
        <v>5.929559420273887</v>
      </c>
      <c r="AW88" s="2"/>
    </row>
    <row r="89" spans="5:49" ht="15" outlineLevel="1">
      <c r="E89" s="44">
        <f>INDEX($K$4:$AV$4,,COUNT(E$65:E88)+1)</f>
        <v>41729</v>
      </c>
      <c r="G89" s="2" t="s">
        <v>105</v>
      </c>
      <c r="I89" s="2">
        <f t="shared" si="62"/>
        <v>227.57352426349414</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6.8340397676724969</v>
      </c>
      <c r="AJ89" s="2">
        <f>IF(AI$4=$E89, $I89*AI$55,0) + IF(AI$4&gt;$E89,MIN(AI89,$I89-SUM($J89:AI89)))</f>
        <v>6.8340397676724969</v>
      </c>
      <c r="AK89" s="2">
        <f>IF(AJ$4=$E89, $I89*AJ$55,0) + IF(AJ$4&gt;$E89,MIN(AJ89,$I89-SUM($J89:AJ89)))</f>
        <v>6.8340397676724969</v>
      </c>
      <c r="AL89" s="2">
        <f>IF(AK$4=$E89, $I89*AK$55,0) + IF(AK$4&gt;$E89,MIN(AK89,$I89-SUM($J89:AK89)))</f>
        <v>6.8340397676724969</v>
      </c>
      <c r="AM89" s="2">
        <f>IF(AL$4=$E89, $I89*AL$55,0) + IF(AL$4&gt;$E89,MIN(AL89,$I89-SUM($J89:AL89)))</f>
        <v>6.8340397676724969</v>
      </c>
      <c r="AN89" s="2">
        <f>IF(AM$4=$E89, $I89*AM$55,0) + IF(AM$4&gt;$E89,MIN(AM89,$I89-SUM($J89:AM89)))</f>
        <v>6.8340397676724969</v>
      </c>
      <c r="AO89" s="2">
        <f>IF(AN$4=$E89, $I89*AN$55,0) + IF(AN$4&gt;$E89,MIN(AN89,$I89-SUM($J89:AN89)))</f>
        <v>6.8340397676724969</v>
      </c>
      <c r="AP89" s="2">
        <f>IF(AO$4=$E89, $I89*AO$55,0) + IF(AO$4&gt;$E89,MIN(AO89,$I89-SUM($J89:AO89)))</f>
        <v>6.8340397676724969</v>
      </c>
      <c r="AQ89" s="57">
        <f>IF(AP$4=$E89, $I89*AP$55,0) + IF(AP$4&gt;$E89,MIN(AP89,$I89-SUM($J89:AP89)))</f>
        <v>6.8340397676724969</v>
      </c>
      <c r="AR89" s="2">
        <f>IF(AQ$4=$E89, $I89*AQ$55,0) + IF(AQ$4&gt;$E89,MIN(AQ89,$I89-SUM($J89:AQ89)))</f>
        <v>6.8340397676724969</v>
      </c>
      <c r="AS89" s="2">
        <f>IF(AR$4=$E89, $I89*AR$55,0) + IF(AR$4&gt;$E89,MIN(AR89,$I89-SUM($J89:AR89)))</f>
        <v>6.8340397676724969</v>
      </c>
      <c r="AT89" s="2">
        <f>IF(AS$4=$E89, $I89*AS$55,0) + IF(AS$4&gt;$E89,MIN(AS89,$I89-SUM($J89:AS89)))</f>
        <v>6.8340397676724969</v>
      </c>
      <c r="AU89" s="2">
        <f>IF(AT$4=$E89, $I89*AT$55,0) + IF(AT$4&gt;$E89,MIN(AT89,$I89-SUM($J89:AT89)))</f>
        <v>6.8340397676724969</v>
      </c>
      <c r="AV89" s="2">
        <f>IF(AU$4=$E89, $I89*AU$55,0) + IF(AU$4&gt;$E89,MIN(AU89,$I89-SUM($J89:AU89)))</f>
        <v>6.8340397676724969</v>
      </c>
      <c r="AW89" s="2"/>
    </row>
    <row r="90" spans="5:49" ht="15" outlineLevel="1">
      <c r="E90" s="44">
        <f>INDEX($K$4:$AV$4,,COUNT(E$65:E89)+1)</f>
        <v>42094</v>
      </c>
      <c r="G90" s="2" t="s">
        <v>105</v>
      </c>
      <c r="I90" s="2">
        <f t="shared" si="62"/>
        <v>258.88118603657284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7.7742097908880741</v>
      </c>
      <c r="AK90" s="2">
        <f>IF(AJ$4=$E90, $I90*AJ$55,0) + IF(AJ$4&gt;$E90,MIN(AJ90,$I90-SUM($J90:AJ90)))</f>
        <v>7.7742097908880741</v>
      </c>
      <c r="AL90" s="2">
        <f>IF(AK$4=$E90, $I90*AK$55,0) + IF(AK$4&gt;$E90,MIN(AK90,$I90-SUM($J90:AK90)))</f>
        <v>7.7742097908880741</v>
      </c>
      <c r="AM90" s="2">
        <f>IF(AL$4=$E90, $I90*AL$55,0) + IF(AL$4&gt;$E90,MIN(AL90,$I90-SUM($J90:AL90)))</f>
        <v>7.7742097908880741</v>
      </c>
      <c r="AN90" s="2">
        <f>IF(AM$4=$E90, $I90*AM$55,0) + IF(AM$4&gt;$E90,MIN(AM90,$I90-SUM($J90:AM90)))</f>
        <v>7.7742097908880741</v>
      </c>
      <c r="AO90" s="2">
        <f>IF(AN$4=$E90, $I90*AN$55,0) + IF(AN$4&gt;$E90,MIN(AN90,$I90-SUM($J90:AN90)))</f>
        <v>7.7742097908880741</v>
      </c>
      <c r="AP90" s="2">
        <f>IF(AO$4=$E90, $I90*AO$55,0) + IF(AO$4&gt;$E90,MIN(AO90,$I90-SUM($J90:AO90)))</f>
        <v>7.7742097908880741</v>
      </c>
      <c r="AQ90" s="57">
        <f>IF(AP$4=$E90, $I90*AP$55,0) + IF(AP$4&gt;$E90,MIN(AP90,$I90-SUM($J90:AP90)))</f>
        <v>7.7742097908880741</v>
      </c>
      <c r="AR90" s="2">
        <f>IF(AQ$4=$E90, $I90*AQ$55,0) + IF(AQ$4&gt;$E90,MIN(AQ90,$I90-SUM($J90:AQ90)))</f>
        <v>7.7742097908880741</v>
      </c>
      <c r="AS90" s="2">
        <f>IF(AR$4=$E90, $I90*AR$55,0) + IF(AR$4&gt;$E90,MIN(AR90,$I90-SUM($J90:AR90)))</f>
        <v>7.7742097908880741</v>
      </c>
      <c r="AT90" s="2">
        <f>IF(AS$4=$E90, $I90*AS$55,0) + IF(AS$4&gt;$E90,MIN(AS90,$I90-SUM($J90:AS90)))</f>
        <v>7.7742097908880741</v>
      </c>
      <c r="AU90" s="2">
        <f>IF(AT$4=$E90, $I90*AT$55,0) + IF(AT$4&gt;$E90,MIN(AT90,$I90-SUM($J90:AT90)))</f>
        <v>7.7742097908880741</v>
      </c>
      <c r="AV90" s="2">
        <f>IF(AU$4=$E90, $I90*AU$55,0) + IF(AU$4&gt;$E90,MIN(AU90,$I90-SUM($J90:AU90)))</f>
        <v>7.7742097908880741</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1"/>
    </row>
    <row r="105" spans="1:49" ht="15">
      <c r="A105" s="2"/>
      <c r="B105" s="2"/>
      <c r="C105" s="20" t="s">
        <v>905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1"/>
    </row>
    <row r="108" spans="1:49" ht="15" outlineLevel="1">
      <c r="E108" s="44" t="s">
        <v>906</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1"/>
    </row>
    <row r="110" spans="1:49" ht="15" outlineLevel="1">
      <c r="E110" s="44">
        <f>INDEX($K$4:$AV$4,,COUNT(E$109:E109)+1)</f>
        <v>33328</v>
      </c>
      <c r="G110" s="2" t="s">
        <v>105</v>
      </c>
      <c r="I110" s="2">
        <f>INDEX($K$24:$AV$24,,MATCH(E110,$K$4:$AV$4,0))</f>
        <v>24.080390407724195</v>
      </c>
      <c r="K110" s="2">
        <f>IF(J$4=$E110, $I110*J$57,0) + IF(J$4&gt;$E110,MIN(J110,$I110-SUM($J110:J110)))</f>
        <v>0</v>
      </c>
      <c r="L110" s="2">
        <f>IF(K$4=$E110, $I110*K$57,0) + IF(K$4&gt;$E110,MIN(K110,$I110-SUM($J110:K110)))</f>
        <v>1.2040195203862099</v>
      </c>
      <c r="M110" s="2">
        <f>IF(L$4=$E110, $I110*L$57,0) + IF(L$4&gt;$E110,MIN(L110,$I110-SUM($J110:L110)))</f>
        <v>1.2040195203862099</v>
      </c>
      <c r="N110" s="2">
        <f>IF(M$4=$E110, $I110*M$57,0) + IF(M$4&gt;$E110,MIN(M110,$I110-SUM($J110:M110)))</f>
        <v>1.2040195203862099</v>
      </c>
      <c r="O110" s="2">
        <f>IF(N$4=$E110, $I110*N$57,0) + IF(N$4&gt;$E110,MIN(N110,$I110-SUM($J110:N110)))</f>
        <v>1.2040195203862099</v>
      </c>
      <c r="P110" s="2">
        <f>IF(O$4=$E110, $I110*O$57,0) + IF(O$4&gt;$E110,MIN(O110,$I110-SUM($J110:O110)))</f>
        <v>1.2040195203862099</v>
      </c>
      <c r="Q110" s="2">
        <f>IF(P$4=$E110, $I110*P$57,0) + IF(P$4&gt;$E110,MIN(P110,$I110-SUM($J110:P110)))</f>
        <v>1.2040195203862099</v>
      </c>
      <c r="R110" s="2">
        <f>IF(Q$4=$E110, $I110*Q$57,0) + IF(Q$4&gt;$E110,MIN(Q110,$I110-SUM($J110:Q110)))</f>
        <v>1.2040195203862099</v>
      </c>
      <c r="S110" s="2">
        <f>IF(R$4=$E110, $I110*R$57,0) + IF(R$4&gt;$E110,MIN(R110,$I110-SUM($J110:R110)))</f>
        <v>1.2040195203862099</v>
      </c>
      <c r="T110" s="2">
        <f>IF(S$4=$E110, $I110*S$57,0) + IF(S$4&gt;$E110,MIN(S110,$I110-SUM($J110:S110)))</f>
        <v>1.2040195203862099</v>
      </c>
      <c r="U110" s="2">
        <f>IF(T$4=$E110, $I110*T$57,0) + IF(T$4&gt;$E110,MIN(T110,$I110-SUM($J110:T110)))</f>
        <v>1.2040195203862099</v>
      </c>
      <c r="V110" s="2">
        <f>IF(U$4=$E110, $I110*U$57,0) + IF(U$4&gt;$E110,MIN(U110,$I110-SUM($J110:U110)))</f>
        <v>1.2040195203862099</v>
      </c>
      <c r="W110" s="2">
        <f>IF(V$4=$E110, $I110*V$57,0) + IF(V$4&gt;$E110,MIN(V110,$I110-SUM($J110:V110)))</f>
        <v>1.2040195203862099</v>
      </c>
      <c r="X110" s="2">
        <f>IF(W$4=$E110, $I110*W$57,0) + IF(W$4&gt;$E110,MIN(W110,$I110-SUM($J110:W110)))</f>
        <v>1.2040195203862099</v>
      </c>
      <c r="Y110" s="2">
        <f>IF(X$4=$E110, $I110*X$57,0) + IF(X$4&gt;$E110,MIN(X110,$I110-SUM($J110:X110)))</f>
        <v>1.2040195203862099</v>
      </c>
      <c r="Z110" s="2">
        <f>IF(Y$4=$E110, $I110*Y$57,0) + IF(Y$4&gt;$E110,MIN(Y110,$I110-SUM($J110:Y110)))</f>
        <v>1.2040195203862099</v>
      </c>
      <c r="AA110" s="2">
        <f>IF(Z$4=$E110, $I110*Z$57,0) + IF(Z$4&gt;$E110,MIN(Z110,$I110-SUM($J110:Z110)))</f>
        <v>1.2040195203862099</v>
      </c>
      <c r="AB110" s="2">
        <f>IF(AA$4=$E110, $I110*AA$57,0) + IF(AA$4&gt;$E110,MIN(AA110,$I110-SUM($J110:AA110)))</f>
        <v>1.2040195203862099</v>
      </c>
      <c r="AC110" s="2">
        <f>IF(AB$4=$E110, $I110*AB$57,0) + IF(AB$4&gt;$E110,MIN(AB110,$I110-SUM($J110:AB110)))</f>
        <v>1.2040195203862099</v>
      </c>
      <c r="AD110" s="2">
        <f>IF(AC$4=$E110, $I110*AC$57,0) + IF(AC$4&gt;$E110,MIN(AC110,$I110-SUM($J110:AC110)))</f>
        <v>1.2040195203862099</v>
      </c>
      <c r="AE110" s="2">
        <f>IF(AD$4=$E110, $I110*AD$57,0) + IF(AD$4&gt;$E110,MIN(AD110,$I110-SUM($J110:AD110)))</f>
        <v>1.2040195203862041</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68.906963320564614</v>
      </c>
      <c r="K111" s="2">
        <f>IF(J$4=$E111, $I111*J$57,0) + IF(J$4&gt;$E111,MIN(J111,$I111-SUM($J111:J111)))</f>
        <v>0</v>
      </c>
      <c r="L111" s="2">
        <f>IF(K$4=$E111, $I111*K$57,0) + IF(K$4&gt;$E111,MIN(K111,$I111-SUM($J111:K111)))</f>
        <v>0</v>
      </c>
      <c r="M111" s="2">
        <f>IF(L$4=$E111, $I111*L$57,0) + IF(L$4&gt;$E111,MIN(L111,$I111-SUM($J111:L111)))</f>
        <v>3.4453481660282308</v>
      </c>
      <c r="N111" s="2">
        <f>IF(M$4=$E111, $I111*M$57,0) + IF(M$4&gt;$E111,MIN(M111,$I111-SUM($J111:M111)))</f>
        <v>3.4453481660282308</v>
      </c>
      <c r="O111" s="2">
        <f>IF(N$4=$E111, $I111*N$57,0) + IF(N$4&gt;$E111,MIN(N111,$I111-SUM($J111:N111)))</f>
        <v>3.4453481660282308</v>
      </c>
      <c r="P111" s="2">
        <f>IF(O$4=$E111, $I111*O$57,0) + IF(O$4&gt;$E111,MIN(O111,$I111-SUM($J111:O111)))</f>
        <v>3.4453481660282308</v>
      </c>
      <c r="Q111" s="2">
        <f>IF(P$4=$E111, $I111*P$57,0) + IF(P$4&gt;$E111,MIN(P111,$I111-SUM($J111:P111)))</f>
        <v>3.4453481660282308</v>
      </c>
      <c r="R111" s="2">
        <f>IF(Q$4=$E111, $I111*Q$57,0) + IF(Q$4&gt;$E111,MIN(Q111,$I111-SUM($J111:Q111)))</f>
        <v>3.4453481660282308</v>
      </c>
      <c r="S111" s="2">
        <f>IF(R$4=$E111, $I111*R$57,0) + IF(R$4&gt;$E111,MIN(R111,$I111-SUM($J111:R111)))</f>
        <v>3.4453481660282308</v>
      </c>
      <c r="T111" s="2">
        <f>IF(S$4=$E111, $I111*S$57,0) + IF(S$4&gt;$E111,MIN(S111,$I111-SUM($J111:S111)))</f>
        <v>3.4453481660282308</v>
      </c>
      <c r="U111" s="2">
        <f>IF(T$4=$E111, $I111*T$57,0) + IF(T$4&gt;$E111,MIN(T111,$I111-SUM($J111:T111)))</f>
        <v>3.4453481660282308</v>
      </c>
      <c r="V111" s="2">
        <f>IF(U$4=$E111, $I111*U$57,0) + IF(U$4&gt;$E111,MIN(U111,$I111-SUM($J111:U111)))</f>
        <v>3.4453481660282308</v>
      </c>
      <c r="W111" s="2">
        <f>IF(V$4=$E111, $I111*V$57,0) + IF(V$4&gt;$E111,MIN(V111,$I111-SUM($J111:V111)))</f>
        <v>3.4453481660282308</v>
      </c>
      <c r="X111" s="2">
        <f>IF(W$4=$E111, $I111*W$57,0) + IF(W$4&gt;$E111,MIN(W111,$I111-SUM($J111:W111)))</f>
        <v>3.4453481660282308</v>
      </c>
      <c r="Y111" s="2">
        <f>IF(X$4=$E111, $I111*X$57,0) + IF(X$4&gt;$E111,MIN(X111,$I111-SUM($J111:X111)))</f>
        <v>3.4453481660282308</v>
      </c>
      <c r="Z111" s="2">
        <f>IF(Y$4=$E111, $I111*Y$57,0) + IF(Y$4&gt;$E111,MIN(Y111,$I111-SUM($J111:Y111)))</f>
        <v>3.4453481660282308</v>
      </c>
      <c r="AA111" s="2">
        <f>IF(Z$4=$E111, $I111*Z$57,0) + IF(Z$4&gt;$E111,MIN(Z111,$I111-SUM($J111:Z111)))</f>
        <v>3.4453481660282308</v>
      </c>
      <c r="AB111" s="2">
        <f>IF(AA$4=$E111, $I111*AA$57,0) + IF(AA$4&gt;$E111,MIN(AA111,$I111-SUM($J111:AA111)))</f>
        <v>3.4453481660282308</v>
      </c>
      <c r="AC111" s="2">
        <f>IF(AB$4=$E111, $I111*AB$57,0) + IF(AB$4&gt;$E111,MIN(AB111,$I111-SUM($J111:AB111)))</f>
        <v>3.4453481660282308</v>
      </c>
      <c r="AD111" s="2">
        <f>IF(AC$4=$E111, $I111*AC$57,0) + IF(AC$4&gt;$E111,MIN(AC111,$I111-SUM($J111:AC111)))</f>
        <v>3.4453481660282308</v>
      </c>
      <c r="AE111" s="2">
        <f>IF(AD$4=$E111, $I111*AD$57,0) + IF(AD$4&gt;$E111,MIN(AD111,$I111-SUM($J111:AD111)))</f>
        <v>3.4453481660282308</v>
      </c>
      <c r="AF111" s="2">
        <f>IF(AE$4=$E111, $I111*AE$57,0) + IF(AE$4&gt;$E111,MIN(AE111,$I111-SUM($J111:AE111)))</f>
        <v>3.4453481660282108</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100.58193839534029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5.0290969197670146</v>
      </c>
      <c r="O112" s="2">
        <f>IF(N$4=$E112, $I112*N$57,0) + IF(N$4&gt;$E112,MIN(N112,$I112-SUM($J112:N112)))</f>
        <v>5.0290969197670146</v>
      </c>
      <c r="P112" s="2">
        <f>IF(O$4=$E112, $I112*O$57,0) + IF(O$4&gt;$E112,MIN(O112,$I112-SUM($J112:O112)))</f>
        <v>5.0290969197670146</v>
      </c>
      <c r="Q112" s="2">
        <f>IF(P$4=$E112, $I112*P$57,0) + IF(P$4&gt;$E112,MIN(P112,$I112-SUM($J112:P112)))</f>
        <v>5.0290969197670146</v>
      </c>
      <c r="R112" s="2">
        <f>IF(Q$4=$E112, $I112*Q$57,0) + IF(Q$4&gt;$E112,MIN(Q112,$I112-SUM($J112:Q112)))</f>
        <v>5.0290969197670146</v>
      </c>
      <c r="S112" s="2">
        <f>IF(R$4=$E112, $I112*R$57,0) + IF(R$4&gt;$E112,MIN(R112,$I112-SUM($J112:R112)))</f>
        <v>5.0290969197670146</v>
      </c>
      <c r="T112" s="2">
        <f>IF(S$4=$E112, $I112*S$57,0) + IF(S$4&gt;$E112,MIN(S112,$I112-SUM($J112:S112)))</f>
        <v>5.0290969197670146</v>
      </c>
      <c r="U112" s="2">
        <f>IF(T$4=$E112, $I112*T$57,0) + IF(T$4&gt;$E112,MIN(T112,$I112-SUM($J112:T112)))</f>
        <v>5.0290969197670146</v>
      </c>
      <c r="V112" s="2">
        <f>IF(U$4=$E112, $I112*U$57,0) + IF(U$4&gt;$E112,MIN(U112,$I112-SUM($J112:U112)))</f>
        <v>5.0290969197670146</v>
      </c>
      <c r="W112" s="2">
        <f>IF(V$4=$E112, $I112*V$57,0) + IF(V$4&gt;$E112,MIN(V112,$I112-SUM($J112:V112)))</f>
        <v>5.0290969197670146</v>
      </c>
      <c r="X112" s="2">
        <f>IF(W$4=$E112, $I112*W$57,0) + IF(W$4&gt;$E112,MIN(W112,$I112-SUM($J112:W112)))</f>
        <v>5.0290969197670146</v>
      </c>
      <c r="Y112" s="2">
        <f>IF(X$4=$E112, $I112*X$57,0) + IF(X$4&gt;$E112,MIN(X112,$I112-SUM($J112:X112)))</f>
        <v>5.0290969197670146</v>
      </c>
      <c r="Z112" s="2">
        <f>IF(Y$4=$E112, $I112*Y$57,0) + IF(Y$4&gt;$E112,MIN(Y112,$I112-SUM($J112:Y112)))</f>
        <v>5.0290969197670146</v>
      </c>
      <c r="AA112" s="2">
        <f>IF(Z$4=$E112, $I112*Z$57,0) + IF(Z$4&gt;$E112,MIN(Z112,$I112-SUM($J112:Z112)))</f>
        <v>5.0290969197670146</v>
      </c>
      <c r="AB112" s="2">
        <f>IF(AA$4=$E112, $I112*AA$57,0) + IF(AA$4&gt;$E112,MIN(AA112,$I112-SUM($J112:AA112)))</f>
        <v>5.0290969197670146</v>
      </c>
      <c r="AC112" s="2">
        <f>IF(AB$4=$E112, $I112*AB$57,0) + IF(AB$4&gt;$E112,MIN(AB112,$I112-SUM($J112:AB112)))</f>
        <v>5.0290969197670146</v>
      </c>
      <c r="AD112" s="2">
        <f>IF(AC$4=$E112, $I112*AC$57,0) + IF(AC$4&gt;$E112,MIN(AC112,$I112-SUM($J112:AC112)))</f>
        <v>5.0290969197670146</v>
      </c>
      <c r="AE112" s="2">
        <f>IF(AD$4=$E112, $I112*AD$57,0) + IF(AD$4&gt;$E112,MIN(AD112,$I112-SUM($J112:AD112)))</f>
        <v>5.0290969197670146</v>
      </c>
      <c r="AF112" s="2">
        <f>IF(AE$4=$E112, $I112*AE$57,0) + IF(AE$4&gt;$E112,MIN(AE112,$I112-SUM($J112:AE112)))</f>
        <v>5.0290969197670146</v>
      </c>
      <c r="AG112" s="2">
        <f>IF(AF$4=$E112, $I112*AF$57,0) + IF(AF$4&gt;$E112,MIN(AF112,$I112-SUM($J112:AF112)))</f>
        <v>5.0290969197670137</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130.96027706354624</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6.5480138531773129</v>
      </c>
      <c r="P113" s="2">
        <f>IF(O$4=$E113, $I113*O$57,0) + IF(O$4&gt;$E113,MIN(O113,$I113-SUM($J113:O113)))</f>
        <v>6.5480138531773129</v>
      </c>
      <c r="Q113" s="2">
        <f>IF(P$4=$E113, $I113*P$57,0) + IF(P$4&gt;$E113,MIN(P113,$I113-SUM($J113:P113)))</f>
        <v>6.5480138531773129</v>
      </c>
      <c r="R113" s="2">
        <f>IF(Q$4=$E113, $I113*Q$57,0) + IF(Q$4&gt;$E113,MIN(Q113,$I113-SUM($J113:Q113)))</f>
        <v>6.5480138531773129</v>
      </c>
      <c r="S113" s="2">
        <f>IF(R$4=$E113, $I113*R$57,0) + IF(R$4&gt;$E113,MIN(R113,$I113-SUM($J113:R113)))</f>
        <v>6.5480138531773129</v>
      </c>
      <c r="T113" s="2">
        <f>IF(S$4=$E113, $I113*S$57,0) + IF(S$4&gt;$E113,MIN(S113,$I113-SUM($J113:S113)))</f>
        <v>6.5480138531773129</v>
      </c>
      <c r="U113" s="2">
        <f>IF(T$4=$E113, $I113*T$57,0) + IF(T$4&gt;$E113,MIN(T113,$I113-SUM($J113:T113)))</f>
        <v>6.5480138531773129</v>
      </c>
      <c r="V113" s="2">
        <f>IF(U$4=$E113, $I113*U$57,0) + IF(U$4&gt;$E113,MIN(U113,$I113-SUM($J113:U113)))</f>
        <v>6.5480138531773129</v>
      </c>
      <c r="W113" s="2">
        <f>IF(V$4=$E113, $I113*V$57,0) + IF(V$4&gt;$E113,MIN(V113,$I113-SUM($J113:V113)))</f>
        <v>6.5480138531773129</v>
      </c>
      <c r="X113" s="2">
        <f>IF(W$4=$E113, $I113*W$57,0) + IF(W$4&gt;$E113,MIN(W113,$I113-SUM($J113:W113)))</f>
        <v>6.5480138531773129</v>
      </c>
      <c r="Y113" s="2">
        <f>IF(X$4=$E113, $I113*X$57,0) + IF(X$4&gt;$E113,MIN(X113,$I113-SUM($J113:X113)))</f>
        <v>6.5480138531773129</v>
      </c>
      <c r="Z113" s="2">
        <f>IF(Y$4=$E113, $I113*Y$57,0) + IF(Y$4&gt;$E113,MIN(Y113,$I113-SUM($J113:Y113)))</f>
        <v>6.5480138531773129</v>
      </c>
      <c r="AA113" s="2">
        <f>IF(Z$4=$E113, $I113*Z$57,0) + IF(Z$4&gt;$E113,MIN(Z113,$I113-SUM($J113:Z113)))</f>
        <v>6.5480138531773129</v>
      </c>
      <c r="AB113" s="2">
        <f>IF(AA$4=$E113, $I113*AA$57,0) + IF(AA$4&gt;$E113,MIN(AA113,$I113-SUM($J113:AA113)))</f>
        <v>6.5480138531773129</v>
      </c>
      <c r="AC113" s="2">
        <f>IF(AB$4=$E113, $I113*AB$57,0) + IF(AB$4&gt;$E113,MIN(AB113,$I113-SUM($J113:AB113)))</f>
        <v>6.5480138531773129</v>
      </c>
      <c r="AD113" s="2">
        <f>IF(AC$4=$E113, $I113*AC$57,0) + IF(AC$4&gt;$E113,MIN(AC113,$I113-SUM($J113:AC113)))</f>
        <v>6.5480138531773129</v>
      </c>
      <c r="AE113" s="2">
        <f>IF(AD$4=$E113, $I113*AD$57,0) + IF(AD$4&gt;$E113,MIN(AD113,$I113-SUM($J113:AD113)))</f>
        <v>6.5480138531773129</v>
      </c>
      <c r="AF113" s="2">
        <f>IF(AE$4=$E113, $I113*AE$57,0) + IF(AE$4&gt;$E113,MIN(AE113,$I113-SUM($J113:AE113)))</f>
        <v>6.5480138531773129</v>
      </c>
      <c r="AG113" s="2">
        <f>IF(AF$4=$E113, $I113*AF$57,0) + IF(AF$4&gt;$E113,MIN(AF113,$I113-SUM($J113:AF113)))</f>
        <v>6.5480138531773129</v>
      </c>
      <c r="AH113" s="2">
        <f>IF(AG$4=$E113, $I113*AG$57,0) + IF(AG$4&gt;$E113,MIN(AG113,$I113-SUM($J113:AG113)))</f>
        <v>6.5480138531773129</v>
      </c>
      <c r="AI113" s="2">
        <f>IF(AH$4=$E113, $I113*AH$57,0) + IF(AH$4&gt;$E113,MIN(AH113,$I113-SUM($J113:AH113)))</f>
        <v>2.8421709430404007E-14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107.99128929002464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5.399564464501232</v>
      </c>
      <c r="Q114" s="2">
        <f>IF(P$4=$E114, $I114*P$57,0) + IF(P$4&gt;$E114,MIN(P114,$I114-SUM($J114:P114)))</f>
        <v>5.399564464501232</v>
      </c>
      <c r="R114" s="2">
        <f>IF(Q$4=$E114, $I114*Q$57,0) + IF(Q$4&gt;$E114,MIN(Q114,$I114-SUM($J114:Q114)))</f>
        <v>5.399564464501232</v>
      </c>
      <c r="S114" s="2">
        <f>IF(R$4=$E114, $I114*R$57,0) + IF(R$4&gt;$E114,MIN(R114,$I114-SUM($J114:R114)))</f>
        <v>5.399564464501232</v>
      </c>
      <c r="T114" s="2">
        <f>IF(S$4=$E114, $I114*S$57,0) + IF(S$4&gt;$E114,MIN(S114,$I114-SUM($J114:S114)))</f>
        <v>5.399564464501232</v>
      </c>
      <c r="U114" s="2">
        <f>IF(T$4=$E114, $I114*T$57,0) + IF(T$4&gt;$E114,MIN(T114,$I114-SUM($J114:T114)))</f>
        <v>5.399564464501232</v>
      </c>
      <c r="V114" s="2">
        <f>IF(U$4=$E114, $I114*U$57,0) + IF(U$4&gt;$E114,MIN(U114,$I114-SUM($J114:U114)))</f>
        <v>5.399564464501232</v>
      </c>
      <c r="W114" s="2">
        <f>IF(V$4=$E114, $I114*V$57,0) + IF(V$4&gt;$E114,MIN(V114,$I114-SUM($J114:V114)))</f>
        <v>5.399564464501232</v>
      </c>
      <c r="X114" s="2">
        <f>IF(W$4=$E114, $I114*W$57,0) + IF(W$4&gt;$E114,MIN(W114,$I114-SUM($J114:W114)))</f>
        <v>5.399564464501232</v>
      </c>
      <c r="Y114" s="2">
        <f>IF(X$4=$E114, $I114*X$57,0) + IF(X$4&gt;$E114,MIN(X114,$I114-SUM($J114:X114)))</f>
        <v>5.399564464501232</v>
      </c>
      <c r="Z114" s="2">
        <f>IF(Y$4=$E114, $I114*Y$57,0) + IF(Y$4&gt;$E114,MIN(Y114,$I114-SUM($J114:Y114)))</f>
        <v>5.399564464501232</v>
      </c>
      <c r="AA114" s="2">
        <f>IF(Z$4=$E114, $I114*Z$57,0) + IF(Z$4&gt;$E114,MIN(Z114,$I114-SUM($J114:Z114)))</f>
        <v>5.399564464501232</v>
      </c>
      <c r="AB114" s="2">
        <f>IF(AA$4=$E114, $I114*AA$57,0) + IF(AA$4&gt;$E114,MIN(AA114,$I114-SUM($J114:AA114)))</f>
        <v>5.399564464501232</v>
      </c>
      <c r="AC114" s="2">
        <f>IF(AB$4=$E114, $I114*AB$57,0) + IF(AB$4&gt;$E114,MIN(AB114,$I114-SUM($J114:AB114)))</f>
        <v>5.399564464501232</v>
      </c>
      <c r="AD114" s="2">
        <f>IF(AC$4=$E114, $I114*AC$57,0) + IF(AC$4&gt;$E114,MIN(AC114,$I114-SUM($J114:AC114)))</f>
        <v>5.399564464501232</v>
      </c>
      <c r="AE114" s="2">
        <f>IF(AD$4=$E114, $I114*AD$57,0) + IF(AD$4&gt;$E114,MIN(AD114,$I114-SUM($J114:AD114)))</f>
        <v>5.399564464501232</v>
      </c>
      <c r="AF114" s="2">
        <f>IF(AE$4=$E114, $I114*AE$57,0) + IF(AE$4&gt;$E114,MIN(AE114,$I114-SUM($J114:AE114)))</f>
        <v>5.399564464501232</v>
      </c>
      <c r="AG114" s="2">
        <f>IF(AF$4=$E114, $I114*AF$57,0) + IF(AF$4&gt;$E114,MIN(AF114,$I114-SUM($J114:AF114)))</f>
        <v>5.399564464501232</v>
      </c>
      <c r="AH114" s="2">
        <f>IF(AG$4=$E114, $I114*AG$57,0) + IF(AG$4&gt;$E114,MIN(AG114,$I114-SUM($J114:AG114)))</f>
        <v>5.399564464501232</v>
      </c>
      <c r="AI114" s="2">
        <f>IF(AH$4=$E114, $I114*AH$57,0) + IF(AH$4&gt;$E114,MIN(AH114,$I114-SUM($J114:AH114)))</f>
        <v>5.399564464501232</v>
      </c>
      <c r="AJ114" s="2">
        <f>IF(AI$4=$E114, $I114*AI$57,0) + IF(AI$4&gt;$E114,MIN(AI114,$I114-SUM($J114:AI114)))</f>
        <v>5.6843418860808015E-14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88.54174319147819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4.4270871595739099</v>
      </c>
      <c r="R115" s="2">
        <f>IF(Q$4=$E115, $I115*Q$57,0) + IF(Q$4&gt;$E115,MIN(Q115,$I115-SUM($J115:Q115)))</f>
        <v>4.4270871595739099</v>
      </c>
      <c r="S115" s="2">
        <f>IF(R$4=$E115, $I115*R$57,0) + IF(R$4&gt;$E115,MIN(R115,$I115-SUM($J115:R115)))</f>
        <v>4.4270871595739099</v>
      </c>
      <c r="T115" s="2">
        <f>IF(S$4=$E115, $I115*S$57,0) + IF(S$4&gt;$E115,MIN(S115,$I115-SUM($J115:S115)))</f>
        <v>4.4270871595739099</v>
      </c>
      <c r="U115" s="2">
        <f>IF(T$4=$E115, $I115*T$57,0) + IF(T$4&gt;$E115,MIN(T115,$I115-SUM($J115:T115)))</f>
        <v>4.4270871595739099</v>
      </c>
      <c r="V115" s="2">
        <f>IF(U$4=$E115, $I115*U$57,0) + IF(U$4&gt;$E115,MIN(U115,$I115-SUM($J115:U115)))</f>
        <v>4.4270871595739099</v>
      </c>
      <c r="W115" s="2">
        <f>IF(V$4=$E115, $I115*V$57,0) + IF(V$4&gt;$E115,MIN(V115,$I115-SUM($J115:V115)))</f>
        <v>4.4270871595739099</v>
      </c>
      <c r="X115" s="2">
        <f>IF(W$4=$E115, $I115*W$57,0) + IF(W$4&gt;$E115,MIN(W115,$I115-SUM($J115:W115)))</f>
        <v>4.4270871595739099</v>
      </c>
      <c r="Y115" s="2">
        <f>IF(X$4=$E115, $I115*X$57,0) + IF(X$4&gt;$E115,MIN(X115,$I115-SUM($J115:X115)))</f>
        <v>4.4270871595739099</v>
      </c>
      <c r="Z115" s="2">
        <f>IF(Y$4=$E115, $I115*Y$57,0) + IF(Y$4&gt;$E115,MIN(Y115,$I115-SUM($J115:Y115)))</f>
        <v>4.4270871595739099</v>
      </c>
      <c r="AA115" s="2">
        <f>IF(Z$4=$E115, $I115*Z$57,0) + IF(Z$4&gt;$E115,MIN(Z115,$I115-SUM($J115:Z115)))</f>
        <v>4.4270871595739099</v>
      </c>
      <c r="AB115" s="2">
        <f>IF(AA$4=$E115, $I115*AA$57,0) + IF(AA$4&gt;$E115,MIN(AA115,$I115-SUM($J115:AA115)))</f>
        <v>4.4270871595739099</v>
      </c>
      <c r="AC115" s="2">
        <f>IF(AB$4=$E115, $I115*AB$57,0) + IF(AB$4&gt;$E115,MIN(AB115,$I115-SUM($J115:AB115)))</f>
        <v>4.4270871595739099</v>
      </c>
      <c r="AD115" s="2">
        <f>IF(AC$4=$E115, $I115*AC$57,0) + IF(AC$4&gt;$E115,MIN(AC115,$I115-SUM($J115:AC115)))</f>
        <v>4.4270871595739099</v>
      </c>
      <c r="AE115" s="2">
        <f>IF(AD$4=$E115, $I115*AD$57,0) + IF(AD$4&gt;$E115,MIN(AD115,$I115-SUM($J115:AD115)))</f>
        <v>4.4270871595739099</v>
      </c>
      <c r="AF115" s="2">
        <f>IF(AE$4=$E115, $I115*AE$57,0) + IF(AE$4&gt;$E115,MIN(AE115,$I115-SUM($J115:AE115)))</f>
        <v>4.4270871595739099</v>
      </c>
      <c r="AG115" s="2">
        <f>IF(AF$4=$E115, $I115*AF$57,0) + IF(AF$4&gt;$E115,MIN(AF115,$I115-SUM($J115:AF115)))</f>
        <v>4.4270871595739099</v>
      </c>
      <c r="AH115" s="2">
        <f>IF(AG$4=$E115, $I115*AG$57,0) + IF(AG$4&gt;$E115,MIN(AG115,$I115-SUM($J115:AG115)))</f>
        <v>4.4270871595739099</v>
      </c>
      <c r="AI115" s="2">
        <f>IF(AH$4=$E115, $I115*AH$57,0) + IF(AH$4&gt;$E115,MIN(AH115,$I115-SUM($J115:AH115)))</f>
        <v>4.4270871595739099</v>
      </c>
      <c r="AJ115" s="2">
        <f>IF(AI$4=$E115, $I115*AI$57,0) + IF(AI$4&gt;$E115,MIN(AI115,$I115-SUM($J115:AI115)))</f>
        <v>4.427087159573901</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92.431652411187486</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4.6215826205593746</v>
      </c>
      <c r="S116" s="2">
        <f>IF(R$4=$E116, $I116*R$57,0) + IF(R$4&gt;$E116,MIN(R116,$I116-SUM($J116:R116)))</f>
        <v>4.6215826205593746</v>
      </c>
      <c r="T116" s="2">
        <f>IF(S$4=$E116, $I116*S$57,0) + IF(S$4&gt;$E116,MIN(S116,$I116-SUM($J116:S116)))</f>
        <v>4.6215826205593746</v>
      </c>
      <c r="U116" s="2">
        <f>IF(T$4=$E116, $I116*T$57,0) + IF(T$4&gt;$E116,MIN(T116,$I116-SUM($J116:T116)))</f>
        <v>4.6215826205593746</v>
      </c>
      <c r="V116" s="2">
        <f>IF(U$4=$E116, $I116*U$57,0) + IF(U$4&gt;$E116,MIN(U116,$I116-SUM($J116:U116)))</f>
        <v>4.6215826205593746</v>
      </c>
      <c r="W116" s="2">
        <f>IF(V$4=$E116, $I116*V$57,0) + IF(V$4&gt;$E116,MIN(V116,$I116-SUM($J116:V116)))</f>
        <v>4.6215826205593746</v>
      </c>
      <c r="X116" s="2">
        <f>IF(W$4=$E116, $I116*W$57,0) + IF(W$4&gt;$E116,MIN(W116,$I116-SUM($J116:W116)))</f>
        <v>4.6215826205593746</v>
      </c>
      <c r="Y116" s="2">
        <f>IF(X$4=$E116, $I116*X$57,0) + IF(X$4&gt;$E116,MIN(X116,$I116-SUM($J116:X116)))</f>
        <v>4.6215826205593746</v>
      </c>
      <c r="Z116" s="2">
        <f>IF(Y$4=$E116, $I116*Y$57,0) + IF(Y$4&gt;$E116,MIN(Y116,$I116-SUM($J116:Y116)))</f>
        <v>4.6215826205593746</v>
      </c>
      <c r="AA116" s="2">
        <f>IF(Z$4=$E116, $I116*Z$57,0) + IF(Z$4&gt;$E116,MIN(Z116,$I116-SUM($J116:Z116)))</f>
        <v>4.6215826205593746</v>
      </c>
      <c r="AB116" s="2">
        <f>IF(AA$4=$E116, $I116*AA$57,0) + IF(AA$4&gt;$E116,MIN(AA116,$I116-SUM($J116:AA116)))</f>
        <v>4.6215826205593746</v>
      </c>
      <c r="AC116" s="2">
        <f>IF(AB$4=$E116, $I116*AB$57,0) + IF(AB$4&gt;$E116,MIN(AB116,$I116-SUM($J116:AB116)))</f>
        <v>4.6215826205593746</v>
      </c>
      <c r="AD116" s="2">
        <f>IF(AC$4=$E116, $I116*AC$57,0) + IF(AC$4&gt;$E116,MIN(AC116,$I116-SUM($J116:AC116)))</f>
        <v>4.6215826205593746</v>
      </c>
      <c r="AE116" s="2">
        <f>IF(AD$4=$E116, $I116*AD$57,0) + IF(AD$4&gt;$E116,MIN(AD116,$I116-SUM($J116:AD116)))</f>
        <v>4.6215826205593746</v>
      </c>
      <c r="AF116" s="2">
        <f>IF(AE$4=$E116, $I116*AE$57,0) + IF(AE$4&gt;$E116,MIN(AE116,$I116-SUM($J116:AE116)))</f>
        <v>4.6215826205593746</v>
      </c>
      <c r="AG116" s="2">
        <f>IF(AF$4=$E116, $I116*AF$57,0) + IF(AF$4&gt;$E116,MIN(AF116,$I116-SUM($J116:AF116)))</f>
        <v>4.6215826205593746</v>
      </c>
      <c r="AH116" s="2">
        <f>IF(AG$4=$E116, $I116*AG$57,0) + IF(AG$4&gt;$E116,MIN(AG116,$I116-SUM($J116:AG116)))</f>
        <v>4.6215826205593746</v>
      </c>
      <c r="AI116" s="2">
        <f>IF(AH$4=$E116, $I116*AH$57,0) + IF(AH$4&gt;$E116,MIN(AH116,$I116-SUM($J116:AH116)))</f>
        <v>4.6215826205593746</v>
      </c>
      <c r="AJ116" s="2">
        <f>IF(AI$4=$E116, $I116*AI$57,0) + IF(AI$4&gt;$E116,MIN(AI116,$I116-SUM($J116:AI116)))</f>
        <v>4.6215826205593746</v>
      </c>
      <c r="AK116" s="2">
        <f>IF(AJ$4=$E116, $I116*AJ$57,0) + IF(AJ$4&gt;$E116,MIN(AJ116,$I116-SUM($J116:AJ116)))</f>
        <v>4.6215826205593515</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77.983418166552966</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3.8991709083276485</v>
      </c>
      <c r="T117" s="2">
        <f>IF(S$4=$E117, $I117*S$57,0) + IF(S$4&gt;$E117,MIN(S117,$I117-SUM($J117:S117)))</f>
        <v>3.8991709083276485</v>
      </c>
      <c r="U117" s="2">
        <f>IF(T$4=$E117, $I117*T$57,0) + IF(T$4&gt;$E117,MIN(T117,$I117-SUM($J117:T117)))</f>
        <v>3.8991709083276485</v>
      </c>
      <c r="V117" s="2">
        <f>IF(U$4=$E117, $I117*U$57,0) + IF(U$4&gt;$E117,MIN(U117,$I117-SUM($J117:U117)))</f>
        <v>3.8991709083276485</v>
      </c>
      <c r="W117" s="2">
        <f>IF(V$4=$E117, $I117*V$57,0) + IF(V$4&gt;$E117,MIN(V117,$I117-SUM($J117:V117)))</f>
        <v>3.8991709083276485</v>
      </c>
      <c r="X117" s="2">
        <f>IF(W$4=$E117, $I117*W$57,0) + IF(W$4&gt;$E117,MIN(W117,$I117-SUM($J117:W117)))</f>
        <v>3.8991709083276485</v>
      </c>
      <c r="Y117" s="2">
        <f>IF(X$4=$E117, $I117*X$57,0) + IF(X$4&gt;$E117,MIN(X117,$I117-SUM($J117:X117)))</f>
        <v>3.8991709083276485</v>
      </c>
      <c r="Z117" s="2">
        <f>IF(Y$4=$E117, $I117*Y$57,0) + IF(Y$4&gt;$E117,MIN(Y117,$I117-SUM($J117:Y117)))</f>
        <v>3.8991709083276485</v>
      </c>
      <c r="AA117" s="2">
        <f>IF(Z$4=$E117, $I117*Z$57,0) + IF(Z$4&gt;$E117,MIN(Z117,$I117-SUM($J117:Z117)))</f>
        <v>3.8991709083276485</v>
      </c>
      <c r="AB117" s="2">
        <f>IF(AA$4=$E117, $I117*AA$57,0) + IF(AA$4&gt;$E117,MIN(AA117,$I117-SUM($J117:AA117)))</f>
        <v>3.8991709083276485</v>
      </c>
      <c r="AC117" s="2">
        <f>IF(AB$4=$E117, $I117*AB$57,0) + IF(AB$4&gt;$E117,MIN(AB117,$I117-SUM($J117:AB117)))</f>
        <v>3.8991709083276485</v>
      </c>
      <c r="AD117" s="2">
        <f>IF(AC$4=$E117, $I117*AC$57,0) + IF(AC$4&gt;$E117,MIN(AC117,$I117-SUM($J117:AC117)))</f>
        <v>3.8991709083276485</v>
      </c>
      <c r="AE117" s="2">
        <f>IF(AD$4=$E117, $I117*AD$57,0) + IF(AD$4&gt;$E117,MIN(AD117,$I117-SUM($J117:AD117)))</f>
        <v>3.8991709083276485</v>
      </c>
      <c r="AF117" s="2">
        <f>IF(AE$4=$E117, $I117*AE$57,0) + IF(AE$4&gt;$E117,MIN(AE117,$I117-SUM($J117:AE117)))</f>
        <v>3.8991709083276485</v>
      </c>
      <c r="AG117" s="2">
        <f>IF(AF$4=$E117, $I117*AF$57,0) + IF(AF$4&gt;$E117,MIN(AF117,$I117-SUM($J117:AF117)))</f>
        <v>3.8991709083276485</v>
      </c>
      <c r="AH117" s="2">
        <f>IF(AG$4=$E117, $I117*AG$57,0) + IF(AG$4&gt;$E117,MIN(AG117,$I117-SUM($J117:AG117)))</f>
        <v>3.8991709083276485</v>
      </c>
      <c r="AI117" s="2">
        <f>IF(AH$4=$E117, $I117*AH$57,0) + IF(AH$4&gt;$E117,MIN(AH117,$I117-SUM($J117:AH117)))</f>
        <v>3.8991709083276485</v>
      </c>
      <c r="AJ117" s="2">
        <f>IF(AI$4=$E117, $I117*AI$57,0) + IF(AI$4&gt;$E117,MIN(AI117,$I117-SUM($J117:AI117)))</f>
        <v>3.8991709083276485</v>
      </c>
      <c r="AK117" s="2">
        <f>IF(AJ$4=$E117, $I117*AJ$57,0) + IF(AJ$4&gt;$E117,MIN(AJ117,$I117-SUM($J117:AJ117)))</f>
        <v>3.8991709083276485</v>
      </c>
      <c r="AL117" s="2">
        <f>IF(AK$4=$E117, $I117*AK$57,0) + IF(AK$4&gt;$E117,MIN(AK117,$I117-SUM($J117:AK117)))</f>
        <v>3.8991709083276476</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133.06659831640536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6.6533299158202688</v>
      </c>
      <c r="U118" s="2">
        <f>IF(T$4=$E118, $I118*T$57,0) + IF(T$4&gt;$E118,MIN(T118,$I118-SUM($J118:T118)))</f>
        <v>6.6533299158202688</v>
      </c>
      <c r="V118" s="2">
        <f>IF(U$4=$E118, $I118*U$57,0) + IF(U$4&gt;$E118,MIN(U118,$I118-SUM($J118:U118)))</f>
        <v>6.6533299158202688</v>
      </c>
      <c r="W118" s="2">
        <f>IF(V$4=$E118, $I118*V$57,0) + IF(V$4&gt;$E118,MIN(V118,$I118-SUM($J118:V118)))</f>
        <v>6.6533299158202688</v>
      </c>
      <c r="X118" s="2">
        <f>IF(W$4=$E118, $I118*W$57,0) + IF(W$4&gt;$E118,MIN(W118,$I118-SUM($J118:W118)))</f>
        <v>6.6533299158202688</v>
      </c>
      <c r="Y118" s="2">
        <f>IF(X$4=$E118, $I118*X$57,0) + IF(X$4&gt;$E118,MIN(X118,$I118-SUM($J118:X118)))</f>
        <v>6.6533299158202688</v>
      </c>
      <c r="Z118" s="2">
        <f>IF(Y$4=$E118, $I118*Y$57,0) + IF(Y$4&gt;$E118,MIN(Y118,$I118-SUM($J118:Y118)))</f>
        <v>6.6533299158202688</v>
      </c>
      <c r="AA118" s="2">
        <f>IF(Z$4=$E118, $I118*Z$57,0) + IF(Z$4&gt;$E118,MIN(Z118,$I118-SUM($J118:Z118)))</f>
        <v>6.6533299158202688</v>
      </c>
      <c r="AB118" s="2">
        <f>IF(AA$4=$E118, $I118*AA$57,0) + IF(AA$4&gt;$E118,MIN(AA118,$I118-SUM($J118:AA118)))</f>
        <v>6.6533299158202688</v>
      </c>
      <c r="AC118" s="2">
        <f>IF(AB$4=$E118, $I118*AB$57,0) + IF(AB$4&gt;$E118,MIN(AB118,$I118-SUM($J118:AB118)))</f>
        <v>6.6533299158202688</v>
      </c>
      <c r="AD118" s="2">
        <f>IF(AC$4=$E118, $I118*AC$57,0) + IF(AC$4&gt;$E118,MIN(AC118,$I118-SUM($J118:AC118)))</f>
        <v>6.6533299158202688</v>
      </c>
      <c r="AE118" s="2">
        <f>IF(AD$4=$E118, $I118*AD$57,0) + IF(AD$4&gt;$E118,MIN(AD118,$I118-SUM($J118:AD118)))</f>
        <v>6.6533299158202688</v>
      </c>
      <c r="AF118" s="2">
        <f>IF(AE$4=$E118, $I118*AE$57,0) + IF(AE$4&gt;$E118,MIN(AE118,$I118-SUM($J118:AE118)))</f>
        <v>6.6533299158202688</v>
      </c>
      <c r="AG118" s="2">
        <f>IF(AF$4=$E118, $I118*AF$57,0) + IF(AF$4&gt;$E118,MIN(AF118,$I118-SUM($J118:AF118)))</f>
        <v>6.6533299158202688</v>
      </c>
      <c r="AH118" s="2">
        <f>IF(AG$4=$E118, $I118*AG$57,0) + IF(AG$4&gt;$E118,MIN(AG118,$I118-SUM($J118:AG118)))</f>
        <v>6.6533299158202688</v>
      </c>
      <c r="AI118" s="2">
        <f>IF(AH$4=$E118, $I118*AH$57,0) + IF(AH$4&gt;$E118,MIN(AH118,$I118-SUM($J118:AH118)))</f>
        <v>6.6533299158202688</v>
      </c>
      <c r="AJ118" s="2">
        <f>IF(AI$4=$E118, $I118*AI$57,0) + IF(AI$4&gt;$E118,MIN(AI118,$I118-SUM($J118:AI118)))</f>
        <v>6.6533299158202688</v>
      </c>
      <c r="AK118" s="2">
        <f>IF(AJ$4=$E118, $I118*AJ$57,0) + IF(AJ$4&gt;$E118,MIN(AJ118,$I118-SUM($J118:AJ118)))</f>
        <v>6.6533299158202688</v>
      </c>
      <c r="AL118" s="2">
        <f>IF(AK$4=$E118, $I118*AK$57,0) + IF(AK$4&gt;$E118,MIN(AK118,$I118-SUM($J118:AK118)))</f>
        <v>6.6533299158202688</v>
      </c>
      <c r="AM118" s="2">
        <f>IF(AL$4=$E118, $I118*AL$57,0) + IF(AL$4&gt;$E118,MIN(AL118,$I118-SUM($J118:AL118)))</f>
        <v>6.6533299158202688</v>
      </c>
      <c r="AN118" s="2">
        <f>IF(AM$4=$E118, $I118*AM$57,0) + IF(AM$4&gt;$E118,MIN(AM118,$I118-SUM($J118:AM118)))</f>
        <v>2.8421709430404007E-14</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105.39272295047803</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5.2696361475239017</v>
      </c>
      <c r="V119" s="2">
        <f>IF(U$4=$E119, $I119*U$57,0) + IF(U$4&gt;$E119,MIN(U119,$I119-SUM($J119:U119)))</f>
        <v>5.2696361475239017</v>
      </c>
      <c r="W119" s="2">
        <f>IF(V$4=$E119, $I119*V$57,0) + IF(V$4&gt;$E119,MIN(V119,$I119-SUM($J119:V119)))</f>
        <v>5.2696361475239017</v>
      </c>
      <c r="X119" s="2">
        <f>IF(W$4=$E119, $I119*W$57,0) + IF(W$4&gt;$E119,MIN(W119,$I119-SUM($J119:W119)))</f>
        <v>5.2696361475239017</v>
      </c>
      <c r="Y119" s="2">
        <f>IF(X$4=$E119, $I119*X$57,0) + IF(X$4&gt;$E119,MIN(X119,$I119-SUM($J119:X119)))</f>
        <v>5.2696361475239017</v>
      </c>
      <c r="Z119" s="2">
        <f>IF(Y$4=$E119, $I119*Y$57,0) + IF(Y$4&gt;$E119,MIN(Y119,$I119-SUM($J119:Y119)))</f>
        <v>5.2696361475239017</v>
      </c>
      <c r="AA119" s="2">
        <f>IF(Z$4=$E119, $I119*Z$57,0) + IF(Z$4&gt;$E119,MIN(Z119,$I119-SUM($J119:Z119)))</f>
        <v>5.2696361475239017</v>
      </c>
      <c r="AB119" s="2">
        <f>IF(AA$4=$E119, $I119*AA$57,0) + IF(AA$4&gt;$E119,MIN(AA119,$I119-SUM($J119:AA119)))</f>
        <v>5.2696361475239017</v>
      </c>
      <c r="AC119" s="2">
        <f>IF(AB$4=$E119, $I119*AB$57,0) + IF(AB$4&gt;$E119,MIN(AB119,$I119-SUM($J119:AB119)))</f>
        <v>5.2696361475239017</v>
      </c>
      <c r="AD119" s="2">
        <f>IF(AC$4=$E119, $I119*AC$57,0) + IF(AC$4&gt;$E119,MIN(AC119,$I119-SUM($J119:AC119)))</f>
        <v>5.2696361475239017</v>
      </c>
      <c r="AE119" s="2">
        <f>IF(AD$4=$E119, $I119*AD$57,0) + IF(AD$4&gt;$E119,MIN(AD119,$I119-SUM($J119:AD119)))</f>
        <v>5.2696361475239017</v>
      </c>
      <c r="AF119" s="2">
        <f>IF(AE$4=$E119, $I119*AE$57,0) + IF(AE$4&gt;$E119,MIN(AE119,$I119-SUM($J119:AE119)))</f>
        <v>5.2696361475239017</v>
      </c>
      <c r="AG119" s="2">
        <f>IF(AF$4=$E119, $I119*AF$57,0) + IF(AF$4&gt;$E119,MIN(AF119,$I119-SUM($J119:AF119)))</f>
        <v>5.2696361475239017</v>
      </c>
      <c r="AH119" s="2">
        <f>IF(AG$4=$E119, $I119*AG$57,0) + IF(AG$4&gt;$E119,MIN(AG119,$I119-SUM($J119:AG119)))</f>
        <v>5.2696361475239017</v>
      </c>
      <c r="AI119" s="2">
        <f>IF(AH$4=$E119, $I119*AH$57,0) + IF(AH$4&gt;$E119,MIN(AH119,$I119-SUM($J119:AH119)))</f>
        <v>5.2696361475239017</v>
      </c>
      <c r="AJ119" s="2">
        <f>IF(AI$4=$E119, $I119*AI$57,0) + IF(AI$4&gt;$E119,MIN(AI119,$I119-SUM($J119:AI119)))</f>
        <v>5.2696361475239017</v>
      </c>
      <c r="AK119" s="2">
        <f>IF(AJ$4=$E119, $I119*AJ$57,0) + IF(AJ$4&gt;$E119,MIN(AJ119,$I119-SUM($J119:AJ119)))</f>
        <v>5.2696361475239017</v>
      </c>
      <c r="AL119" s="2">
        <f>IF(AK$4=$E119, $I119*AK$57,0) + IF(AK$4&gt;$E119,MIN(AK119,$I119-SUM($J119:AK119)))</f>
        <v>5.2696361475239017</v>
      </c>
      <c r="AM119" s="2">
        <f>IF(AL$4=$E119, $I119*AL$57,0) + IF(AL$4&gt;$E119,MIN(AL119,$I119-SUM($J119:AL119)))</f>
        <v>5.2696361475239017</v>
      </c>
      <c r="AN119" s="2">
        <f>IF(AM$4=$E119, $I119*AM$57,0) + IF(AM$4&gt;$E119,MIN(AM119,$I119-SUM($J119:AM119)))</f>
        <v>5.2696361475239017</v>
      </c>
      <c r="AO119" s="2">
        <f>IF(AN$4=$E119, $I119*AN$57,0) + IF(AN$4&gt;$E119,MIN(AN119,$I119-SUM($J119:AN119)))</f>
        <v>1.4210854715202004E-14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84.844456211705563</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4.2422228105852779</v>
      </c>
      <c r="W120" s="2">
        <f>IF(V$4=$E120, $I120*V$57,0) + IF(V$4&gt;$E120,MIN(V120,$I120-SUM($J120:V120)))</f>
        <v>4.2422228105852779</v>
      </c>
      <c r="X120" s="2">
        <f>IF(W$4=$E120, $I120*W$57,0) + IF(W$4&gt;$E120,MIN(W120,$I120-SUM($J120:W120)))</f>
        <v>4.2422228105852779</v>
      </c>
      <c r="Y120" s="2">
        <f>IF(X$4=$E120, $I120*X$57,0) + IF(X$4&gt;$E120,MIN(X120,$I120-SUM($J120:X120)))</f>
        <v>4.2422228105852779</v>
      </c>
      <c r="Z120" s="2">
        <f>IF(Y$4=$E120, $I120*Y$57,0) + IF(Y$4&gt;$E120,MIN(Y120,$I120-SUM($J120:Y120)))</f>
        <v>4.2422228105852779</v>
      </c>
      <c r="AA120" s="2">
        <f>IF(Z$4=$E120, $I120*Z$57,0) + IF(Z$4&gt;$E120,MIN(Z120,$I120-SUM($J120:Z120)))</f>
        <v>4.2422228105852779</v>
      </c>
      <c r="AB120" s="2">
        <f>IF(AA$4=$E120, $I120*AA$57,0) + IF(AA$4&gt;$E120,MIN(AA120,$I120-SUM($J120:AA120)))</f>
        <v>4.2422228105852779</v>
      </c>
      <c r="AC120" s="2">
        <f>IF(AB$4=$E120, $I120*AB$57,0) + IF(AB$4&gt;$E120,MIN(AB120,$I120-SUM($J120:AB120)))</f>
        <v>4.2422228105852779</v>
      </c>
      <c r="AD120" s="2">
        <f>IF(AC$4=$E120, $I120*AC$57,0) + IF(AC$4&gt;$E120,MIN(AC120,$I120-SUM($J120:AC120)))</f>
        <v>4.2422228105852779</v>
      </c>
      <c r="AE120" s="2">
        <f>IF(AD$4=$E120, $I120*AD$57,0) + IF(AD$4&gt;$E120,MIN(AD120,$I120-SUM($J120:AD120)))</f>
        <v>4.2422228105852779</v>
      </c>
      <c r="AF120" s="2">
        <f>IF(AE$4=$E120, $I120*AE$57,0) + IF(AE$4&gt;$E120,MIN(AE120,$I120-SUM($J120:AE120)))</f>
        <v>4.2422228105852779</v>
      </c>
      <c r="AG120" s="2">
        <f>IF(AF$4=$E120, $I120*AF$57,0) + IF(AF$4&gt;$E120,MIN(AF120,$I120-SUM($J120:AF120)))</f>
        <v>4.2422228105852779</v>
      </c>
      <c r="AH120" s="2">
        <f>IF(AG$4=$E120, $I120*AG$57,0) + IF(AG$4&gt;$E120,MIN(AG120,$I120-SUM($J120:AG120)))</f>
        <v>4.2422228105852779</v>
      </c>
      <c r="AI120" s="2">
        <f>IF(AH$4=$E120, $I120*AH$57,0) + IF(AH$4&gt;$E120,MIN(AH120,$I120-SUM($J120:AH120)))</f>
        <v>4.2422228105852779</v>
      </c>
      <c r="AJ120" s="2">
        <f>IF(AI$4=$E120, $I120*AI$57,0) + IF(AI$4&gt;$E120,MIN(AI120,$I120-SUM($J120:AI120)))</f>
        <v>4.2422228105852779</v>
      </c>
      <c r="AK120" s="2">
        <f>IF(AJ$4=$E120, $I120*AJ$57,0) + IF(AJ$4&gt;$E120,MIN(AJ120,$I120-SUM($J120:AJ120)))</f>
        <v>4.2422228105852779</v>
      </c>
      <c r="AL120" s="2">
        <f>IF(AK$4=$E120, $I120*AK$57,0) + IF(AK$4&gt;$E120,MIN(AK120,$I120-SUM($J120:AK120)))</f>
        <v>4.2422228105852779</v>
      </c>
      <c r="AM120" s="2">
        <f>IF(AL$4=$E120, $I120*AL$57,0) + IF(AL$4&gt;$E120,MIN(AL120,$I120-SUM($J120:AL120)))</f>
        <v>4.2422228105852779</v>
      </c>
      <c r="AN120" s="2">
        <f>IF(AM$4=$E120, $I120*AM$57,0) + IF(AM$4&gt;$E120,MIN(AM120,$I120-SUM($J120:AM120)))</f>
        <v>4.2422228105852779</v>
      </c>
      <c r="AO120" s="2">
        <f>IF(AN$4=$E120, $I120*AN$57,0) + IF(AN$4&gt;$E120,MIN(AN120,$I120-SUM($J120:AN120)))</f>
        <v>4.2422228105852779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89.666906302420358</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4.4833453151210181</v>
      </c>
      <c r="X121" s="2">
        <f>IF(W$4=$E121, $I121*W$57,0) + IF(W$4&gt;$E121,MIN(W121,$I121-SUM($J121:W121)))</f>
        <v>4.4833453151210181</v>
      </c>
      <c r="Y121" s="2">
        <f>IF(X$4=$E121, $I121*X$57,0) + IF(X$4&gt;$E121,MIN(X121,$I121-SUM($J121:X121)))</f>
        <v>4.4833453151210181</v>
      </c>
      <c r="Z121" s="2">
        <f>IF(Y$4=$E121, $I121*Y$57,0) + IF(Y$4&gt;$E121,MIN(Y121,$I121-SUM($J121:Y121)))</f>
        <v>4.4833453151210181</v>
      </c>
      <c r="AA121" s="2">
        <f>IF(Z$4=$E121, $I121*Z$57,0) + IF(Z$4&gt;$E121,MIN(Z121,$I121-SUM($J121:Z121)))</f>
        <v>4.4833453151210181</v>
      </c>
      <c r="AB121" s="2">
        <f>IF(AA$4=$E121, $I121*AA$57,0) + IF(AA$4&gt;$E121,MIN(AA121,$I121-SUM($J121:AA121)))</f>
        <v>4.4833453151210181</v>
      </c>
      <c r="AC121" s="2">
        <f>IF(AB$4=$E121, $I121*AB$57,0) + IF(AB$4&gt;$E121,MIN(AB121,$I121-SUM($J121:AB121)))</f>
        <v>4.4833453151210181</v>
      </c>
      <c r="AD121" s="2">
        <f>IF(AC$4=$E121, $I121*AC$57,0) + IF(AC$4&gt;$E121,MIN(AC121,$I121-SUM($J121:AC121)))</f>
        <v>4.4833453151210181</v>
      </c>
      <c r="AE121" s="2">
        <f>IF(AD$4=$E121, $I121*AD$57,0) + IF(AD$4&gt;$E121,MIN(AD121,$I121-SUM($J121:AD121)))</f>
        <v>4.4833453151210181</v>
      </c>
      <c r="AF121" s="2">
        <f>IF(AE$4=$E121, $I121*AE$57,0) + IF(AE$4&gt;$E121,MIN(AE121,$I121-SUM($J121:AE121)))</f>
        <v>4.4833453151210181</v>
      </c>
      <c r="AG121" s="2">
        <f>IF(AF$4=$E121, $I121*AF$57,0) + IF(AF$4&gt;$E121,MIN(AF121,$I121-SUM($J121:AF121)))</f>
        <v>4.4833453151210181</v>
      </c>
      <c r="AH121" s="2">
        <f>IF(AG$4=$E121, $I121*AG$57,0) + IF(AG$4&gt;$E121,MIN(AG121,$I121-SUM($J121:AG121)))</f>
        <v>4.4833453151210181</v>
      </c>
      <c r="AI121" s="2">
        <f>IF(AH$4=$E121, $I121*AH$57,0) + IF(AH$4&gt;$E121,MIN(AH121,$I121-SUM($J121:AH121)))</f>
        <v>4.4833453151210181</v>
      </c>
      <c r="AJ121" s="2">
        <f>IF(AI$4=$E121, $I121*AI$57,0) + IF(AI$4&gt;$E121,MIN(AI121,$I121-SUM($J121:AI121)))</f>
        <v>4.4833453151210181</v>
      </c>
      <c r="AK121" s="2">
        <f>IF(AJ$4=$E121, $I121*AJ$57,0) + IF(AJ$4&gt;$E121,MIN(AJ121,$I121-SUM($J121:AJ121)))</f>
        <v>4.4833453151210181</v>
      </c>
      <c r="AL121" s="2">
        <f>IF(AK$4=$E121, $I121*AK$57,0) + IF(AK$4&gt;$E121,MIN(AK121,$I121-SUM($J121:AK121)))</f>
        <v>4.4833453151210181</v>
      </c>
      <c r="AM121" s="2">
        <f>IF(AL$4=$E121, $I121*AL$57,0) + IF(AL$4&gt;$E121,MIN(AL121,$I121-SUM($J121:AL121)))</f>
        <v>4.4833453151210181</v>
      </c>
      <c r="AN121" s="2">
        <f>IF(AM$4=$E121, $I121*AM$57,0) + IF(AM$4&gt;$E121,MIN(AM121,$I121-SUM($J121:AM121)))</f>
        <v>4.4833453151210181</v>
      </c>
      <c r="AO121" s="2">
        <f>IF(AN$4=$E121, $I121*AN$57,0) + IF(AN$4&gt;$E121,MIN(AN121,$I121-SUM($J121:AN121)))</f>
        <v>4.4833453151210181</v>
      </c>
      <c r="AP121" s="2">
        <f>IF(AO$4=$E121, $I121*AO$57,0) + IF(AO$4&gt;$E121,MIN(AO121,$I121-SUM($J121:AO121)))</f>
        <v>4.4833453151210136</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114.34116169155634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5.7170580845778174</v>
      </c>
      <c r="Y122" s="2">
        <f>IF(X$4=$E122, $I122*X$57,0) + IF(X$4&gt;$E122,MIN(X122,$I122-SUM($J122:X122)))</f>
        <v>5.7170580845778174</v>
      </c>
      <c r="Z122" s="2">
        <f>IF(Y$4=$E122, $I122*Y$57,0) + IF(Y$4&gt;$E122,MIN(Y122,$I122-SUM($J122:Y122)))</f>
        <v>5.7170580845778174</v>
      </c>
      <c r="AA122" s="2">
        <f>IF(Z$4=$E122, $I122*Z$57,0) + IF(Z$4&gt;$E122,MIN(Z122,$I122-SUM($J122:Z122)))</f>
        <v>5.7170580845778174</v>
      </c>
      <c r="AB122" s="2">
        <f>IF(AA$4=$E122, $I122*AA$57,0) + IF(AA$4&gt;$E122,MIN(AA122,$I122-SUM($J122:AA122)))</f>
        <v>5.7170580845778174</v>
      </c>
      <c r="AC122" s="2">
        <f>IF(AB$4=$E122, $I122*AB$57,0) + IF(AB$4&gt;$E122,MIN(AB122,$I122-SUM($J122:AB122)))</f>
        <v>5.7170580845778174</v>
      </c>
      <c r="AD122" s="2">
        <f>IF(AC$4=$E122, $I122*AC$57,0) + IF(AC$4&gt;$E122,MIN(AC122,$I122-SUM($J122:AC122)))</f>
        <v>5.7170580845778174</v>
      </c>
      <c r="AE122" s="2">
        <f>IF(AD$4=$E122, $I122*AD$57,0) + IF(AD$4&gt;$E122,MIN(AD122,$I122-SUM($J122:AD122)))</f>
        <v>5.7170580845778174</v>
      </c>
      <c r="AF122" s="2">
        <f>IF(AE$4=$E122, $I122*AE$57,0) + IF(AE$4&gt;$E122,MIN(AE122,$I122-SUM($J122:AE122)))</f>
        <v>5.7170580845778174</v>
      </c>
      <c r="AG122" s="2">
        <f>IF(AF$4=$E122, $I122*AF$57,0) + IF(AF$4&gt;$E122,MIN(AF122,$I122-SUM($J122:AF122)))</f>
        <v>5.7170580845778174</v>
      </c>
      <c r="AH122" s="2">
        <f>IF(AG$4=$E122, $I122*AG$57,0) + IF(AG$4&gt;$E122,MIN(AG122,$I122-SUM($J122:AG122)))</f>
        <v>5.7170580845778174</v>
      </c>
      <c r="AI122" s="2">
        <f>IF(AH$4=$E122, $I122*AH$57,0) + IF(AH$4&gt;$E122,MIN(AH122,$I122-SUM($J122:AH122)))</f>
        <v>5.7170580845778174</v>
      </c>
      <c r="AJ122" s="2">
        <f>IF(AI$4=$E122, $I122*AI$57,0) + IF(AI$4&gt;$E122,MIN(AI122,$I122-SUM($J122:AI122)))</f>
        <v>5.7170580845778174</v>
      </c>
      <c r="AK122" s="2">
        <f>IF(AJ$4=$E122, $I122*AJ$57,0) + IF(AJ$4&gt;$E122,MIN(AJ122,$I122-SUM($J122:AJ122)))</f>
        <v>5.7170580845778174</v>
      </c>
      <c r="AL122" s="2">
        <f>IF(AK$4=$E122, $I122*AK$57,0) + IF(AK$4&gt;$E122,MIN(AK122,$I122-SUM($J122:AK122)))</f>
        <v>5.7170580845778174</v>
      </c>
      <c r="AM122" s="2">
        <f>IF(AL$4=$E122, $I122*AL$57,0) + IF(AL$4&gt;$E122,MIN(AL122,$I122-SUM($J122:AL122)))</f>
        <v>5.7170580845778174</v>
      </c>
      <c r="AN122" s="2">
        <f>IF(AM$4=$E122, $I122*AM$57,0) + IF(AM$4&gt;$E122,MIN(AM122,$I122-SUM($J122:AM122)))</f>
        <v>5.7170580845778174</v>
      </c>
      <c r="AO122" s="2">
        <f>IF(AN$4=$E122, $I122*AN$57,0) + IF(AN$4&gt;$E122,MIN(AN122,$I122-SUM($J122:AN122)))</f>
        <v>5.7170580845778174</v>
      </c>
      <c r="AP122" s="2">
        <f>IF(AO$4=$E122, $I122*AO$57,0) + IF(AO$4&gt;$E122,MIN(AO122,$I122-SUM($J122:AO122)))</f>
        <v>5.7170580845778174</v>
      </c>
      <c r="AQ122" s="57">
        <f>IF(AP$4=$E122, $I122*AP$57,0) + IF(AP$4&gt;$E122,MIN(AP122,$I122-SUM($J122:AP122)))</f>
        <v>5.7170580845778174</v>
      </c>
      <c r="AR122" s="2">
        <f>IF(AQ$4=$E122, $I122*AQ$57,0) + IF(AQ$4&gt;$E122,MIN(AQ122,$I122-SUM($J122:AQ122)))</f>
        <v>2.8421709430404007E-14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124.77599671187836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6.2387998355939187</v>
      </c>
      <c r="Z123" s="2">
        <f>IF(Y$4=$E123, $I123*Y$57,0) + IF(Y$4&gt;$E123,MIN(Y123,$I123-SUM($J123:Y123)))</f>
        <v>6.2387998355939187</v>
      </c>
      <c r="AA123" s="2">
        <f>IF(Z$4=$E123, $I123*Z$57,0) + IF(Z$4&gt;$E123,MIN(Z123,$I123-SUM($J123:Z123)))</f>
        <v>6.2387998355939187</v>
      </c>
      <c r="AB123" s="2">
        <f>IF(AA$4=$E123, $I123*AA$57,0) + IF(AA$4&gt;$E123,MIN(AA123,$I123-SUM($J123:AA123)))</f>
        <v>6.2387998355939187</v>
      </c>
      <c r="AC123" s="2">
        <f>IF(AB$4=$E123, $I123*AB$57,0) + IF(AB$4&gt;$E123,MIN(AB123,$I123-SUM($J123:AB123)))</f>
        <v>6.2387998355939187</v>
      </c>
      <c r="AD123" s="2">
        <f>IF(AC$4=$E123, $I123*AC$57,0) + IF(AC$4&gt;$E123,MIN(AC123,$I123-SUM($J123:AC123)))</f>
        <v>6.2387998355939187</v>
      </c>
      <c r="AE123" s="2">
        <f>IF(AD$4=$E123, $I123*AD$57,0) + IF(AD$4&gt;$E123,MIN(AD123,$I123-SUM($J123:AD123)))</f>
        <v>6.2387998355939187</v>
      </c>
      <c r="AF123" s="2">
        <f>IF(AE$4=$E123, $I123*AE$57,0) + IF(AE$4&gt;$E123,MIN(AE123,$I123-SUM($J123:AE123)))</f>
        <v>6.2387998355939187</v>
      </c>
      <c r="AG123" s="2">
        <f>IF(AF$4=$E123, $I123*AF$57,0) + IF(AF$4&gt;$E123,MIN(AF123,$I123-SUM($J123:AF123)))</f>
        <v>6.2387998355939187</v>
      </c>
      <c r="AH123" s="2">
        <f>IF(AG$4=$E123, $I123*AG$57,0) + IF(AG$4&gt;$E123,MIN(AG123,$I123-SUM($J123:AG123)))</f>
        <v>6.2387998355939187</v>
      </c>
      <c r="AI123" s="2">
        <f>IF(AH$4=$E123, $I123*AH$57,0) + IF(AH$4&gt;$E123,MIN(AH123,$I123-SUM($J123:AH123)))</f>
        <v>6.2387998355939187</v>
      </c>
      <c r="AJ123" s="2">
        <f>IF(AI$4=$E123, $I123*AI$57,0) + IF(AI$4&gt;$E123,MIN(AI123,$I123-SUM($J123:AI123)))</f>
        <v>6.2387998355939187</v>
      </c>
      <c r="AK123" s="2">
        <f>IF(AJ$4=$E123, $I123*AJ$57,0) + IF(AJ$4&gt;$E123,MIN(AJ123,$I123-SUM($J123:AJ123)))</f>
        <v>6.2387998355939187</v>
      </c>
      <c r="AL123" s="2">
        <f>IF(AK$4=$E123, $I123*AK$57,0) + IF(AK$4&gt;$E123,MIN(AK123,$I123-SUM($J123:AK123)))</f>
        <v>6.2387998355939187</v>
      </c>
      <c r="AM123" s="2">
        <f>IF(AL$4=$E123, $I123*AL$57,0) + IF(AL$4&gt;$E123,MIN(AL123,$I123-SUM($J123:AL123)))</f>
        <v>6.2387998355939187</v>
      </c>
      <c r="AN123" s="2">
        <f>IF(AM$4=$E123, $I123*AM$57,0) + IF(AM$4&gt;$E123,MIN(AM123,$I123-SUM($J123:AM123)))</f>
        <v>6.2387998355939187</v>
      </c>
      <c r="AO123" s="2">
        <f>IF(AN$4=$E123, $I123*AN$57,0) + IF(AN$4&gt;$E123,MIN(AN123,$I123-SUM($J123:AN123)))</f>
        <v>6.2387998355939187</v>
      </c>
      <c r="AP123" s="2">
        <f>IF(AO$4=$E123, $I123*AO$57,0) + IF(AO$4&gt;$E123,MIN(AO123,$I123-SUM($J123:AO123)))</f>
        <v>6.2387998355939187</v>
      </c>
      <c r="AQ123" s="57">
        <f>IF(AP$4=$E123, $I123*AP$57,0) + IF(AP$4&gt;$E123,MIN(AP123,$I123-SUM($J123:AP123)))</f>
        <v>6.2387998355939187</v>
      </c>
      <c r="AR123" s="2">
        <f>IF(AQ$4=$E123, $I123*AQ$57,0) + IF(AQ$4&gt;$E123,MIN(AQ123,$I123-SUM($J123:AQ123)))</f>
        <v>6.2387998355938805</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145.62906385742642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7.2814531928713215</v>
      </c>
      <c r="AA124" s="2">
        <f>IF(Z$4=$E124, $I124*Z$57,0) + IF(Z$4&gt;$E124,MIN(Z124,$I124-SUM($J124:Z124)))</f>
        <v>7.2814531928713215</v>
      </c>
      <c r="AB124" s="2">
        <f>IF(AA$4=$E124, $I124*AA$57,0) + IF(AA$4&gt;$E124,MIN(AA124,$I124-SUM($J124:AA124)))</f>
        <v>7.2814531928713215</v>
      </c>
      <c r="AC124" s="2">
        <f>IF(AB$4=$E124, $I124*AB$57,0) + IF(AB$4&gt;$E124,MIN(AB124,$I124-SUM($J124:AB124)))</f>
        <v>7.2814531928713215</v>
      </c>
      <c r="AD124" s="2">
        <f>IF(AC$4=$E124, $I124*AC$57,0) + IF(AC$4&gt;$E124,MIN(AC124,$I124-SUM($J124:AC124)))</f>
        <v>7.2814531928713215</v>
      </c>
      <c r="AE124" s="2">
        <f>IF(AD$4=$E124, $I124*AD$57,0) + IF(AD$4&gt;$E124,MIN(AD124,$I124-SUM($J124:AD124)))</f>
        <v>7.2814531928713215</v>
      </c>
      <c r="AF124" s="2">
        <f>IF(AE$4=$E124, $I124*AE$57,0) + IF(AE$4&gt;$E124,MIN(AE124,$I124-SUM($J124:AE124)))</f>
        <v>7.2814531928713215</v>
      </c>
      <c r="AG124" s="2">
        <f>IF(AF$4=$E124, $I124*AF$57,0) + IF(AF$4&gt;$E124,MIN(AF124,$I124-SUM($J124:AF124)))</f>
        <v>7.2814531928713215</v>
      </c>
      <c r="AH124" s="2">
        <f>IF(AG$4=$E124, $I124*AG$57,0) + IF(AG$4&gt;$E124,MIN(AG124,$I124-SUM($J124:AG124)))</f>
        <v>7.2814531928713215</v>
      </c>
      <c r="AI124" s="2">
        <f>IF(AH$4=$E124, $I124*AH$57,0) + IF(AH$4&gt;$E124,MIN(AH124,$I124-SUM($J124:AH124)))</f>
        <v>7.2814531928713215</v>
      </c>
      <c r="AJ124" s="2">
        <f>IF(AI$4=$E124, $I124*AI$57,0) + IF(AI$4&gt;$E124,MIN(AI124,$I124-SUM($J124:AI124)))</f>
        <v>7.2814531928713215</v>
      </c>
      <c r="AK124" s="2">
        <f>IF(AJ$4=$E124, $I124*AJ$57,0) + IF(AJ$4&gt;$E124,MIN(AJ124,$I124-SUM($J124:AJ124)))</f>
        <v>7.2814531928713215</v>
      </c>
      <c r="AL124" s="2">
        <f>IF(AK$4=$E124, $I124*AK$57,0) + IF(AK$4&gt;$E124,MIN(AK124,$I124-SUM($J124:AK124)))</f>
        <v>7.2814531928713215</v>
      </c>
      <c r="AM124" s="2">
        <f>IF(AL$4=$E124, $I124*AL$57,0) + IF(AL$4&gt;$E124,MIN(AL124,$I124-SUM($J124:AL124)))</f>
        <v>7.2814531928713215</v>
      </c>
      <c r="AN124" s="2">
        <f>IF(AM$4=$E124, $I124*AM$57,0) + IF(AM$4&gt;$E124,MIN(AM124,$I124-SUM($J124:AM124)))</f>
        <v>7.2814531928713215</v>
      </c>
      <c r="AO124" s="2">
        <f>IF(AN$4=$E124, $I124*AN$57,0) + IF(AN$4&gt;$E124,MIN(AN124,$I124-SUM($J124:AN124)))</f>
        <v>7.2814531928713215</v>
      </c>
      <c r="AP124" s="2">
        <f>IF(AO$4=$E124, $I124*AO$57,0) + IF(AO$4&gt;$E124,MIN(AO124,$I124-SUM($J124:AO124)))</f>
        <v>7.2814531928713215</v>
      </c>
      <c r="AQ124" s="57">
        <f>IF(AP$4=$E124, $I124*AP$57,0) + IF(AP$4&gt;$E124,MIN(AP124,$I124-SUM($J124:AP124)))</f>
        <v>7.2814531928713215</v>
      </c>
      <c r="AR124" s="2">
        <f>IF(AQ$4=$E124, $I124*AQ$57,0) + IF(AQ$4&gt;$E124,MIN(AQ124,$I124-SUM($J124:AQ124)))</f>
        <v>7.2814531928713215</v>
      </c>
      <c r="AS124" s="2">
        <f>IF(AR$4=$E124, $I124*AR$57,0) + IF(AR$4&gt;$E124,MIN(AR124,$I124-SUM($J124:AR124)))</f>
        <v>7.2814531928712825</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149.43816500896131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7.4719082504480658</v>
      </c>
      <c r="AB125" s="2">
        <f>IF(AA$4=$E125, $I125*AA$57,0) + IF(AA$4&gt;$E125,MIN(AA125,$I125-SUM($J125:AA125)))</f>
        <v>7.4719082504480658</v>
      </c>
      <c r="AC125" s="2">
        <f>IF(AB$4=$E125, $I125*AB$57,0) + IF(AB$4&gt;$E125,MIN(AB125,$I125-SUM($J125:AB125)))</f>
        <v>7.4719082504480658</v>
      </c>
      <c r="AD125" s="2">
        <f>IF(AC$4=$E125, $I125*AC$57,0) + IF(AC$4&gt;$E125,MIN(AC125,$I125-SUM($J125:AC125)))</f>
        <v>7.4719082504480658</v>
      </c>
      <c r="AE125" s="2">
        <f>IF(AD$4=$E125, $I125*AD$57,0) + IF(AD$4&gt;$E125,MIN(AD125,$I125-SUM($J125:AD125)))</f>
        <v>7.4719082504480658</v>
      </c>
      <c r="AF125" s="2">
        <f>IF(AE$4=$E125, $I125*AE$57,0) + IF(AE$4&gt;$E125,MIN(AE125,$I125-SUM($J125:AE125)))</f>
        <v>7.4719082504480658</v>
      </c>
      <c r="AG125" s="2">
        <f>IF(AF$4=$E125, $I125*AF$57,0) + IF(AF$4&gt;$E125,MIN(AF125,$I125-SUM($J125:AF125)))</f>
        <v>7.4719082504480658</v>
      </c>
      <c r="AH125" s="2">
        <f>IF(AG$4=$E125, $I125*AG$57,0) + IF(AG$4&gt;$E125,MIN(AG125,$I125-SUM($J125:AG125)))</f>
        <v>7.4719082504480658</v>
      </c>
      <c r="AI125" s="2">
        <f>IF(AH$4=$E125, $I125*AH$57,0) + IF(AH$4&gt;$E125,MIN(AH125,$I125-SUM($J125:AH125)))</f>
        <v>7.4719082504480658</v>
      </c>
      <c r="AJ125" s="2">
        <f>IF(AI$4=$E125, $I125*AI$57,0) + IF(AI$4&gt;$E125,MIN(AI125,$I125-SUM($J125:AI125)))</f>
        <v>7.4719082504480658</v>
      </c>
      <c r="AK125" s="2">
        <f>IF(AJ$4=$E125, $I125*AJ$57,0) + IF(AJ$4&gt;$E125,MIN(AJ125,$I125-SUM($J125:AJ125)))</f>
        <v>7.4719082504480658</v>
      </c>
      <c r="AL125" s="2">
        <f>IF(AK$4=$E125, $I125*AK$57,0) + IF(AK$4&gt;$E125,MIN(AK125,$I125-SUM($J125:AK125)))</f>
        <v>7.4719082504480658</v>
      </c>
      <c r="AM125" s="2">
        <f>IF(AL$4=$E125, $I125*AL$57,0) + IF(AL$4&gt;$E125,MIN(AL125,$I125-SUM($J125:AL125)))</f>
        <v>7.4719082504480658</v>
      </c>
      <c r="AN125" s="2">
        <f>IF(AM$4=$E125, $I125*AM$57,0) + IF(AM$4&gt;$E125,MIN(AM125,$I125-SUM($J125:AM125)))</f>
        <v>7.4719082504480658</v>
      </c>
      <c r="AO125" s="2">
        <f>IF(AN$4=$E125, $I125*AN$57,0) + IF(AN$4&gt;$E125,MIN(AN125,$I125-SUM($J125:AN125)))</f>
        <v>7.4719082504480658</v>
      </c>
      <c r="AP125" s="2">
        <f>IF(AO$4=$E125, $I125*AO$57,0) + IF(AO$4&gt;$E125,MIN(AO125,$I125-SUM($J125:AO125)))</f>
        <v>7.4719082504480658</v>
      </c>
      <c r="AQ125" s="57">
        <f>IF(AP$4=$E125, $I125*AP$57,0) + IF(AP$4&gt;$E125,MIN(AP125,$I125-SUM($J125:AP125)))</f>
        <v>7.4719082504480658</v>
      </c>
      <c r="AR125" s="2">
        <f>IF(AQ$4=$E125, $I125*AQ$57,0) + IF(AQ$4&gt;$E125,MIN(AQ125,$I125-SUM($J125:AQ125)))</f>
        <v>7.4719082504480658</v>
      </c>
      <c r="AS125" s="2">
        <f>IF(AR$4=$E125, $I125*AR$57,0) + IF(AR$4&gt;$E125,MIN(AR125,$I125-SUM($J125:AR125)))</f>
        <v>7.4719082504480658</v>
      </c>
      <c r="AT125" s="2">
        <f>IF(AS$4=$E125, $I125*AS$57,0) + IF(AS$4&gt;$E125,MIN(AS125,$I125-SUM($J125:AS125)))</f>
        <v>7.4719082504480658</v>
      </c>
      <c r="AU125" s="2">
        <f>IF(AT$4=$E125, $I125*AT$57,0) + IF(AT$4&gt;$E125,MIN(AT125,$I125-SUM($J125:AT125)))</f>
        <v>2.8421709430404007E-14</v>
      </c>
      <c r="AV125" s="2">
        <f>IF(AU$4=$E125, $I125*AU$57,0) + IF(AU$4&gt;$E125,MIN(AU125,$I125-SUM($J125:AU125)))</f>
        <v>0</v>
      </c>
      <c r="AW125" s="2"/>
    </row>
    <row r="126" spans="5:49" ht="15" outlineLevel="1">
      <c r="E126" s="44">
        <f>INDEX($K$4:$AV$4,,COUNT(E$109:E125)+1)</f>
        <v>39172</v>
      </c>
      <c r="G126" s="2" t="s">
        <v>105</v>
      </c>
      <c r="I126" s="2">
        <f t="shared" si="64"/>
        <v>209.11553222139415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10.455776611069709</v>
      </c>
      <c r="AC126" s="2">
        <f>IF(AB$4=$E126, $I126*AB$57,0) + IF(AB$4&gt;$E126,MIN(AB126,$I126-SUM($J126:AB126)))</f>
        <v>10.455776611069709</v>
      </c>
      <c r="AD126" s="2">
        <f>IF(AC$4=$E126, $I126*AC$57,0) + IF(AC$4&gt;$E126,MIN(AC126,$I126-SUM($J126:AC126)))</f>
        <v>10.455776611069709</v>
      </c>
      <c r="AE126" s="2">
        <f>IF(AD$4=$E126, $I126*AD$57,0) + IF(AD$4&gt;$E126,MIN(AD126,$I126-SUM($J126:AD126)))</f>
        <v>10.455776611069709</v>
      </c>
      <c r="AF126" s="2">
        <f>IF(AE$4=$E126, $I126*AE$57,0) + IF(AE$4&gt;$E126,MIN(AE126,$I126-SUM($J126:AE126)))</f>
        <v>10.455776611069709</v>
      </c>
      <c r="AG126" s="2">
        <f>IF(AF$4=$E126, $I126*AF$57,0) + IF(AF$4&gt;$E126,MIN(AF126,$I126-SUM($J126:AF126)))</f>
        <v>10.455776611069709</v>
      </c>
      <c r="AH126" s="2">
        <f>IF(AG$4=$E126, $I126*AG$57,0) + IF(AG$4&gt;$E126,MIN(AG126,$I126-SUM($J126:AG126)))</f>
        <v>10.455776611069709</v>
      </c>
      <c r="AI126" s="2">
        <f>IF(AH$4=$E126, $I126*AH$57,0) + IF(AH$4&gt;$E126,MIN(AH126,$I126-SUM($J126:AH126)))</f>
        <v>10.455776611069709</v>
      </c>
      <c r="AJ126" s="2">
        <f>IF(AI$4=$E126, $I126*AI$57,0) + IF(AI$4&gt;$E126,MIN(AI126,$I126-SUM($J126:AI126)))</f>
        <v>10.455776611069709</v>
      </c>
      <c r="AK126" s="2">
        <f>IF(AJ$4=$E126, $I126*AJ$57,0) + IF(AJ$4&gt;$E126,MIN(AJ126,$I126-SUM($J126:AJ126)))</f>
        <v>10.455776611069709</v>
      </c>
      <c r="AL126" s="2">
        <f>IF(AK$4=$E126, $I126*AK$57,0) + IF(AK$4&gt;$E126,MIN(AK126,$I126-SUM($J126:AK126)))</f>
        <v>10.455776611069709</v>
      </c>
      <c r="AM126" s="2">
        <f>IF(AL$4=$E126, $I126*AL$57,0) + IF(AL$4&gt;$E126,MIN(AL126,$I126-SUM($J126:AL126)))</f>
        <v>10.455776611069709</v>
      </c>
      <c r="AN126" s="2">
        <f>IF(AM$4=$E126, $I126*AM$57,0) + IF(AM$4&gt;$E126,MIN(AM126,$I126-SUM($J126:AM126)))</f>
        <v>10.455776611069709</v>
      </c>
      <c r="AO126" s="2">
        <f>IF(AN$4=$E126, $I126*AN$57,0) + IF(AN$4&gt;$E126,MIN(AN126,$I126-SUM($J126:AN126)))</f>
        <v>10.455776611069709</v>
      </c>
      <c r="AP126" s="2">
        <f>IF(AO$4=$E126, $I126*AO$57,0) + IF(AO$4&gt;$E126,MIN(AO126,$I126-SUM($J126:AO126)))</f>
        <v>10.455776611069709</v>
      </c>
      <c r="AQ126" s="57">
        <f>IF(AP$4=$E126, $I126*AP$57,0) + IF(AP$4&gt;$E126,MIN(AP126,$I126-SUM($J126:AP126)))</f>
        <v>10.455776611069709</v>
      </c>
      <c r="AR126" s="2">
        <f>IF(AQ$4=$E126, $I126*AQ$57,0) + IF(AQ$4&gt;$E126,MIN(AQ126,$I126-SUM($J126:AQ126)))</f>
        <v>10.455776611069709</v>
      </c>
      <c r="AS126" s="2">
        <f>IF(AR$4=$E126, $I126*AR$57,0) + IF(AR$4&gt;$E126,MIN(AR126,$I126-SUM($J126:AR126)))</f>
        <v>10.455776611069709</v>
      </c>
      <c r="AT126" s="2">
        <f>IF(AS$4=$E126, $I126*AS$57,0) + IF(AS$4&gt;$E126,MIN(AS126,$I126-SUM($J126:AS126)))</f>
        <v>10.455776611069709</v>
      </c>
      <c r="AU126" s="2">
        <f>IF(AT$4=$E126, $I126*AT$57,0) + IF(AT$4&gt;$E126,MIN(AT126,$I126-SUM($J126:AT126)))</f>
        <v>10.455776611069581</v>
      </c>
      <c r="AV126" s="2">
        <f>IF(AU$4=$E126, $I126*AU$57,0) + IF(AU$4&gt;$E126,MIN(AU126,$I126-SUM($J126:AU126)))</f>
        <v>0</v>
      </c>
      <c r="AW126" s="2"/>
    </row>
    <row r="127" spans="5:49" ht="15" outlineLevel="1">
      <c r="E127" s="44">
        <f>INDEX($K$4:$AV$4,,COUNT(E$109:E126)+1)</f>
        <v>39538</v>
      </c>
      <c r="G127" s="2" t="s">
        <v>105</v>
      </c>
      <c r="I127" s="2">
        <f t="shared" si="64"/>
        <v>148.35841183198247</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7.417920591599124</v>
      </c>
      <c r="AD127" s="2">
        <f>IF(AC$4=$E127, $I127*AC$57,0) + IF(AC$4&gt;$E127,MIN(AC127,$I127-SUM($J127:AC127)))</f>
        <v>7.417920591599124</v>
      </c>
      <c r="AE127" s="2">
        <f>IF(AD$4=$E127, $I127*AD$57,0) + IF(AD$4&gt;$E127,MIN(AD127,$I127-SUM($J127:AD127)))</f>
        <v>7.417920591599124</v>
      </c>
      <c r="AF127" s="2">
        <f>IF(AE$4=$E127, $I127*AE$57,0) + IF(AE$4&gt;$E127,MIN(AE127,$I127-SUM($J127:AE127)))</f>
        <v>7.417920591599124</v>
      </c>
      <c r="AG127" s="2">
        <f>IF(AF$4=$E127, $I127*AF$57,0) + IF(AF$4&gt;$E127,MIN(AF127,$I127-SUM($J127:AF127)))</f>
        <v>7.417920591599124</v>
      </c>
      <c r="AH127" s="2">
        <f>IF(AG$4=$E127, $I127*AG$57,0) + IF(AG$4&gt;$E127,MIN(AG127,$I127-SUM($J127:AG127)))</f>
        <v>7.417920591599124</v>
      </c>
      <c r="AI127" s="2">
        <f>IF(AH$4=$E127, $I127*AH$57,0) + IF(AH$4&gt;$E127,MIN(AH127,$I127-SUM($J127:AH127)))</f>
        <v>7.417920591599124</v>
      </c>
      <c r="AJ127" s="2">
        <f>IF(AI$4=$E127, $I127*AI$57,0) + IF(AI$4&gt;$E127,MIN(AI127,$I127-SUM($J127:AI127)))</f>
        <v>7.417920591599124</v>
      </c>
      <c r="AK127" s="2">
        <f>IF(AJ$4=$E127, $I127*AJ$57,0) + IF(AJ$4&gt;$E127,MIN(AJ127,$I127-SUM($J127:AJ127)))</f>
        <v>7.417920591599124</v>
      </c>
      <c r="AL127" s="2">
        <f>IF(AK$4=$E127, $I127*AK$57,0) + IF(AK$4&gt;$E127,MIN(AK127,$I127-SUM($J127:AK127)))</f>
        <v>7.417920591599124</v>
      </c>
      <c r="AM127" s="2">
        <f>IF(AL$4=$E127, $I127*AL$57,0) + IF(AL$4&gt;$E127,MIN(AL127,$I127-SUM($J127:AL127)))</f>
        <v>7.417920591599124</v>
      </c>
      <c r="AN127" s="2">
        <f>IF(AM$4=$E127, $I127*AM$57,0) + IF(AM$4&gt;$E127,MIN(AM127,$I127-SUM($J127:AM127)))</f>
        <v>7.417920591599124</v>
      </c>
      <c r="AO127" s="2">
        <f>IF(AN$4=$E127, $I127*AN$57,0) + IF(AN$4&gt;$E127,MIN(AN127,$I127-SUM($J127:AN127)))</f>
        <v>7.417920591599124</v>
      </c>
      <c r="AP127" s="2">
        <f>IF(AO$4=$E127, $I127*AO$57,0) + IF(AO$4&gt;$E127,MIN(AO127,$I127-SUM($J127:AO127)))</f>
        <v>7.417920591599124</v>
      </c>
      <c r="AQ127" s="57">
        <f>IF(AP$4=$E127, $I127*AP$57,0) + IF(AP$4&gt;$E127,MIN(AP127,$I127-SUM($J127:AP127)))</f>
        <v>7.417920591599124</v>
      </c>
      <c r="AR127" s="2">
        <f>IF(AQ$4=$E127, $I127*AQ$57,0) + IF(AQ$4&gt;$E127,MIN(AQ127,$I127-SUM($J127:AQ127)))</f>
        <v>7.417920591599124</v>
      </c>
      <c r="AS127" s="2">
        <f>IF(AR$4=$E127, $I127*AR$57,0) + IF(AR$4&gt;$E127,MIN(AR127,$I127-SUM($J127:AR127)))</f>
        <v>7.417920591599124</v>
      </c>
      <c r="AT127" s="2">
        <f>IF(AS$4=$E127, $I127*AS$57,0) + IF(AS$4&gt;$E127,MIN(AS127,$I127-SUM($J127:AS127)))</f>
        <v>7.417920591599124</v>
      </c>
      <c r="AU127" s="2">
        <f>IF(AT$4=$E127, $I127*AT$57,0) + IF(AT$4&gt;$E127,MIN(AT127,$I127-SUM($J127:AT127)))</f>
        <v>7.417920591599124</v>
      </c>
      <c r="AV127" s="2">
        <f>IF(AU$4=$E127, $I127*AU$57,0) + IF(AU$4&gt;$E127,MIN(AU127,$I127-SUM($J127:AU127)))</f>
        <v>7.4179205915990849</v>
      </c>
      <c r="AW127" s="2"/>
    </row>
    <row r="128" spans="5:49" ht="15" outlineLevel="1">
      <c r="E128" s="44">
        <f>INDEX($K$4:$AV$4,,COUNT(E$109:E127)+1)</f>
        <v>39903</v>
      </c>
      <c r="G128" s="2" t="s">
        <v>105</v>
      </c>
      <c r="I128" s="2">
        <f t="shared" si="64"/>
        <v>167.63870567238305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8.3819352836191534</v>
      </c>
      <c r="AE128" s="2">
        <f>IF(AD$4=$E128, $I128*AD$57,0) + IF(AD$4&gt;$E128,MIN(AD128,$I128-SUM($J128:AD128)))</f>
        <v>8.3819352836191534</v>
      </c>
      <c r="AF128" s="2">
        <f>IF(AE$4=$E128, $I128*AE$57,0) + IF(AE$4&gt;$E128,MIN(AE128,$I128-SUM($J128:AE128)))</f>
        <v>8.3819352836191534</v>
      </c>
      <c r="AG128" s="2">
        <f>IF(AF$4=$E128, $I128*AF$57,0) + IF(AF$4&gt;$E128,MIN(AF128,$I128-SUM($J128:AF128)))</f>
        <v>8.3819352836191534</v>
      </c>
      <c r="AH128" s="2">
        <f>IF(AG$4=$E128, $I128*AG$57,0) + IF(AG$4&gt;$E128,MIN(AG128,$I128-SUM($J128:AG128)))</f>
        <v>8.3819352836191534</v>
      </c>
      <c r="AI128" s="2">
        <f>IF(AH$4=$E128, $I128*AH$57,0) + IF(AH$4&gt;$E128,MIN(AH128,$I128-SUM($J128:AH128)))</f>
        <v>8.3819352836191534</v>
      </c>
      <c r="AJ128" s="2">
        <f>IF(AI$4=$E128, $I128*AI$57,0) + IF(AI$4&gt;$E128,MIN(AI128,$I128-SUM($J128:AI128)))</f>
        <v>8.3819352836191534</v>
      </c>
      <c r="AK128" s="2">
        <f>IF(AJ$4=$E128, $I128*AJ$57,0) + IF(AJ$4&gt;$E128,MIN(AJ128,$I128-SUM($J128:AJ128)))</f>
        <v>8.3819352836191534</v>
      </c>
      <c r="AL128" s="2">
        <f>IF(AK$4=$E128, $I128*AK$57,0) + IF(AK$4&gt;$E128,MIN(AK128,$I128-SUM($J128:AK128)))</f>
        <v>8.3819352836191534</v>
      </c>
      <c r="AM128" s="2">
        <f>IF(AL$4=$E128, $I128*AL$57,0) + IF(AL$4&gt;$E128,MIN(AL128,$I128-SUM($J128:AL128)))</f>
        <v>8.3819352836191534</v>
      </c>
      <c r="AN128" s="2">
        <f>IF(AM$4=$E128, $I128*AM$57,0) + IF(AM$4&gt;$E128,MIN(AM128,$I128-SUM($J128:AM128)))</f>
        <v>8.3819352836191534</v>
      </c>
      <c r="AO128" s="2">
        <f>IF(AN$4=$E128, $I128*AN$57,0) + IF(AN$4&gt;$E128,MIN(AN128,$I128-SUM($J128:AN128)))</f>
        <v>8.3819352836191534</v>
      </c>
      <c r="AP128" s="2">
        <f>IF(AO$4=$E128, $I128*AO$57,0) + IF(AO$4&gt;$E128,MIN(AO128,$I128-SUM($J128:AO128)))</f>
        <v>8.3819352836191534</v>
      </c>
      <c r="AQ128" s="57">
        <f>IF(AP$4=$E128, $I128*AP$57,0) + IF(AP$4&gt;$E128,MIN(AP128,$I128-SUM($J128:AP128)))</f>
        <v>8.3819352836191534</v>
      </c>
      <c r="AR128" s="2">
        <f>IF(AQ$4=$E128, $I128*AQ$57,0) + IF(AQ$4&gt;$E128,MIN(AQ128,$I128-SUM($J128:AQ128)))</f>
        <v>8.3819352836191534</v>
      </c>
      <c r="AS128" s="2">
        <f>IF(AR$4=$E128, $I128*AR$57,0) + IF(AR$4&gt;$E128,MIN(AR128,$I128-SUM($J128:AR128)))</f>
        <v>8.3819352836191534</v>
      </c>
      <c r="AT128" s="2">
        <f>IF(AS$4=$E128, $I128*AS$57,0) + IF(AS$4&gt;$E128,MIN(AS128,$I128-SUM($J128:AS128)))</f>
        <v>8.3819352836191534</v>
      </c>
      <c r="AU128" s="2">
        <f>IF(AT$4=$E128, $I128*AT$57,0) + IF(AT$4&gt;$E128,MIN(AT128,$I128-SUM($J128:AT128)))</f>
        <v>8.3819352836191534</v>
      </c>
      <c r="AV128" s="2">
        <f>IF(AU$4=$E128, $I128*AU$57,0) + IF(AU$4&gt;$E128,MIN(AU128,$I128-SUM($J128:AU128)))</f>
        <v>8.3819352836191534</v>
      </c>
      <c r="AW128" s="2"/>
    </row>
    <row r="129" spans="5:49" ht="15" outlineLevel="1">
      <c r="E129" s="44">
        <f>INDEX($K$4:$AV$4,,COUNT(E$109:E128)+1)</f>
        <v>40268</v>
      </c>
      <c r="G129" s="2" t="s">
        <v>105</v>
      </c>
      <c r="I129" s="2">
        <f t="shared" si="64"/>
        <v>133.54795956376688</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6.6773979781883446</v>
      </c>
      <c r="AF129" s="2">
        <f>IF(AE$4=$E129, $I129*AE$57,0) + IF(AE$4&gt;$E129,MIN(AE129,$I129-SUM($J129:AE129)))</f>
        <v>6.6773979781883446</v>
      </c>
      <c r="AG129" s="2">
        <f>IF(AF$4=$E129, $I129*AF$57,0) + IF(AF$4&gt;$E129,MIN(AF129,$I129-SUM($J129:AF129)))</f>
        <v>6.6773979781883446</v>
      </c>
      <c r="AH129" s="2">
        <f>IF(AG$4=$E129, $I129*AG$57,0) + IF(AG$4&gt;$E129,MIN(AG129,$I129-SUM($J129:AG129)))</f>
        <v>6.6773979781883446</v>
      </c>
      <c r="AI129" s="2">
        <f>IF(AH$4=$E129, $I129*AH$57,0) + IF(AH$4&gt;$E129,MIN(AH129,$I129-SUM($J129:AH129)))</f>
        <v>6.6773979781883446</v>
      </c>
      <c r="AJ129" s="2">
        <f>IF(AI$4=$E129, $I129*AI$57,0) + IF(AI$4&gt;$E129,MIN(AI129,$I129-SUM($J129:AI129)))</f>
        <v>6.6773979781883446</v>
      </c>
      <c r="AK129" s="2">
        <f>IF(AJ$4=$E129, $I129*AJ$57,0) + IF(AJ$4&gt;$E129,MIN(AJ129,$I129-SUM($J129:AJ129)))</f>
        <v>6.6773979781883446</v>
      </c>
      <c r="AL129" s="2">
        <f>IF(AK$4=$E129, $I129*AK$57,0) + IF(AK$4&gt;$E129,MIN(AK129,$I129-SUM($J129:AK129)))</f>
        <v>6.6773979781883446</v>
      </c>
      <c r="AM129" s="2">
        <f>IF(AL$4=$E129, $I129*AL$57,0) + IF(AL$4&gt;$E129,MIN(AL129,$I129-SUM($J129:AL129)))</f>
        <v>6.6773979781883446</v>
      </c>
      <c r="AN129" s="2">
        <f>IF(AM$4=$E129, $I129*AM$57,0) + IF(AM$4&gt;$E129,MIN(AM129,$I129-SUM($J129:AM129)))</f>
        <v>6.6773979781883446</v>
      </c>
      <c r="AO129" s="2">
        <f>IF(AN$4=$E129, $I129*AN$57,0) + IF(AN$4&gt;$E129,MIN(AN129,$I129-SUM($J129:AN129)))</f>
        <v>6.6773979781883446</v>
      </c>
      <c r="AP129" s="2">
        <f>IF(AO$4=$E129, $I129*AO$57,0) + IF(AO$4&gt;$E129,MIN(AO129,$I129-SUM($J129:AO129)))</f>
        <v>6.6773979781883446</v>
      </c>
      <c r="AQ129" s="57">
        <f>IF(AP$4=$E129, $I129*AP$57,0) + IF(AP$4&gt;$E129,MIN(AP129,$I129-SUM($J129:AP129)))</f>
        <v>6.6773979781883446</v>
      </c>
      <c r="AR129" s="2">
        <f>IF(AQ$4=$E129, $I129*AQ$57,0) + IF(AQ$4&gt;$E129,MIN(AQ129,$I129-SUM($J129:AQ129)))</f>
        <v>6.6773979781883446</v>
      </c>
      <c r="AS129" s="2">
        <f>IF(AR$4=$E129, $I129*AR$57,0) + IF(AR$4&gt;$E129,MIN(AR129,$I129-SUM($J129:AR129)))</f>
        <v>6.6773979781883446</v>
      </c>
      <c r="AT129" s="2">
        <f>IF(AS$4=$E129, $I129*AS$57,0) + IF(AS$4&gt;$E129,MIN(AS129,$I129-SUM($J129:AS129)))</f>
        <v>6.6773979781883446</v>
      </c>
      <c r="AU129" s="2">
        <f>IF(AT$4=$E129, $I129*AT$57,0) + IF(AT$4&gt;$E129,MIN(AT129,$I129-SUM($J129:AT129)))</f>
        <v>6.6773979781883446</v>
      </c>
      <c r="AV129" s="2">
        <f>IF(AU$4=$E129, $I129*AU$57,0) + IF(AU$4&gt;$E129,MIN(AU129,$I129-SUM($J129:AU129)))</f>
        <v>6.6773979781883446</v>
      </c>
      <c r="AW129" s="2"/>
    </row>
    <row r="130" spans="5:49" ht="15" outlineLevel="1">
      <c r="E130" s="44">
        <f>INDEX($K$4:$AV$4,,COUNT(E$109:E129)+1)</f>
        <v>40633</v>
      </c>
      <c r="G130" s="2" t="s">
        <v>105</v>
      </c>
      <c r="I130" s="2">
        <f t="shared" si="64"/>
        <v>160.4840786114506</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8.024203930572531</v>
      </c>
      <c r="AG130" s="2">
        <f>IF(AF$4=$E130, $I130*AF$57,0) + IF(AF$4&gt;$E130,MIN(AF130,$I130-SUM($J130:AF130)))</f>
        <v>8.024203930572531</v>
      </c>
      <c r="AH130" s="2">
        <f>IF(AG$4=$E130, $I130*AG$57,0) + IF(AG$4&gt;$E130,MIN(AG130,$I130-SUM($J130:AG130)))</f>
        <v>8.024203930572531</v>
      </c>
      <c r="AI130" s="2">
        <f>IF(AH$4=$E130, $I130*AH$57,0) + IF(AH$4&gt;$E130,MIN(AH130,$I130-SUM($J130:AH130)))</f>
        <v>8.024203930572531</v>
      </c>
      <c r="AJ130" s="2">
        <f>IF(AI$4=$E130, $I130*AI$57,0) + IF(AI$4&gt;$E130,MIN(AI130,$I130-SUM($J130:AI130)))</f>
        <v>8.024203930572531</v>
      </c>
      <c r="AK130" s="2">
        <f>IF(AJ$4=$E130, $I130*AJ$57,0) + IF(AJ$4&gt;$E130,MIN(AJ130,$I130-SUM($J130:AJ130)))</f>
        <v>8.024203930572531</v>
      </c>
      <c r="AL130" s="2">
        <f>IF(AK$4=$E130, $I130*AK$57,0) + IF(AK$4&gt;$E130,MIN(AK130,$I130-SUM($J130:AK130)))</f>
        <v>8.024203930572531</v>
      </c>
      <c r="AM130" s="2">
        <f>IF(AL$4=$E130, $I130*AL$57,0) + IF(AL$4&gt;$E130,MIN(AL130,$I130-SUM($J130:AL130)))</f>
        <v>8.024203930572531</v>
      </c>
      <c r="AN130" s="2">
        <f>IF(AM$4=$E130, $I130*AM$57,0) + IF(AM$4&gt;$E130,MIN(AM130,$I130-SUM($J130:AM130)))</f>
        <v>8.024203930572531</v>
      </c>
      <c r="AO130" s="2">
        <f>IF(AN$4=$E130, $I130*AN$57,0) + IF(AN$4&gt;$E130,MIN(AN130,$I130-SUM($J130:AN130)))</f>
        <v>8.024203930572531</v>
      </c>
      <c r="AP130" s="2">
        <f>IF(AO$4=$E130, $I130*AO$57,0) + IF(AO$4&gt;$E130,MIN(AO130,$I130-SUM($J130:AO130)))</f>
        <v>8.024203930572531</v>
      </c>
      <c r="AQ130" s="57">
        <f>IF(AP$4=$E130, $I130*AP$57,0) + IF(AP$4&gt;$E130,MIN(AP130,$I130-SUM($J130:AP130)))</f>
        <v>8.024203930572531</v>
      </c>
      <c r="AR130" s="2">
        <f>IF(AQ$4=$E130, $I130*AQ$57,0) + IF(AQ$4&gt;$E130,MIN(AQ130,$I130-SUM($J130:AQ130)))</f>
        <v>8.024203930572531</v>
      </c>
      <c r="AS130" s="2">
        <f>IF(AR$4=$E130, $I130*AR$57,0) + IF(AR$4&gt;$E130,MIN(AR130,$I130-SUM($J130:AR130)))</f>
        <v>8.024203930572531</v>
      </c>
      <c r="AT130" s="2">
        <f>IF(AS$4=$E130, $I130*AS$57,0) + IF(AS$4&gt;$E130,MIN(AS130,$I130-SUM($J130:AS130)))</f>
        <v>8.024203930572531</v>
      </c>
      <c r="AU130" s="2">
        <f>IF(AT$4=$E130, $I130*AT$57,0) + IF(AT$4&gt;$E130,MIN(AT130,$I130-SUM($J130:AT130)))</f>
        <v>8.024203930572531</v>
      </c>
      <c r="AV130" s="2">
        <f>IF(AU$4=$E130, $I130*AU$57,0) + IF(AU$4&gt;$E130,MIN(AU130,$I130-SUM($J130:AU130)))</f>
        <v>8.024203930572531</v>
      </c>
      <c r="AW130" s="2"/>
    </row>
    <row r="131" spans="5:49" ht="15" outlineLevel="1">
      <c r="E131" s="44">
        <f>INDEX($K$4:$AV$4,,COUNT(E$109:E130)+1)</f>
        <v>40999</v>
      </c>
      <c r="G131" s="2" t="s">
        <v>105</v>
      </c>
      <c r="I131" s="2">
        <f t="shared" si="64"/>
        <v>186.45686038168739</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9.3228430190843703</v>
      </c>
      <c r="AH131" s="2">
        <f>IF(AG$4=$E131, $I131*AG$57,0) + IF(AG$4&gt;$E131,MIN(AG131,$I131-SUM($J131:AG131)))</f>
        <v>9.3228430190843703</v>
      </c>
      <c r="AI131" s="2">
        <f>IF(AH$4=$E131, $I131*AH$57,0) + IF(AH$4&gt;$E131,MIN(AH131,$I131-SUM($J131:AH131)))</f>
        <v>9.3228430190843703</v>
      </c>
      <c r="AJ131" s="2">
        <f>IF(AI$4=$E131, $I131*AI$57,0) + IF(AI$4&gt;$E131,MIN(AI131,$I131-SUM($J131:AI131)))</f>
        <v>9.3228430190843703</v>
      </c>
      <c r="AK131" s="2">
        <f>IF(AJ$4=$E131, $I131*AJ$57,0) + IF(AJ$4&gt;$E131,MIN(AJ131,$I131-SUM($J131:AJ131)))</f>
        <v>9.3228430190843703</v>
      </c>
      <c r="AL131" s="2">
        <f>IF(AK$4=$E131, $I131*AK$57,0) + IF(AK$4&gt;$E131,MIN(AK131,$I131-SUM($J131:AK131)))</f>
        <v>9.3228430190843703</v>
      </c>
      <c r="AM131" s="2">
        <f>IF(AL$4=$E131, $I131*AL$57,0) + IF(AL$4&gt;$E131,MIN(AL131,$I131-SUM($J131:AL131)))</f>
        <v>9.3228430190843703</v>
      </c>
      <c r="AN131" s="2">
        <f>IF(AM$4=$E131, $I131*AM$57,0) + IF(AM$4&gt;$E131,MIN(AM131,$I131-SUM($J131:AM131)))</f>
        <v>9.3228430190843703</v>
      </c>
      <c r="AO131" s="2">
        <f>IF(AN$4=$E131, $I131*AN$57,0) + IF(AN$4&gt;$E131,MIN(AN131,$I131-SUM($J131:AN131)))</f>
        <v>9.3228430190843703</v>
      </c>
      <c r="AP131" s="2">
        <f>IF(AO$4=$E131, $I131*AO$57,0) + IF(AO$4&gt;$E131,MIN(AO131,$I131-SUM($J131:AO131)))</f>
        <v>9.3228430190843703</v>
      </c>
      <c r="AQ131" s="57">
        <f>IF(AP$4=$E131, $I131*AP$57,0) + IF(AP$4&gt;$E131,MIN(AP131,$I131-SUM($J131:AP131)))</f>
        <v>9.3228430190843703</v>
      </c>
      <c r="AR131" s="2">
        <f>IF(AQ$4=$E131, $I131*AQ$57,0) + IF(AQ$4&gt;$E131,MIN(AQ131,$I131-SUM($J131:AQ131)))</f>
        <v>9.3228430190843703</v>
      </c>
      <c r="AS131" s="2">
        <f>IF(AR$4=$E131, $I131*AR$57,0) + IF(AR$4&gt;$E131,MIN(AR131,$I131-SUM($J131:AR131)))</f>
        <v>9.3228430190843703</v>
      </c>
      <c r="AT131" s="2">
        <f>IF(AS$4=$E131, $I131*AS$57,0) + IF(AS$4&gt;$E131,MIN(AS131,$I131-SUM($J131:AS131)))</f>
        <v>9.3228430190843703</v>
      </c>
      <c r="AU131" s="2">
        <f>IF(AT$4=$E131, $I131*AT$57,0) + IF(AT$4&gt;$E131,MIN(AT131,$I131-SUM($J131:AT131)))</f>
        <v>9.3228430190843703</v>
      </c>
      <c r="AV131" s="2">
        <f>IF(AU$4=$E131, $I131*AU$57,0) + IF(AU$4&gt;$E131,MIN(AU131,$I131-SUM($J131:AU131)))</f>
        <v>9.3228430190843703</v>
      </c>
      <c r="AW131" s="2"/>
    </row>
    <row r="132" spans="5:49" ht="15" outlineLevel="1">
      <c r="E132" s="44">
        <f>INDEX($K$4:$AV$4,,COUNT(E$109:E131)+1)</f>
        <v>41364</v>
      </c>
      <c r="G132" s="2" t="s">
        <v>105</v>
      </c>
      <c r="I132" s="2">
        <f t="shared" si="64"/>
        <v>197.45432869512041</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9.8727164347560219</v>
      </c>
      <c r="AI132" s="2">
        <f>IF(AH$4=$E132, $I132*AH$57,0) + IF(AH$4&gt;$E132,MIN(AH132,$I132-SUM($J132:AH132)))</f>
        <v>9.8727164347560219</v>
      </c>
      <c r="AJ132" s="2">
        <f>IF(AI$4=$E132, $I132*AI$57,0) + IF(AI$4&gt;$E132,MIN(AI132,$I132-SUM($J132:AI132)))</f>
        <v>9.8727164347560219</v>
      </c>
      <c r="AK132" s="2">
        <f>IF(AJ$4=$E132, $I132*AJ$57,0) + IF(AJ$4&gt;$E132,MIN(AJ132,$I132-SUM($J132:AJ132)))</f>
        <v>9.8727164347560219</v>
      </c>
      <c r="AL132" s="2">
        <f>IF(AK$4=$E132, $I132*AK$57,0) + IF(AK$4&gt;$E132,MIN(AK132,$I132-SUM($J132:AK132)))</f>
        <v>9.8727164347560219</v>
      </c>
      <c r="AM132" s="2">
        <f>IF(AL$4=$E132, $I132*AL$57,0) + IF(AL$4&gt;$E132,MIN(AL132,$I132-SUM($J132:AL132)))</f>
        <v>9.8727164347560219</v>
      </c>
      <c r="AN132" s="2">
        <f>IF(AM$4=$E132, $I132*AM$57,0) + IF(AM$4&gt;$E132,MIN(AM132,$I132-SUM($J132:AM132)))</f>
        <v>9.8727164347560219</v>
      </c>
      <c r="AO132" s="2">
        <f>IF(AN$4=$E132, $I132*AN$57,0) + IF(AN$4&gt;$E132,MIN(AN132,$I132-SUM($J132:AN132)))</f>
        <v>9.8727164347560219</v>
      </c>
      <c r="AP132" s="2">
        <f>IF(AO$4=$E132, $I132*AO$57,0) + IF(AO$4&gt;$E132,MIN(AO132,$I132-SUM($J132:AO132)))</f>
        <v>9.8727164347560219</v>
      </c>
      <c r="AQ132" s="57">
        <f>IF(AP$4=$E132, $I132*AP$57,0) + IF(AP$4&gt;$E132,MIN(AP132,$I132-SUM($J132:AP132)))</f>
        <v>9.8727164347560219</v>
      </c>
      <c r="AR132" s="2">
        <f>IF(AQ$4=$E132, $I132*AQ$57,0) + IF(AQ$4&gt;$E132,MIN(AQ132,$I132-SUM($J132:AQ132)))</f>
        <v>9.8727164347560219</v>
      </c>
      <c r="AS132" s="2">
        <f>IF(AR$4=$E132, $I132*AR$57,0) + IF(AR$4&gt;$E132,MIN(AR132,$I132-SUM($J132:AR132)))</f>
        <v>9.8727164347560219</v>
      </c>
      <c r="AT132" s="2">
        <f>IF(AS$4=$E132, $I132*AS$57,0) + IF(AS$4&gt;$E132,MIN(AS132,$I132-SUM($J132:AS132)))</f>
        <v>9.8727164347560219</v>
      </c>
      <c r="AU132" s="2">
        <f>IF(AT$4=$E132, $I132*AT$57,0) + IF(AT$4&gt;$E132,MIN(AT132,$I132-SUM($J132:AT132)))</f>
        <v>9.8727164347560219</v>
      </c>
      <c r="AV132" s="2">
        <f>IF(AU$4=$E132, $I132*AU$57,0) + IF(AU$4&gt;$E132,MIN(AU132,$I132-SUM($J132:AU132)))</f>
        <v>9.8727164347560219</v>
      </c>
      <c r="AW132" s="2"/>
    </row>
    <row r="133" spans="5:49" ht="15" outlineLevel="1">
      <c r="E133" s="44">
        <f>INDEX($K$4:$AV$4,,COUNT(E$109:E132)+1)</f>
        <v>41729</v>
      </c>
      <c r="G133" s="2" t="s">
        <v>105</v>
      </c>
      <c r="I133" s="2">
        <f t="shared" si="64"/>
        <v>227.57352426349414</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11.378676213174707</v>
      </c>
      <c r="AJ133" s="2">
        <f>IF(AI$4=$E133, $I133*AI$57,0) + IF(AI$4&gt;$E133,MIN(AI133,$I133-SUM($J133:AI133)))</f>
        <v>11.378676213174707</v>
      </c>
      <c r="AK133" s="2">
        <f>IF(AJ$4=$E133, $I133*AJ$57,0) + IF(AJ$4&gt;$E133,MIN(AJ133,$I133-SUM($J133:AJ133)))</f>
        <v>11.378676213174707</v>
      </c>
      <c r="AL133" s="2">
        <f>IF(AK$4=$E133, $I133*AK$57,0) + IF(AK$4&gt;$E133,MIN(AK133,$I133-SUM($J133:AK133)))</f>
        <v>11.378676213174707</v>
      </c>
      <c r="AM133" s="2">
        <f>IF(AL$4=$E133, $I133*AL$57,0) + IF(AL$4&gt;$E133,MIN(AL133,$I133-SUM($J133:AL133)))</f>
        <v>11.378676213174707</v>
      </c>
      <c r="AN133" s="2">
        <f>IF(AM$4=$E133, $I133*AM$57,0) + IF(AM$4&gt;$E133,MIN(AM133,$I133-SUM($J133:AM133)))</f>
        <v>11.378676213174707</v>
      </c>
      <c r="AO133" s="2">
        <f>IF(AN$4=$E133, $I133*AN$57,0) + IF(AN$4&gt;$E133,MIN(AN133,$I133-SUM($J133:AN133)))</f>
        <v>11.378676213174707</v>
      </c>
      <c r="AP133" s="2">
        <f>IF(AO$4=$E133, $I133*AO$57,0) + IF(AO$4&gt;$E133,MIN(AO133,$I133-SUM($J133:AO133)))</f>
        <v>11.378676213174707</v>
      </c>
      <c r="AQ133" s="57">
        <f>IF(AP$4=$E133, $I133*AP$57,0) + IF(AP$4&gt;$E133,MIN(AP133,$I133-SUM($J133:AP133)))</f>
        <v>11.378676213174707</v>
      </c>
      <c r="AR133" s="2">
        <f>IF(AQ$4=$E133, $I133*AQ$57,0) + IF(AQ$4&gt;$E133,MIN(AQ133,$I133-SUM($J133:AQ133)))</f>
        <v>11.378676213174707</v>
      </c>
      <c r="AS133" s="2">
        <f>IF(AR$4=$E133, $I133*AR$57,0) + IF(AR$4&gt;$E133,MIN(AR133,$I133-SUM($J133:AR133)))</f>
        <v>11.378676213174707</v>
      </c>
      <c r="AT133" s="2">
        <f>IF(AS$4=$E133, $I133*AS$57,0) + IF(AS$4&gt;$E133,MIN(AS133,$I133-SUM($J133:AS133)))</f>
        <v>11.378676213174707</v>
      </c>
      <c r="AU133" s="2">
        <f>IF(AT$4=$E133, $I133*AT$57,0) + IF(AT$4&gt;$E133,MIN(AT133,$I133-SUM($J133:AT133)))</f>
        <v>11.378676213174707</v>
      </c>
      <c r="AV133" s="2">
        <f>IF(AU$4=$E133, $I133*AU$57,0) + IF(AU$4&gt;$E133,MIN(AU133,$I133-SUM($J133:AU133)))</f>
        <v>11.378676213174707</v>
      </c>
      <c r="AW133" s="2"/>
    </row>
    <row r="134" spans="5:49" ht="15" outlineLevel="1">
      <c r="E134" s="44">
        <f>INDEX($K$4:$AV$4,,COUNT(E$109:E133)+1)</f>
        <v>42094</v>
      </c>
      <c r="G134" s="2" t="s">
        <v>105</v>
      </c>
      <c r="I134" s="2">
        <f t="shared" si="64"/>
        <v>258.88118603657284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12.944059301828643</v>
      </c>
      <c r="AK134" s="2">
        <f>IF(AJ$4=$E134, $I134*AJ$57,0) + IF(AJ$4&gt;$E134,MIN(AJ134,$I134-SUM($J134:AJ134)))</f>
        <v>12.944059301828643</v>
      </c>
      <c r="AL134" s="2">
        <f>IF(AK$4=$E134, $I134*AK$57,0) + IF(AK$4&gt;$E134,MIN(AK134,$I134-SUM($J134:AK134)))</f>
        <v>12.944059301828643</v>
      </c>
      <c r="AM134" s="2">
        <f>IF(AL$4=$E134, $I134*AL$57,0) + IF(AL$4&gt;$E134,MIN(AL134,$I134-SUM($J134:AL134)))</f>
        <v>12.944059301828643</v>
      </c>
      <c r="AN134" s="2">
        <f>IF(AM$4=$E134, $I134*AM$57,0) + IF(AM$4&gt;$E134,MIN(AM134,$I134-SUM($J134:AM134)))</f>
        <v>12.944059301828643</v>
      </c>
      <c r="AO134" s="2">
        <f>IF(AN$4=$E134, $I134*AN$57,0) + IF(AN$4&gt;$E134,MIN(AN134,$I134-SUM($J134:AN134)))</f>
        <v>12.944059301828643</v>
      </c>
      <c r="AP134" s="2">
        <f>IF(AO$4=$E134, $I134*AO$57,0) + IF(AO$4&gt;$E134,MIN(AO134,$I134-SUM($J134:AO134)))</f>
        <v>12.944059301828643</v>
      </c>
      <c r="AQ134" s="57">
        <f>IF(AP$4=$E134, $I134*AP$57,0) + IF(AP$4&gt;$E134,MIN(AP134,$I134-SUM($J134:AP134)))</f>
        <v>12.944059301828643</v>
      </c>
      <c r="AR134" s="2">
        <f>IF(AQ$4=$E134, $I134*AQ$57,0) + IF(AQ$4&gt;$E134,MIN(AQ134,$I134-SUM($J134:AQ134)))</f>
        <v>12.944059301828643</v>
      </c>
      <c r="AS134" s="2">
        <f>IF(AR$4=$E134, $I134*AR$57,0) + IF(AR$4&gt;$E134,MIN(AR134,$I134-SUM($J134:AR134)))</f>
        <v>12.944059301828643</v>
      </c>
      <c r="AT134" s="2">
        <f>IF(AS$4=$E134, $I134*AS$57,0) + IF(AS$4&gt;$E134,MIN(AS134,$I134-SUM($J134:AS134)))</f>
        <v>12.944059301828643</v>
      </c>
      <c r="AU134" s="2">
        <f>IF(AT$4=$E134, $I134*AT$57,0) + IF(AT$4&gt;$E134,MIN(AT134,$I134-SUM($J134:AT134)))</f>
        <v>12.944059301828643</v>
      </c>
      <c r="AV134" s="2">
        <f>IF(AU$4=$E134, $I134*AU$57,0) + IF(AU$4&gt;$E134,MIN(AU134,$I134-SUM($J134:AU134)))</f>
        <v>12.944059301828643</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1"/>
    </row>
    <row r="149" spans="1:49" ht="15">
      <c r="A149" s="2"/>
      <c r="B149" s="2"/>
      <c r="C149" s="28" t="s">
        <v>907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908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1"/>
    </row>
    <row r="152" spans="1:49" ht="15" outlineLevel="1">
      <c r="E152" s="34" t="s">
        <v>909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910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911</v>
      </c>
      <c r="G154" s="34" t="s">
        <v>209</v>
      </c>
      <c r="H154" s="34"/>
      <c r="I154" s="34"/>
      <c r="K154" s="202">
        <f>(1-K152) * IF(COUNTIF($J154:J154,"&gt;"&amp;0)&lt;=$I153-1,1,0) * (1/$I153)</f>
        <v>0</v>
      </c>
      <c r="L154" s="202">
        <f>(1-L152) * IF(COUNTIF($J154:K154,"&gt;"&amp;0)&lt;=$I153-1,1,0) * (1/$I153)</f>
        <v>0</v>
      </c>
      <c r="M154" s="202">
        <f>(1-M152) * IF(COUNTIF($J154:L154,"&gt;"&amp;0)&lt;=$I153-1,1,0) * (1/$I153)</f>
        <v>0</v>
      </c>
      <c r="N154" s="202">
        <f>(1-N152) * IF(COUNTIF($J154:M154,"&gt;"&amp;0)&lt;=$I153-1,1,0) * (1/$I153)</f>
        <v>0</v>
      </c>
      <c r="O154" s="202">
        <f>(1-O152) * IF(COUNTIF($J154:N154,"&gt;"&amp;0)&lt;=$I153-1,1,0) * (1/$I153)</f>
        <v>0</v>
      </c>
      <c r="P154" s="202">
        <f>(1-P152) * IF(COUNTIF($J154:O154,"&gt;"&amp;0)&lt;=$I153-1,1,0) * (1/$I153)</f>
        <v>0</v>
      </c>
      <c r="Q154" s="202">
        <f>(1-Q152) * IF(COUNTIF($J154:P154,"&gt;"&amp;0)&lt;=$I153-1,1,0) * (1/$I153)</f>
        <v>0</v>
      </c>
      <c r="R154" s="202">
        <f>(1-R152) * IF(COUNTIF($J154:Q154,"&gt;"&amp;0)&lt;=$I153-1,1,0) * (1/$I153)</f>
        <v>0</v>
      </c>
      <c r="S154" s="202">
        <f>(1-S152) * IF(COUNTIF($J154:R154,"&gt;"&amp;0)&lt;=$I153-1,1,0) * (1/$I153)</f>
        <v>0</v>
      </c>
      <c r="T154" s="202">
        <f>(1-T152) * IF(COUNTIF($J154:S154,"&gt;"&amp;0)&lt;=$I153-1,1,0) * (1/$I153)</f>
        <v>0</v>
      </c>
      <c r="U154" s="202">
        <f>(1-U152) * IF(COUNTIF($J154:T154,"&gt;"&amp;0)&lt;=$I153-1,1,0) * (1/$I153)</f>
        <v>0</v>
      </c>
      <c r="V154" s="202">
        <f>(1-V152) * IF(COUNTIF($J154:U154,"&gt;"&amp;0)&lt;=$I153-1,1,0) * (1/$I153)</f>
        <v>0</v>
      </c>
      <c r="W154" s="202">
        <f>(1-W152) * IF(COUNTIF($J154:V154,"&gt;"&amp;0)&lt;=$I153-1,1,0) * (1/$I153)</f>
        <v>0</v>
      </c>
      <c r="X154" s="202">
        <f>(1-X152) * IF(COUNTIF($J154:W154,"&gt;"&amp;0)&lt;=$I153-1,1,0) * (1/$I153)</f>
        <v>0</v>
      </c>
      <c r="Y154" s="202">
        <f>(1-Y152) * IF(COUNTIF($J154:X154,"&gt;"&amp;0)&lt;=$I153-1,1,0) * (1/$I153)</f>
        <v>0</v>
      </c>
      <c r="Z154" s="202">
        <f>(1-Z152) * IF(COUNTIF($J154:Y154,"&gt;"&amp;0)&lt;=$I153-1,1,0) * (1/$I153)</f>
        <v>0</v>
      </c>
      <c r="AA154" s="202">
        <f>(1-AA152) * IF(COUNTIF($J154:Z154,"&gt;"&amp;0)&lt;=$I153-1,1,0) * (1/$I153)</f>
        <v>6.6666666666666666E-2</v>
      </c>
      <c r="AB154" s="202">
        <f>(1-AB152) * IF(COUNTIF($J154:AA154,"&gt;"&amp;0)&lt;=$I153-1,1,0) * (1/$I153)</f>
        <v>6.6666666666666666E-2</v>
      </c>
      <c r="AC154" s="202">
        <f>(1-AC152) * IF(COUNTIF($J154:AB154,"&gt;"&amp;0)&lt;=$I153-1,1,0) * (1/$I153)</f>
        <v>6.6666666666666666E-2</v>
      </c>
      <c r="AD154" s="202">
        <f>(1-AD152) * IF(COUNTIF($J154:AC154,"&gt;"&amp;0)&lt;=$I153-1,1,0) * (1/$I153)</f>
        <v>6.6666666666666666E-2</v>
      </c>
      <c r="AE154" s="202">
        <f>(1-AE152) * IF(COUNTIF($J154:AD154,"&gt;"&amp;0)&lt;=$I153-1,1,0) * (1/$I153)</f>
        <v>6.6666666666666666E-2</v>
      </c>
      <c r="AF154" s="202">
        <f>(1-AF152) * IF(COUNTIF($J154:AE154,"&gt;"&amp;0)&lt;=$I153-1,1,0) * (1/$I153)</f>
        <v>6.6666666666666666E-2</v>
      </c>
      <c r="AG154" s="202">
        <f>(1-AG152) * IF(COUNTIF($J154:AF154,"&gt;"&amp;0)&lt;=$I153-1,1,0) * (1/$I153)</f>
        <v>6.6666666666666666E-2</v>
      </c>
      <c r="AH154" s="202">
        <f>(1-AH152) * IF(COUNTIF($J154:AG154,"&gt;"&amp;0)&lt;=$I153-1,1,0) * (1/$I153)</f>
        <v>6.6666666666666666E-2</v>
      </c>
      <c r="AI154" s="202">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1"/>
    </row>
    <row r="156" spans="1:49" ht="15" outlineLevel="1">
      <c r="E156" s="44">
        <f t="shared" ref="E156:E191" si="66">E66</f>
        <v>33328</v>
      </c>
      <c r="G156" s="2" t="s">
        <v>105</v>
      </c>
      <c r="I156" s="2">
        <f>SUMPRODUCT(K110:AV110,$K$152:$AV$152) - SUMPRODUCT(K66:AV66,$K$152:$AV$152)</f>
        <v>7.2132700996110763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0.48088467330740509</v>
      </c>
      <c r="AB156" s="2">
        <f t="shared" si="68"/>
        <v>0.48088467330740509</v>
      </c>
      <c r="AC156" s="2">
        <f t="shared" si="68"/>
        <v>0.48088467330740509</v>
      </c>
      <c r="AD156" s="2">
        <f t="shared" si="68"/>
        <v>0.48088467330740509</v>
      </c>
      <c r="AE156" s="2">
        <f t="shared" si="68"/>
        <v>0.48088467330740509</v>
      </c>
      <c r="AF156" s="2">
        <f t="shared" si="68"/>
        <v>0.48088467330740509</v>
      </c>
      <c r="AG156" s="2">
        <f t="shared" si="68"/>
        <v>0.48088467330740509</v>
      </c>
      <c r="AH156" s="2">
        <f t="shared" si="68"/>
        <v>0.48088467330740509</v>
      </c>
      <c r="AI156" s="2">
        <f t="shared" si="68"/>
        <v>0.48088467330740509</v>
      </c>
      <c r="AJ156" s="2">
        <f t="shared" si="68"/>
        <v>0.48088467330740509</v>
      </c>
      <c r="AK156" s="2">
        <f t="shared" si="68"/>
        <v>0.48088467330740509</v>
      </c>
      <c r="AL156" s="2">
        <f t="shared" si="68"/>
        <v>0.48088467330740509</v>
      </c>
      <c r="AM156" s="2">
        <f t="shared" si="68"/>
        <v>0.48088467330740509</v>
      </c>
      <c r="AN156" s="2">
        <f t="shared" si="68"/>
        <v>0.48088467330740509</v>
      </c>
      <c r="AO156" s="2">
        <f t="shared" si="68"/>
        <v>0.48088467330740509</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19.264979835268985</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1.2843319890179323</v>
      </c>
      <c r="AB157" s="2">
        <f t="shared" si="68"/>
        <v>1.2843319890179323</v>
      </c>
      <c r="AC157" s="2">
        <f t="shared" si="68"/>
        <v>1.2843319890179323</v>
      </c>
      <c r="AD157" s="2">
        <f t="shared" si="68"/>
        <v>1.2843319890179323</v>
      </c>
      <c r="AE157" s="2">
        <f t="shared" si="68"/>
        <v>1.2843319890179323</v>
      </c>
      <c r="AF157" s="2">
        <f t="shared" si="68"/>
        <v>1.2843319890179323</v>
      </c>
      <c r="AG157" s="2">
        <f t="shared" si="68"/>
        <v>1.2843319890179323</v>
      </c>
      <c r="AH157" s="2">
        <f t="shared" si="68"/>
        <v>1.2843319890179323</v>
      </c>
      <c r="AI157" s="2">
        <f t="shared" si="68"/>
        <v>1.2843319890179323</v>
      </c>
      <c r="AJ157" s="2">
        <f t="shared" si="68"/>
        <v>1.2843319890179323</v>
      </c>
      <c r="AK157" s="2">
        <f t="shared" si="68"/>
        <v>1.2843319890179323</v>
      </c>
      <c r="AL157" s="2">
        <f t="shared" si="68"/>
        <v>1.2843319890179323</v>
      </c>
      <c r="AM157" s="2">
        <f t="shared" si="68"/>
        <v>1.2843319890179323</v>
      </c>
      <c r="AN157" s="2">
        <f t="shared" si="68"/>
        <v>1.2843319890179323</v>
      </c>
      <c r="AO157" s="2">
        <f t="shared" si="68"/>
        <v>1.2843319890179323</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26.112037760592095</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1.7408025173728063</v>
      </c>
      <c r="AB158" s="2">
        <f t="shared" si="68"/>
        <v>1.7408025173728063</v>
      </c>
      <c r="AC158" s="2">
        <f t="shared" si="68"/>
        <v>1.7408025173728063</v>
      </c>
      <c r="AD158" s="2">
        <f t="shared" si="68"/>
        <v>1.7408025173728063</v>
      </c>
      <c r="AE158" s="2">
        <f t="shared" si="68"/>
        <v>1.7408025173728063</v>
      </c>
      <c r="AF158" s="2">
        <f t="shared" si="68"/>
        <v>1.7408025173728063</v>
      </c>
      <c r="AG158" s="2">
        <f t="shared" si="68"/>
        <v>1.7408025173728063</v>
      </c>
      <c r="AH158" s="2">
        <f t="shared" si="68"/>
        <v>1.7408025173728063</v>
      </c>
      <c r="AI158" s="2">
        <f t="shared" si="68"/>
        <v>1.7408025173728063</v>
      </c>
      <c r="AJ158" s="2">
        <f t="shared" si="68"/>
        <v>1.7408025173728063</v>
      </c>
      <c r="AK158" s="2">
        <f t="shared" si="68"/>
        <v>1.7408025173728063</v>
      </c>
      <c r="AL158" s="2">
        <f t="shared" si="68"/>
        <v>1.7408025173728063</v>
      </c>
      <c r="AM158" s="2">
        <f t="shared" si="68"/>
        <v>1.7408025173728063</v>
      </c>
      <c r="AN158" s="2">
        <f t="shared" si="68"/>
        <v>1.7408025173728063</v>
      </c>
      <c r="AO158" s="2">
        <f t="shared" si="68"/>
        <v>1.7408025173728063</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31.383273602615574</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2.0922182401743714</v>
      </c>
      <c r="AB159" s="2">
        <f t="shared" si="68"/>
        <v>2.0922182401743714</v>
      </c>
      <c r="AC159" s="2">
        <f t="shared" si="68"/>
        <v>2.0922182401743714</v>
      </c>
      <c r="AD159" s="2">
        <f t="shared" si="68"/>
        <v>2.0922182401743714</v>
      </c>
      <c r="AE159" s="2">
        <f t="shared" si="68"/>
        <v>2.0922182401743714</v>
      </c>
      <c r="AF159" s="2">
        <f t="shared" si="68"/>
        <v>2.0922182401743714</v>
      </c>
      <c r="AG159" s="2">
        <f t="shared" si="68"/>
        <v>2.0922182401743714</v>
      </c>
      <c r="AH159" s="2">
        <f t="shared" si="68"/>
        <v>2.0922182401743714</v>
      </c>
      <c r="AI159" s="2">
        <f t="shared" si="68"/>
        <v>2.0922182401743714</v>
      </c>
      <c r="AJ159" s="2">
        <f t="shared" si="68"/>
        <v>2.0922182401743714</v>
      </c>
      <c r="AK159" s="2">
        <f t="shared" si="68"/>
        <v>2.0922182401743714</v>
      </c>
      <c r="AL159" s="2">
        <f t="shared" si="68"/>
        <v>2.0922182401743714</v>
      </c>
      <c r="AM159" s="2">
        <f t="shared" si="68"/>
        <v>2.0922182401743714</v>
      </c>
      <c r="AN159" s="2">
        <f t="shared" si="68"/>
        <v>2.0922182401743714</v>
      </c>
      <c r="AO159" s="2">
        <f t="shared" si="68"/>
        <v>2.0922182401743714</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23.722410845541447</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1.5814940563694297</v>
      </c>
      <c r="AB160" s="2">
        <f t="shared" si="71"/>
        <v>1.5814940563694297</v>
      </c>
      <c r="AC160" s="2">
        <f t="shared" si="71"/>
        <v>1.5814940563694297</v>
      </c>
      <c r="AD160" s="2">
        <f t="shared" si="71"/>
        <v>1.5814940563694297</v>
      </c>
      <c r="AE160" s="2">
        <f t="shared" si="71"/>
        <v>1.5814940563694297</v>
      </c>
      <c r="AF160" s="2">
        <f t="shared" si="71"/>
        <v>1.5814940563694297</v>
      </c>
      <c r="AG160" s="2">
        <f t="shared" si="71"/>
        <v>1.5814940563694297</v>
      </c>
      <c r="AH160" s="2">
        <f t="shared" si="71"/>
        <v>1.5814940563694297</v>
      </c>
      <c r="AI160" s="2">
        <f t="shared" si="71"/>
        <v>1.5814940563694297</v>
      </c>
      <c r="AJ160" s="2">
        <f t="shared" si="71"/>
        <v>1.5814940563694297</v>
      </c>
      <c r="AK160" s="2">
        <f t="shared" si="71"/>
        <v>1.5814940563694297</v>
      </c>
      <c r="AL160" s="2">
        <f t="shared" si="71"/>
        <v>1.5814940563694297</v>
      </c>
      <c r="AM160" s="2">
        <f t="shared" si="71"/>
        <v>1.5814940563694297</v>
      </c>
      <c r="AN160" s="2">
        <f t="shared" si="71"/>
        <v>1.5814940563694297</v>
      </c>
      <c r="AO160" s="2">
        <f t="shared" si="71"/>
        <v>1.5814940563694297</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17.681759526226113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1.1787839684150743</v>
      </c>
      <c r="AB161" s="2">
        <f t="shared" si="71"/>
        <v>1.1787839684150743</v>
      </c>
      <c r="AC161" s="2">
        <f t="shared" si="71"/>
        <v>1.1787839684150743</v>
      </c>
      <c r="AD161" s="2">
        <f t="shared" si="71"/>
        <v>1.1787839684150743</v>
      </c>
      <c r="AE161" s="2">
        <f t="shared" si="71"/>
        <v>1.1787839684150743</v>
      </c>
      <c r="AF161" s="2">
        <f t="shared" si="71"/>
        <v>1.1787839684150743</v>
      </c>
      <c r="AG161" s="2">
        <f t="shared" si="71"/>
        <v>1.1787839684150743</v>
      </c>
      <c r="AH161" s="2">
        <f t="shared" si="71"/>
        <v>1.1787839684150743</v>
      </c>
      <c r="AI161" s="2">
        <f t="shared" si="71"/>
        <v>1.1787839684150743</v>
      </c>
      <c r="AJ161" s="2">
        <f t="shared" si="71"/>
        <v>1.1787839684150743</v>
      </c>
      <c r="AK161" s="2">
        <f t="shared" si="71"/>
        <v>1.1787839684150743</v>
      </c>
      <c r="AL161" s="2">
        <f t="shared" si="71"/>
        <v>1.1787839684150743</v>
      </c>
      <c r="AM161" s="2">
        <f t="shared" si="71"/>
        <v>1.1787839684150743</v>
      </c>
      <c r="AN161" s="2">
        <f t="shared" si="71"/>
        <v>1.1787839684150743</v>
      </c>
      <c r="AO161" s="2">
        <f t="shared" si="71"/>
        <v>1.1787839684150743</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16.61271590633504</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1.1075143937556693</v>
      </c>
      <c r="AB162" s="2">
        <f t="shared" si="71"/>
        <v>1.1075143937556693</v>
      </c>
      <c r="AC162" s="2">
        <f t="shared" si="71"/>
        <v>1.1075143937556693</v>
      </c>
      <c r="AD162" s="2">
        <f t="shared" si="71"/>
        <v>1.1075143937556693</v>
      </c>
      <c r="AE162" s="2">
        <f t="shared" si="71"/>
        <v>1.1075143937556693</v>
      </c>
      <c r="AF162" s="2">
        <f t="shared" si="71"/>
        <v>1.1075143937556693</v>
      </c>
      <c r="AG162" s="2">
        <f t="shared" si="71"/>
        <v>1.1075143937556693</v>
      </c>
      <c r="AH162" s="2">
        <f t="shared" si="71"/>
        <v>1.1075143937556693</v>
      </c>
      <c r="AI162" s="2">
        <f t="shared" si="71"/>
        <v>1.1075143937556693</v>
      </c>
      <c r="AJ162" s="2">
        <f t="shared" si="71"/>
        <v>1.1075143937556693</v>
      </c>
      <c r="AK162" s="2">
        <f t="shared" si="71"/>
        <v>1.1075143937556693</v>
      </c>
      <c r="AL162" s="2">
        <f t="shared" si="71"/>
        <v>1.1075143937556693</v>
      </c>
      <c r="AM162" s="2">
        <f t="shared" si="71"/>
        <v>1.1075143937556693</v>
      </c>
      <c r="AN162" s="2">
        <f t="shared" si="71"/>
        <v>1.1075143937556693</v>
      </c>
      <c r="AO162" s="2">
        <f t="shared" si="71"/>
        <v>1.1075143937556693</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12.45861215153338</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0.83057414343555869</v>
      </c>
      <c r="AB163" s="2">
        <f t="shared" si="71"/>
        <v>0.83057414343555869</v>
      </c>
      <c r="AC163" s="2">
        <f t="shared" si="71"/>
        <v>0.83057414343555869</v>
      </c>
      <c r="AD163" s="2">
        <f t="shared" si="71"/>
        <v>0.83057414343555869</v>
      </c>
      <c r="AE163" s="2">
        <f t="shared" si="71"/>
        <v>0.83057414343555869</v>
      </c>
      <c r="AF163" s="2">
        <f t="shared" si="71"/>
        <v>0.83057414343555869</v>
      </c>
      <c r="AG163" s="2">
        <f t="shared" si="71"/>
        <v>0.83057414343555869</v>
      </c>
      <c r="AH163" s="2">
        <f t="shared" si="71"/>
        <v>0.83057414343555869</v>
      </c>
      <c r="AI163" s="2">
        <f t="shared" si="71"/>
        <v>0.83057414343555869</v>
      </c>
      <c r="AJ163" s="2">
        <f t="shared" si="71"/>
        <v>0.83057414343555869</v>
      </c>
      <c r="AK163" s="2">
        <f t="shared" si="71"/>
        <v>0.83057414343555869</v>
      </c>
      <c r="AL163" s="2">
        <f t="shared" si="71"/>
        <v>0.83057414343555869</v>
      </c>
      <c r="AM163" s="2">
        <f t="shared" si="71"/>
        <v>0.83057414343555869</v>
      </c>
      <c r="AN163" s="2">
        <f t="shared" si="71"/>
        <v>0.83057414343555869</v>
      </c>
      <c r="AO163" s="2">
        <f t="shared" si="71"/>
        <v>0.83057414343555869</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18.601351806692694</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1.2400901204461796</v>
      </c>
      <c r="AB164" s="2">
        <f t="shared" si="69"/>
        <v>1.2400901204461796</v>
      </c>
      <c r="AC164" s="2">
        <f t="shared" ref="AC164:AR180" si="72">AC$154 * $I164</f>
        <v>1.2400901204461796</v>
      </c>
      <c r="AD164" s="2">
        <f t="shared" si="72"/>
        <v>1.2400901204461796</v>
      </c>
      <c r="AE164" s="2">
        <f t="shared" si="72"/>
        <v>1.2400901204461796</v>
      </c>
      <c r="AF164" s="2">
        <f t="shared" si="72"/>
        <v>1.2400901204461796</v>
      </c>
      <c r="AG164" s="2">
        <f t="shared" si="72"/>
        <v>1.2400901204461796</v>
      </c>
      <c r="AH164" s="2">
        <f t="shared" si="72"/>
        <v>1.2400901204461796</v>
      </c>
      <c r="AI164" s="2">
        <f t="shared" si="72"/>
        <v>1.2400901204461796</v>
      </c>
      <c r="AJ164" s="2">
        <f t="shared" si="72"/>
        <v>1.2400901204461796</v>
      </c>
      <c r="AK164" s="2">
        <f t="shared" si="72"/>
        <v>1.2400901204461796</v>
      </c>
      <c r="AL164" s="2">
        <f t="shared" si="72"/>
        <v>1.2400901204461796</v>
      </c>
      <c r="AM164" s="2">
        <f t="shared" si="72"/>
        <v>1.2400901204461796</v>
      </c>
      <c r="AN164" s="2">
        <f t="shared" si="72"/>
        <v>1.2400901204461796</v>
      </c>
      <c r="AO164" s="2">
        <f t="shared" si="72"/>
        <v>1.2400901204461796</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12.628137074246464</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0.84187580494976422</v>
      </c>
      <c r="AB165" s="2">
        <f t="shared" si="69"/>
        <v>0.84187580494976422</v>
      </c>
      <c r="AC165" s="2">
        <f t="shared" si="72"/>
        <v>0.84187580494976422</v>
      </c>
      <c r="AD165" s="2">
        <f t="shared" si="72"/>
        <v>0.84187580494976422</v>
      </c>
      <c r="AE165" s="2">
        <f t="shared" si="72"/>
        <v>0.84187580494976422</v>
      </c>
      <c r="AF165" s="2">
        <f t="shared" si="72"/>
        <v>0.84187580494976422</v>
      </c>
      <c r="AG165" s="2">
        <f t="shared" si="72"/>
        <v>0.84187580494976422</v>
      </c>
      <c r="AH165" s="2">
        <f t="shared" si="72"/>
        <v>0.84187580494976422</v>
      </c>
      <c r="AI165" s="2">
        <f t="shared" si="72"/>
        <v>0.84187580494976422</v>
      </c>
      <c r="AJ165" s="2">
        <f t="shared" si="72"/>
        <v>0.84187580494976422</v>
      </c>
      <c r="AK165" s="2">
        <f t="shared" si="72"/>
        <v>0.84187580494976422</v>
      </c>
      <c r="AL165" s="2">
        <f t="shared" si="72"/>
        <v>0.84187580494976422</v>
      </c>
      <c r="AM165" s="2">
        <f t="shared" si="72"/>
        <v>0.84187580494976422</v>
      </c>
      <c r="AN165" s="2">
        <f t="shared" si="72"/>
        <v>0.84187580494976422</v>
      </c>
      <c r="AO165" s="2">
        <f t="shared" si="72"/>
        <v>0.84187580494976422</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8.4717062133309593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0.56478041422206393</v>
      </c>
      <c r="AB166" s="2">
        <f t="shared" si="69"/>
        <v>0.56478041422206393</v>
      </c>
      <c r="AC166" s="2">
        <f t="shared" si="72"/>
        <v>0.56478041422206393</v>
      </c>
      <c r="AD166" s="2">
        <f t="shared" si="72"/>
        <v>0.56478041422206393</v>
      </c>
      <c r="AE166" s="2">
        <f t="shared" si="72"/>
        <v>0.56478041422206393</v>
      </c>
      <c r="AF166" s="2">
        <f t="shared" si="72"/>
        <v>0.56478041422206393</v>
      </c>
      <c r="AG166" s="2">
        <f t="shared" si="72"/>
        <v>0.56478041422206393</v>
      </c>
      <c r="AH166" s="2">
        <f t="shared" si="72"/>
        <v>0.56478041422206393</v>
      </c>
      <c r="AI166" s="2">
        <f t="shared" si="72"/>
        <v>0.56478041422206393</v>
      </c>
      <c r="AJ166" s="2">
        <f t="shared" si="72"/>
        <v>0.56478041422206393</v>
      </c>
      <c r="AK166" s="2">
        <f t="shared" si="72"/>
        <v>0.56478041422206393</v>
      </c>
      <c r="AL166" s="2">
        <f t="shared" si="72"/>
        <v>0.56478041422206393</v>
      </c>
      <c r="AM166" s="2">
        <f t="shared" si="72"/>
        <v>0.56478041422206393</v>
      </c>
      <c r="AN166" s="2">
        <f t="shared" si="72"/>
        <v>0.56478041422206393</v>
      </c>
      <c r="AO166" s="2">
        <f t="shared" si="72"/>
        <v>0.56478041422206393</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7.1625817046377822</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0.47750544697585212</v>
      </c>
      <c r="AB167" s="2">
        <f t="shared" si="69"/>
        <v>0.47750544697585212</v>
      </c>
      <c r="AC167" s="2">
        <f t="shared" si="72"/>
        <v>0.47750544697585212</v>
      </c>
      <c r="AD167" s="2">
        <f t="shared" si="72"/>
        <v>0.47750544697585212</v>
      </c>
      <c r="AE167" s="2">
        <f t="shared" si="72"/>
        <v>0.47750544697585212</v>
      </c>
      <c r="AF167" s="2">
        <f t="shared" si="72"/>
        <v>0.47750544697585212</v>
      </c>
      <c r="AG167" s="2">
        <f t="shared" si="72"/>
        <v>0.47750544697585212</v>
      </c>
      <c r="AH167" s="2">
        <f t="shared" si="72"/>
        <v>0.47750544697585212</v>
      </c>
      <c r="AI167" s="2">
        <f t="shared" si="72"/>
        <v>0.47750544697585212</v>
      </c>
      <c r="AJ167" s="2">
        <f t="shared" si="72"/>
        <v>0.47750544697585212</v>
      </c>
      <c r="AK167" s="2">
        <f t="shared" si="72"/>
        <v>0.47750544697585212</v>
      </c>
      <c r="AL167" s="2">
        <f t="shared" si="72"/>
        <v>0.47750544697585212</v>
      </c>
      <c r="AM167" s="2">
        <f t="shared" si="72"/>
        <v>0.47750544697585212</v>
      </c>
      <c r="AN167" s="2">
        <f t="shared" si="72"/>
        <v>0.47750544697585212</v>
      </c>
      <c r="AO167" s="2">
        <f t="shared" si="72"/>
        <v>0.47750544697585212</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6.850168695935583</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0.45667791306237221</v>
      </c>
      <c r="AB168" s="2">
        <f t="shared" si="69"/>
        <v>0.45667791306237221</v>
      </c>
      <c r="AC168" s="2">
        <f t="shared" si="72"/>
        <v>0.45667791306237221</v>
      </c>
      <c r="AD168" s="2">
        <f t="shared" si="72"/>
        <v>0.45667791306237221</v>
      </c>
      <c r="AE168" s="2">
        <f t="shared" si="72"/>
        <v>0.45667791306237221</v>
      </c>
      <c r="AF168" s="2">
        <f t="shared" si="72"/>
        <v>0.45667791306237221</v>
      </c>
      <c r="AG168" s="2">
        <f t="shared" si="72"/>
        <v>0.45667791306237221</v>
      </c>
      <c r="AH168" s="2">
        <f t="shared" si="72"/>
        <v>0.45667791306237221</v>
      </c>
      <c r="AI168" s="2">
        <f t="shared" si="72"/>
        <v>0.45667791306237221</v>
      </c>
      <c r="AJ168" s="2">
        <f t="shared" si="72"/>
        <v>0.45667791306237221</v>
      </c>
      <c r="AK168" s="2">
        <f t="shared" si="72"/>
        <v>0.45667791306237221</v>
      </c>
      <c r="AL168" s="2">
        <f t="shared" si="72"/>
        <v>0.45667791306237221</v>
      </c>
      <c r="AM168" s="2">
        <f t="shared" si="72"/>
        <v>0.45667791306237221</v>
      </c>
      <c r="AN168" s="2">
        <f t="shared" si="72"/>
        <v>0.45667791306237221</v>
      </c>
      <c r="AO168" s="2">
        <f t="shared" si="72"/>
        <v>0.45667791306237221</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4.9835458146185658</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0.3322363876412377</v>
      </c>
      <c r="AB169" s="2">
        <f t="shared" si="69"/>
        <v>0.3322363876412377</v>
      </c>
      <c r="AC169" s="2">
        <f t="shared" si="72"/>
        <v>0.3322363876412377</v>
      </c>
      <c r="AD169" s="2">
        <f t="shared" si="72"/>
        <v>0.3322363876412377</v>
      </c>
      <c r="AE169" s="2">
        <f t="shared" si="72"/>
        <v>0.3322363876412377</v>
      </c>
      <c r="AF169" s="2">
        <f t="shared" si="72"/>
        <v>0.3322363876412377</v>
      </c>
      <c r="AG169" s="2">
        <f t="shared" si="72"/>
        <v>0.3322363876412377</v>
      </c>
      <c r="AH169" s="2">
        <f t="shared" si="72"/>
        <v>0.3322363876412377</v>
      </c>
      <c r="AI169" s="2">
        <f t="shared" si="72"/>
        <v>0.3322363876412377</v>
      </c>
      <c r="AJ169" s="2">
        <f t="shared" si="72"/>
        <v>0.3322363876412377</v>
      </c>
      <c r="AK169" s="2">
        <f t="shared" si="72"/>
        <v>0.3322363876412377</v>
      </c>
      <c r="AL169" s="2">
        <f t="shared" si="72"/>
        <v>0.3322363876412377</v>
      </c>
      <c r="AM169" s="2">
        <f t="shared" si="72"/>
        <v>0.3322363876412377</v>
      </c>
      <c r="AN169" s="2">
        <f t="shared" si="72"/>
        <v>0.3322363876412377</v>
      </c>
      <c r="AO169" s="2">
        <f t="shared" si="72"/>
        <v>0.3322363876412377</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2.9082080319876447</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0.19388053546584297</v>
      </c>
      <c r="AB170" s="2">
        <f t="shared" si="69"/>
        <v>0.19388053546584297</v>
      </c>
      <c r="AC170" s="2">
        <f t="shared" si="72"/>
        <v>0.19388053546584297</v>
      </c>
      <c r="AD170" s="2">
        <f t="shared" si="72"/>
        <v>0.19388053546584297</v>
      </c>
      <c r="AE170" s="2">
        <f t="shared" si="72"/>
        <v>0.19388053546584297</v>
      </c>
      <c r="AF170" s="2">
        <f t="shared" si="72"/>
        <v>0.19388053546584297</v>
      </c>
      <c r="AG170" s="2">
        <f t="shared" si="72"/>
        <v>0.19388053546584297</v>
      </c>
      <c r="AH170" s="2">
        <f t="shared" si="72"/>
        <v>0.19388053546584297</v>
      </c>
      <c r="AI170" s="2">
        <f t="shared" si="72"/>
        <v>0.19388053546584297</v>
      </c>
      <c r="AJ170" s="2">
        <f t="shared" si="72"/>
        <v>0.19388053546584297</v>
      </c>
      <c r="AK170" s="2">
        <f t="shared" si="72"/>
        <v>0.19388053546584297</v>
      </c>
      <c r="AL170" s="2">
        <f t="shared" si="72"/>
        <v>0.19388053546584297</v>
      </c>
      <c r="AM170" s="2">
        <f t="shared" si="72"/>
        <v>0.19388053546584297</v>
      </c>
      <c r="AN170" s="2">
        <f t="shared" si="72"/>
        <v>0.19388053546584297</v>
      </c>
      <c r="AO170" s="2">
        <f t="shared" si="72"/>
        <v>0.19388053546584297</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1"/>
    </row>
    <row r="195" spans="1:49">
      <c r="AQ195" s="221"/>
    </row>
    <row r="196" spans="1:49" ht="15">
      <c r="A196" s="2"/>
      <c r="B196" s="22" t="s">
        <v>912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8"/>
      <c r="AR196" s="22"/>
      <c r="AS196" s="22"/>
      <c r="AT196" s="22"/>
      <c r="AU196" s="22"/>
      <c r="AV196" s="22"/>
      <c r="AW196" s="2"/>
    </row>
    <row r="197" spans="1:49" ht="15">
      <c r="B197" s="4" t="s">
        <v>913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914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915</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900</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3">
        <f t="shared" si="84"/>
        <v>4.3243243243243246E-2</v>
      </c>
      <c r="AK202" s="213">
        <f t="shared" si="84"/>
        <v>3.8095238095238099E-2</v>
      </c>
      <c r="AL202" s="213">
        <f t="shared" si="84"/>
        <v>3.4042553191489362E-2</v>
      </c>
      <c r="AM202" s="213">
        <f t="shared" si="84"/>
        <v>3.0769230769230771E-2</v>
      </c>
      <c r="AN202" s="213">
        <f t="shared" si="84"/>
        <v>2.8070175438596492E-2</v>
      </c>
      <c r="AO202" s="213">
        <f>AO$17 * AO55 + AO$18 * AO57</f>
        <v>2.5806451612903226E-2</v>
      </c>
      <c r="AP202" s="213">
        <f t="shared" si="84"/>
        <v>2.3880597014925373E-2</v>
      </c>
      <c r="AQ202" s="228">
        <f t="shared" si="84"/>
        <v>2.2222222222222223E-2</v>
      </c>
      <c r="AR202" s="213">
        <f t="shared" si="84"/>
        <v>2.2222222222222223E-2</v>
      </c>
      <c r="AS202" s="213">
        <f t="shared" si="84"/>
        <v>2.2222222222222223E-2</v>
      </c>
      <c r="AT202" s="213">
        <f t="shared" si="84"/>
        <v>2.2222222222222223E-2</v>
      </c>
      <c r="AU202" s="213">
        <f t="shared" si="84"/>
        <v>2.2222222222222223E-2</v>
      </c>
      <c r="AV202" s="213">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916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9.6381480609726733</v>
      </c>
      <c r="AL204" s="34">
        <f t="shared" si="85"/>
        <v>18.490052020445585</v>
      </c>
      <c r="AM204" s="34">
        <f t="shared" si="85"/>
        <v>26.098776736045192</v>
      </c>
      <c r="AN204" s="34">
        <f t="shared" si="85"/>
        <v>32.838813773003963</v>
      </c>
      <c r="AO204" s="34">
        <f t="shared" si="85"/>
        <v>38.698957377420527</v>
      </c>
      <c r="AP204" s="34">
        <f t="shared" si="85"/>
        <v>43.881907571038411</v>
      </c>
      <c r="AQ204" s="36">
        <f t="shared" si="85"/>
        <v>48.584812010553158</v>
      </c>
      <c r="AR204" s="34">
        <f t="shared" si="85"/>
        <v>52.868361249839737</v>
      </c>
      <c r="AS204" s="34">
        <f t="shared" si="85"/>
        <v>52.868361249839737</v>
      </c>
      <c r="AT204" s="34">
        <f t="shared" si="85"/>
        <v>52.868361249839737</v>
      </c>
      <c r="AU204" s="34">
        <f t="shared" si="85"/>
        <v>52.868361249839737</v>
      </c>
      <c r="AV204" s="34">
        <f t="shared" si="85"/>
        <v>52.868361249839737</v>
      </c>
    </row>
    <row r="205" spans="1:49">
      <c r="AQ205" s="221"/>
    </row>
    <row r="206" spans="1:49" ht="15">
      <c r="A206" s="2"/>
      <c r="B206" s="2"/>
      <c r="C206" s="20" t="s">
        <v>917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1"/>
    </row>
    <row r="208" spans="1:49" ht="15" outlineLevel="1">
      <c r="E208" s="34" t="s">
        <v>918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9.6381480609726733</v>
      </c>
      <c r="AL208" s="2">
        <f t="shared" si="86"/>
        <v>18.490052020445585</v>
      </c>
      <c r="AM208" s="2">
        <f t="shared" si="86"/>
        <v>26.098776736045192</v>
      </c>
      <c r="AN208" s="2">
        <f t="shared" si="86"/>
        <v>32.838813773003963</v>
      </c>
      <c r="AO208" s="2">
        <f t="shared" si="86"/>
        <v>38.698957377420527</v>
      </c>
      <c r="AP208" s="2">
        <f t="shared" si="86"/>
        <v>43.881907571038411</v>
      </c>
      <c r="AQ208" s="57">
        <f t="shared" si="86"/>
        <v>48.584812010553158</v>
      </c>
      <c r="AR208" s="2">
        <f t="shared" si="86"/>
        <v>52.868361249839737</v>
      </c>
      <c r="AS208" s="2">
        <f t="shared" si="86"/>
        <v>52.868361249839737</v>
      </c>
      <c r="AT208" s="2">
        <f t="shared" si="86"/>
        <v>52.868361249839737</v>
      </c>
      <c r="AU208" s="2">
        <f t="shared" si="86"/>
        <v>52.868361249839737</v>
      </c>
      <c r="AV208" s="2">
        <f t="shared" si="86"/>
        <v>52.868361249839737</v>
      </c>
    </row>
    <row r="209" spans="5:49" outlineLevel="1">
      <c r="AQ209" s="221"/>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222.88217390999304</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9.6381480609726733</v>
      </c>
      <c r="AL235" s="2">
        <f>IF(AK$4=$E235, $I235*AK$202,0) + IF(AK$4&gt;$E235,MIN(AK235,$I235-SUM($J235:AK235)))</f>
        <v>9.6381480609726733</v>
      </c>
      <c r="AM235" s="2">
        <f>IF(AL$4=$E235, $I235*AL$202,0) + IF(AL$4&gt;$E235,MIN(AL235,$I235-SUM($J235:AL235)))</f>
        <v>9.6381480609726733</v>
      </c>
      <c r="AN235" s="2">
        <f>IF(AM$4=$E235, $I235*AM$202,0) + IF(AM$4&gt;$E235,MIN(AM235,$I235-SUM($J235:AM235)))</f>
        <v>9.6381480609726733</v>
      </c>
      <c r="AO235" s="2">
        <f>IF(AN$4=$E235, $I235*AN$202,0) + IF(AN$4&gt;$E235,MIN(AN235,$I235-SUM($J235:AN235)))</f>
        <v>9.6381480609726733</v>
      </c>
      <c r="AP235" s="2">
        <f>IF(AO$4=$E235, $I235*AO$202,0) + IF(AO$4&gt;$E235,MIN(AO235,$I235-SUM($J235:AO235)))</f>
        <v>9.6381480609726733</v>
      </c>
      <c r="AQ235" s="57">
        <f>IF(AP$4=$E235, $I235*AP$202,0) + IF(AP$4&gt;$E235,MIN(AP235,$I235-SUM($J235:AP235)))</f>
        <v>9.6381480609726733</v>
      </c>
      <c r="AR235" s="2">
        <f>IF(AQ$4=$E235, $I235*AQ$202,0) + IF(AQ$4&gt;$E235,MIN(AQ235,$I235-SUM($J235:AQ235)))</f>
        <v>9.6381480609726733</v>
      </c>
      <c r="AS235" s="2">
        <f>IF(AR$4=$E235, $I235*AR$202,0) + IF(AR$4&gt;$E235,MIN(AR235,$I235-SUM($J235:AR235)))</f>
        <v>9.6381480609726733</v>
      </c>
      <c r="AT235" s="2">
        <f>IF(AS$4=$E235, $I235*AS$202,0) + IF(AS$4&gt;$E235,MIN(AS235,$I235-SUM($J235:AS235)))</f>
        <v>9.6381480609726733</v>
      </c>
      <c r="AU235" s="2">
        <f>IF(AT$4=$E235, $I235*AT$202,0) + IF(AT$4&gt;$E235,MIN(AT235,$I235-SUM($J235:AT235)))</f>
        <v>9.6381480609726733</v>
      </c>
      <c r="AV235" s="2">
        <f>IF(AU$4=$E235, $I235*AU$202,0) + IF(AU$4&gt;$E235,MIN(AU235,$I235-SUM($J235:AU235)))</f>
        <v>9.6381480609726733</v>
      </c>
      <c r="AW235" s="2"/>
    </row>
    <row r="236" spans="5:49" ht="15" outlineLevel="1">
      <c r="E236" s="44">
        <f>INDEX($K$4:$AV$4,,COUNT(E$209:E235)+1)</f>
        <v>42825</v>
      </c>
      <c r="G236" s="2" t="s">
        <v>105</v>
      </c>
      <c r="I236" s="2" cm="1">
        <f t="array" ref="I236">INDEX($K$25:$AV$25,,MATCH(E236,$K$4:$AV$4,0))</f>
        <v>232.36247893616394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8.8519039594729119</v>
      </c>
      <c r="AM236" s="2">
        <f>IF(AL$4=$E236, $I236*AL$202,0) + IF(AL$4&gt;$E236,MIN(AL236,$I236-SUM($J236:AL236)))</f>
        <v>8.8519039594729119</v>
      </c>
      <c r="AN236" s="2">
        <f>IF(AM$4=$E236, $I236*AM$202,0) + IF(AM$4&gt;$E236,MIN(AM236,$I236-SUM($J236:AM236)))</f>
        <v>8.8519039594729119</v>
      </c>
      <c r="AO236" s="2">
        <f>IF(AN$4=$E236, $I236*AN$202,0) + IF(AN$4&gt;$E236,MIN(AN236,$I236-SUM($J236:AN236)))</f>
        <v>8.8519039594729119</v>
      </c>
      <c r="AP236" s="2">
        <f>IF(AO$4=$E236, $I236*AO$202,0) + IF(AO$4&gt;$E236,MIN(AO236,$I236-SUM($J236:AO236)))</f>
        <v>8.8519039594729119</v>
      </c>
      <c r="AQ236" s="57">
        <f>IF(AP$4=$E236, $I236*AP$202,0) + IF(AP$4&gt;$E236,MIN(AP236,$I236-SUM($J236:AP236)))</f>
        <v>8.8519039594729119</v>
      </c>
      <c r="AR236" s="2">
        <f>IF(AQ$4=$E236, $I236*AQ$202,0) + IF(AQ$4&gt;$E236,MIN(AQ236,$I236-SUM($J236:AQ236)))</f>
        <v>8.8519039594729119</v>
      </c>
      <c r="AS236" s="2">
        <f>IF(AR$4=$E236, $I236*AR$202,0) + IF(AR$4&gt;$E236,MIN(AR236,$I236-SUM($J236:AR236)))</f>
        <v>8.8519039594729119</v>
      </c>
      <c r="AT236" s="2">
        <f>IF(AS$4=$E236, $I236*AS$202,0) + IF(AS$4&gt;$E236,MIN(AS236,$I236-SUM($J236:AS236)))</f>
        <v>8.8519039594729119</v>
      </c>
      <c r="AU236" s="2">
        <f>IF(AT$4=$E236, $I236*AT$202,0) + IF(AT$4&gt;$E236,MIN(AT236,$I236-SUM($J236:AT236)))</f>
        <v>8.8519039594729119</v>
      </c>
      <c r="AV236" s="2">
        <f>IF(AU$4=$E236, $I236*AU$202,0) + IF(AU$4&gt;$E236,MIN(AU236,$I236-SUM($J236:AU236)))</f>
        <v>8.8519039594729119</v>
      </c>
      <c r="AW236" s="2"/>
    </row>
    <row r="237" spans="5:49" ht="15" outlineLevel="1">
      <c r="E237" s="44">
        <f>INDEX($K$4:$AV$4,,COUNT(E$209:E236)+1)</f>
        <v>43190</v>
      </c>
      <c r="G237" s="2" t="s">
        <v>105</v>
      </c>
      <c r="I237" s="2" cm="1">
        <f t="array" ref="I237">INDEX($K$25:$AV$25,,MATCH(E237,$K$4:$AV$4,0))</f>
        <v>223.50628852073848</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7.6087247155996076</v>
      </c>
      <c r="AN237" s="2">
        <f>IF(AM$4=$E237, $I237*AM$202,0) + IF(AM$4&gt;$E237,MIN(AM237,$I237-SUM($J237:AM237)))</f>
        <v>7.6087247155996076</v>
      </c>
      <c r="AO237" s="2">
        <f>IF(AN$4=$E237, $I237*AN$202,0) + IF(AN$4&gt;$E237,MIN(AN237,$I237-SUM($J237:AN237)))</f>
        <v>7.6087247155996076</v>
      </c>
      <c r="AP237" s="2">
        <f>IF(AO$4=$E237, $I237*AO$202,0) + IF(AO$4&gt;$E237,MIN(AO237,$I237-SUM($J237:AO237)))</f>
        <v>7.6087247155996076</v>
      </c>
      <c r="AQ237" s="57">
        <f>IF(AP$4=$E237, $I237*AP$202,0) + IF(AP$4&gt;$E237,MIN(AP237,$I237-SUM($J237:AP237)))</f>
        <v>7.6087247155996076</v>
      </c>
      <c r="AR237" s="2">
        <f>IF(AQ$4=$E237, $I237*AQ$202,0) + IF(AQ$4&gt;$E237,MIN(AQ237,$I237-SUM($J237:AQ237)))</f>
        <v>7.6087247155996076</v>
      </c>
      <c r="AS237" s="2">
        <f>IF(AR$4=$E237, $I237*AR$202,0) + IF(AR$4&gt;$E237,MIN(AR237,$I237-SUM($J237:AR237)))</f>
        <v>7.6087247155996076</v>
      </c>
      <c r="AT237" s="2">
        <f>IF(AS$4=$E237, $I237*AS$202,0) + IF(AS$4&gt;$E237,MIN(AS237,$I237-SUM($J237:AS237)))</f>
        <v>7.6087247155996076</v>
      </c>
      <c r="AU237" s="2">
        <f>IF(AT$4=$E237, $I237*AT$202,0) + IF(AT$4&gt;$E237,MIN(AT237,$I237-SUM($J237:AT237)))</f>
        <v>7.6087247155996076</v>
      </c>
      <c r="AV237" s="2">
        <f>IF(AU$4=$E237, $I237*AU$202,0) + IF(AU$4&gt;$E237,MIN(AU237,$I237-SUM($J237:AU237)))</f>
        <v>7.6087247155996076</v>
      </c>
      <c r="AW237" s="2"/>
    </row>
    <row r="238" spans="5:49" ht="15" outlineLevel="1">
      <c r="E238" s="44">
        <f>INDEX($K$4:$AV$4,,COUNT(E$209:E237)+1)</f>
        <v>43555</v>
      </c>
      <c r="G238" s="2" t="s">
        <v>105</v>
      </c>
      <c r="I238" s="2" cm="1">
        <f t="array" ref="I238">INDEX($K$25:$AV$25,,MATCH(E238,$K$4:$AV$4,0))</f>
        <v>219.05120370116006</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6.7400370369587712</v>
      </c>
      <c r="AO238" s="2">
        <f>IF(AN$4=$E238, $I238*AN$202,0) + IF(AN$4&gt;$E238,MIN(AN238,$I238-SUM($J238:AN238)))</f>
        <v>6.7400370369587712</v>
      </c>
      <c r="AP238" s="2">
        <f>IF(AO$4=$E238, $I238*AO$202,0) + IF(AO$4&gt;$E238,MIN(AO238,$I238-SUM($J238:AO238)))</f>
        <v>6.7400370369587712</v>
      </c>
      <c r="AQ238" s="57">
        <f>IF(AP$4=$E238, $I238*AP$202,0) + IF(AP$4&gt;$E238,MIN(AP238,$I238-SUM($J238:AP238)))</f>
        <v>6.7400370369587712</v>
      </c>
      <c r="AR238" s="2">
        <f>IF(AQ$4=$E238, $I238*AQ$202,0) + IF(AQ$4&gt;$E238,MIN(AQ238,$I238-SUM($J238:AQ238)))</f>
        <v>6.7400370369587712</v>
      </c>
      <c r="AS238" s="2">
        <f>IF(AR$4=$E238, $I238*AR$202,0) + IF(AR$4&gt;$E238,MIN(AR238,$I238-SUM($J238:AR238)))</f>
        <v>6.7400370369587712</v>
      </c>
      <c r="AT238" s="2">
        <f>IF(AS$4=$E238, $I238*AS$202,0) + IF(AS$4&gt;$E238,MIN(AS238,$I238-SUM($J238:AS238)))</f>
        <v>6.7400370369587712</v>
      </c>
      <c r="AU238" s="2">
        <f>IF(AT$4=$E238, $I238*AT$202,0) + IF(AT$4&gt;$E238,MIN(AT238,$I238-SUM($J238:AT238)))</f>
        <v>6.7400370369587712</v>
      </c>
      <c r="AV238" s="2">
        <f>IF(AU$4=$E238, $I238*AU$202,0) + IF(AU$4&gt;$E238,MIN(AU238,$I238-SUM($J238:AU238)))</f>
        <v>6.7400370369587712</v>
      </c>
      <c r="AW238" s="2"/>
    </row>
    <row r="239" spans="5:49" ht="15" outlineLevel="1">
      <c r="E239" s="44">
        <f>INDEX($K$4:$AV$4,,COUNT(E$209:E238)+1)</f>
        <v>43921</v>
      </c>
      <c r="G239" s="2" t="s">
        <v>105</v>
      </c>
      <c r="I239" s="2" cm="1">
        <f t="array" ref="I239">INDEX($K$25:$AV$25,,MATCH(E239,$K$4:$AV$4,0))</f>
        <v>208.76761590733997</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5.8601436044165611</v>
      </c>
      <c r="AP239" s="2">
        <f>IF(AO$4=$E239, $I239*AO$202,0) + IF(AO$4&gt;$E239,MIN(AO239,$I239-SUM($J239:AO239)))</f>
        <v>5.8601436044165611</v>
      </c>
      <c r="AQ239" s="57">
        <f>IF(AP$4=$E239, $I239*AP$202,0) + IF(AP$4&gt;$E239,MIN(AP239,$I239-SUM($J239:AP239)))</f>
        <v>5.8601436044165611</v>
      </c>
      <c r="AR239" s="2">
        <f>IF(AQ$4=$E239, $I239*AQ$202,0) + IF(AQ$4&gt;$E239,MIN(AQ239,$I239-SUM($J239:AQ239)))</f>
        <v>5.8601436044165611</v>
      </c>
      <c r="AS239" s="2">
        <f>IF(AR$4=$E239, $I239*AR$202,0) + IF(AR$4&gt;$E239,MIN(AR239,$I239-SUM($J239:AR239)))</f>
        <v>5.8601436044165611</v>
      </c>
      <c r="AT239" s="2">
        <f>IF(AS$4=$E239, $I239*AS$202,0) + IF(AS$4&gt;$E239,MIN(AS239,$I239-SUM($J239:AS239)))</f>
        <v>5.8601436044165611</v>
      </c>
      <c r="AU239" s="2">
        <f>IF(AT$4=$E239, $I239*AT$202,0) + IF(AT$4&gt;$E239,MIN(AT239,$I239-SUM($J239:AT239)))</f>
        <v>5.8601436044165611</v>
      </c>
      <c r="AV239" s="2">
        <f>IF(AU$4=$E239, $I239*AU$202,0) + IF(AU$4&gt;$E239,MIN(AU239,$I239-SUM($J239:AU239)))</f>
        <v>5.8601436044165611</v>
      </c>
      <c r="AW239" s="2"/>
    </row>
    <row r="240" spans="5:49" ht="15" outlineLevel="1">
      <c r="E240" s="44">
        <f>INDEX($K$4:$AV$4,,COUNT(E$209:E239)+1)</f>
        <v>44286</v>
      </c>
      <c r="G240" s="2" t="s">
        <v>105</v>
      </c>
      <c r="I240" s="2" cm="1">
        <f t="array" ref="I240">INDEX($K$25:$AV$25,,MATCH(E240,$K$4:$AV$4,0))</f>
        <v>200.83932000269306</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5.1829501936178852</v>
      </c>
      <c r="AQ240" s="57">
        <f>IF(AP$4=$E240, $I240*AP$202,0) + IF(AP$4&gt;$E240,MIN(AP240,$I240-SUM($J240:AP240)))</f>
        <v>5.1829501936178852</v>
      </c>
      <c r="AR240" s="2">
        <f>IF(AQ$4=$E240, $I240*AQ$202,0) + IF(AQ$4&gt;$E240,MIN(AQ240,$I240-SUM($J240:AQ240)))</f>
        <v>5.1829501936178852</v>
      </c>
      <c r="AS240" s="2">
        <f>IF(AR$4=$E240, $I240*AR$202,0) + IF(AR$4&gt;$E240,MIN(AR240,$I240-SUM($J240:AR240)))</f>
        <v>5.1829501936178852</v>
      </c>
      <c r="AT240" s="2">
        <f>IF(AS$4=$E240, $I240*AS$202,0) + IF(AS$4&gt;$E240,MIN(AS240,$I240-SUM($J240:AS240)))</f>
        <v>5.1829501936178852</v>
      </c>
      <c r="AU240" s="2">
        <f>IF(AT$4=$E240, $I240*AT$202,0) + IF(AT$4&gt;$E240,MIN(AT240,$I240-SUM($J240:AT240)))</f>
        <v>5.1829501936178852</v>
      </c>
      <c r="AV240" s="2">
        <f>IF(AU$4=$E240, $I240*AU$202,0) + IF(AU$4&gt;$E240,MIN(AU240,$I240-SUM($J240:AU240)))</f>
        <v>5.1829501936178852</v>
      </c>
      <c r="AW240" s="2"/>
    </row>
    <row r="241" spans="1:49" ht="15" outlineLevel="1">
      <c r="E241" s="44">
        <f>INDEX($K$4:$AV$4,,COUNT(E$209:E240)+1)</f>
        <v>44651</v>
      </c>
      <c r="G241" s="2" t="s">
        <v>105</v>
      </c>
      <c r="I241" s="2" cm="1">
        <f t="array" ref="I241">INDEX($K$25:$AV$25,,MATCH(E241,$K$4:$AV$4,0))</f>
        <v>196.93412340467989</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4.7029044395147439</v>
      </c>
      <c r="AR241" s="2">
        <f>IF(AQ$4=$E241, $I241*AQ$202,0) + IF(AQ$4&gt;$E241,MIN(AQ241,$I241-SUM($J241:AQ241)))</f>
        <v>4.7029044395147439</v>
      </c>
      <c r="AS241" s="2">
        <f>IF(AR$4=$E241, $I241*AR$202,0) + IF(AR$4&gt;$E241,MIN(AR241,$I241-SUM($J241:AR241)))</f>
        <v>4.7029044395147439</v>
      </c>
      <c r="AT241" s="2">
        <f>IF(AS$4=$E241, $I241*AS$202,0) + IF(AS$4&gt;$E241,MIN(AS241,$I241-SUM($J241:AS241)))</f>
        <v>4.7029044395147439</v>
      </c>
      <c r="AU241" s="2">
        <f>IF(AT$4=$E241, $I241*AT$202,0) + IF(AT$4&gt;$E241,MIN(AT241,$I241-SUM($J241:AT241)))</f>
        <v>4.7029044395147439</v>
      </c>
      <c r="AV241" s="2">
        <f>IF(AU$4=$E241, $I241*AU$202,0) + IF(AU$4&gt;$E241,MIN(AU241,$I241-SUM($J241:AU241)))</f>
        <v>4.7029044395147439</v>
      </c>
      <c r="AW241" s="2"/>
    </row>
    <row r="242" spans="1:49" ht="15" outlineLevel="1">
      <c r="E242" s="44">
        <f>INDEX($K$4:$AV$4,,COUNT(E$209:E241)+1)</f>
        <v>45016</v>
      </c>
      <c r="G242" s="2" t="s">
        <v>105</v>
      </c>
      <c r="I242" s="2" cm="1">
        <f t="array" ref="I242">INDEX($K$25:$AV$25,,MATCH(E242,$K$4:$AV$4,0))</f>
        <v>192.75971576789607</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4.2835492392865797</v>
      </c>
      <c r="AS242" s="2">
        <f>IF(AR$4=$E242, $I242*AR$202,0) + IF(AR$4&gt;$E242,MIN(AR242,$I242-SUM($J242:AR242)))</f>
        <v>4.2835492392865797</v>
      </c>
      <c r="AT242" s="2">
        <f>IF(AS$4=$E242, $I242*AS$202,0) + IF(AS$4&gt;$E242,MIN(AS242,$I242-SUM($J242:AS242)))</f>
        <v>4.2835492392865797</v>
      </c>
      <c r="AU242" s="2">
        <f>IF(AT$4=$E242, $I242*AT$202,0) + IF(AT$4&gt;$E242,MIN(AT242,$I242-SUM($J242:AT242)))</f>
        <v>4.2835492392865797</v>
      </c>
      <c r="AV242" s="2">
        <f>IF(AU$4=$E242, $I242*AU$202,0) + IF(AU$4&gt;$E242,MIN(AU242,$I242-SUM($J242:AU242)))</f>
        <v>4.2835492392865797</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1"/>
    </row>
    <row r="249" spans="1:49">
      <c r="AQ249" s="221"/>
    </row>
    <row r="250" spans="1:49" ht="15">
      <c r="A250" s="2"/>
      <c r="B250" s="22" t="s">
        <v>919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8"/>
      <c r="AR250" s="22"/>
      <c r="AS250" s="22"/>
      <c r="AT250" s="22"/>
      <c r="AU250" s="22"/>
      <c r="AV250" s="22"/>
      <c r="AW250" s="2"/>
    </row>
    <row r="251" spans="1:49" outlineLevel="1">
      <c r="AQ251" s="221"/>
    </row>
    <row r="252" spans="1:49" ht="15" outlineLevel="1">
      <c r="E252" s="34" t="s">
        <v>920</v>
      </c>
      <c r="F252" s="34"/>
      <c r="G252" s="7" t="s">
        <v>281</v>
      </c>
      <c r="H252" s="7"/>
      <c r="I252" s="251">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921</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6">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922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4.5889248870762893</v>
      </c>
      <c r="AT255" s="2">
        <f t="shared" si="88"/>
        <v>9.5047767230433173</v>
      </c>
      <c r="AU255" s="2">
        <f t="shared" si="88"/>
        <v>14.269424737427922</v>
      </c>
      <c r="AV255" s="2">
        <f t="shared" si="88"/>
        <v>18.697671384067043</v>
      </c>
    </row>
    <row r="256" spans="1:49">
      <c r="AQ256" s="221"/>
    </row>
    <row r="257" spans="1:49" ht="15">
      <c r="A257" s="2"/>
      <c r="B257" s="2"/>
      <c r="C257" s="28" t="s">
        <v>923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1"/>
    </row>
    <row r="259" spans="1:49" ht="15" outlineLevel="1">
      <c r="E259" s="34" t="s">
        <v>924</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6">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1"/>
    </row>
    <row r="261" spans="1:49" ht="15" outlineLevel="1">
      <c r="E261" s="34" t="s">
        <v>918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4.5889248870762893</v>
      </c>
      <c r="AT261" s="2">
        <f t="shared" si="90"/>
        <v>9.5047767230433173</v>
      </c>
      <c r="AU261" s="2">
        <f t="shared" si="90"/>
        <v>14.269424737427922</v>
      </c>
      <c r="AV261" s="2">
        <f t="shared" si="90"/>
        <v>18.697671384067043</v>
      </c>
    </row>
    <row r="262" spans="1:49" ht="15" outlineLevel="1">
      <c r="K262" s="2"/>
      <c r="AQ262" s="221"/>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206.50161991843302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4.5889248870762893</v>
      </c>
      <c r="AT296" s="2">
        <f>IF(AS$4=$E296, $I296*AS$259,0) + IF(AS$4&gt;$E296,MIN(AS296,$I296-SUM($J296:AS296)))</f>
        <v>4.5889248870762893</v>
      </c>
      <c r="AU296" s="2">
        <f>IF(AT$4=$E296, $I296*AT$259,0) + IF(AT$4&gt;$E296,MIN(AT296,$I296-SUM($J296:AT296)))</f>
        <v>4.5889248870762893</v>
      </c>
      <c r="AV296" s="2">
        <f>IF(AU$4=$E296, $I296*AU$259,0) + IF(AU$4&gt;$E296,MIN(AU296,$I296-SUM($J296:AU296)))</f>
        <v>4.5889248870762893</v>
      </c>
      <c r="AW296" s="2"/>
    </row>
    <row r="297" spans="1:49" ht="15" outlineLevel="1">
      <c r="D297" s="45"/>
      <c r="E297" s="44">
        <f>INDEX($K$4:$AV$4,,COUNT(E$262:E296)+1)</f>
        <v>45747</v>
      </c>
      <c r="G297" s="2" t="s">
        <v>105</v>
      </c>
      <c r="I297" s="2" cm="1">
        <f t="array" ref="I297">INDEX($K$26:$AV$26,,MATCH(E297,$K$4:$AV$4,0))</f>
        <v>221.21333261851623</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4.915851835967028</v>
      </c>
      <c r="AU297" s="2">
        <f>IF(AT$4=$E297, $I297*AT$259,0) + IF(AT$4&gt;$E297,MIN(AT297,$I297-SUM($J297:AT297)))</f>
        <v>4.915851835967028</v>
      </c>
      <c r="AV297" s="2">
        <f>IF(AU$4=$E297, $I297*AU$259,0) + IF(AU$4&gt;$E297,MIN(AU297,$I297-SUM($J297:AU297)))</f>
        <v>4.915851835967028</v>
      </c>
      <c r="AW297" s="2"/>
    </row>
    <row r="298" spans="1:49" ht="15" outlineLevel="1">
      <c r="D298" s="45"/>
      <c r="E298" s="44">
        <f>INDEX($K$4:$AV$4,,COUNT(E$262:E297)+1)</f>
        <v>46112</v>
      </c>
      <c r="G298" s="2" t="s">
        <v>105</v>
      </c>
      <c r="I298" s="2" cm="1">
        <f t="array" ref="I298">INDEX($K$26:$AV$26,,MATCH(E298,$K$4:$AV$4,0))</f>
        <v>214.4091606473072</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4.7646480143846048</v>
      </c>
      <c r="AV298" s="2">
        <f>IF(AU$4=$E298, $I298*AU$259,0) + IF(AU$4&gt;$E298,MIN(AU298,$I298-SUM($J298:AU298)))</f>
        <v>4.7646480143846048</v>
      </c>
      <c r="AW298" s="2"/>
    </row>
    <row r="299" spans="1:49" ht="15" outlineLevel="1">
      <c r="D299" s="45"/>
      <c r="E299" s="44">
        <f>INDEX($K$4:$AV$4,,COUNT(E$262:E298)+1)</f>
        <v>46477</v>
      </c>
      <c r="G299" s="2" t="s">
        <v>105</v>
      </c>
      <c r="I299" s="2" cm="1">
        <f t="array" ref="I299">INDEX($K$26:$AV$26,,MATCH(E299,$K$4:$AV$4,0))</f>
        <v>199.27109909876043</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4.4282466466391206</v>
      </c>
      <c r="AW299" s="2"/>
    </row>
    <row r="300" spans="1:49" ht="15" outlineLevel="1">
      <c r="D300" s="45"/>
      <c r="E300" s="44">
        <f>INDEX($K$4:$AV$4,,COUNT(E$262:E299)+1)</f>
        <v>46843</v>
      </c>
      <c r="G300" s="2" t="s">
        <v>105</v>
      </c>
      <c r="I300" s="2" cm="1">
        <f t="array" ref="I300">INDEX($K$26:$AV$26,,MATCH(E300,$K$4:$AV$4,0))</f>
        <v>194.28204170315655</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I258:I260 K14:AV19 K253:AV255">
    <cfRule type="cellIs" dxfId="107" priority="18" operator="equal">
      <formula>FALSE()</formula>
    </cfRule>
  </conditionalFormatting>
  <conditionalFormatting sqref="K252:AV252">
    <cfRule type="cellIs" dxfId="106" priority="7" operator="equal">
      <formula>FALSE()</formula>
    </cfRule>
  </conditionalFormatting>
  <conditionalFormatting sqref="AM3">
    <cfRule type="expression" dxfId="105" priority="4">
      <formula>$AM$3="OK"</formula>
    </cfRule>
  </conditionalFormatting>
  <conditionalFormatting sqref="AM2">
    <cfRule type="expression" dxfId="104" priority="2">
      <formula>mac_sensitivity=2</formula>
    </cfRule>
    <cfRule type="expression" dxfId="103" priority="3">
      <formula>mac_sensitivity=1</formula>
    </cfRule>
  </conditionalFormatting>
  <conditionalFormatting sqref="K259:AV259">
    <cfRule type="cellIs" dxfId="102"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6" t="s">
        <v>925</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SPMW</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1"/>
      <c r="AW7" s="2"/>
    </row>
    <row r="8" spans="1:49" ht="15">
      <c r="A8" s="2"/>
      <c r="B8" s="2"/>
      <c r="C8" s="20" t="s">
        <v>926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927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928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599</v>
      </c>
      <c r="G12" s="21" t="s">
        <v>249</v>
      </c>
      <c r="H12" s="48"/>
      <c r="AJ12" s="49"/>
      <c r="AK12" s="49"/>
      <c r="AL12" s="49"/>
      <c r="AM12" s="49"/>
      <c r="AN12" s="49"/>
      <c r="AO12" s="49"/>
      <c r="AP12" s="49"/>
      <c r="AQ12" s="215"/>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5">
      <c r="E13" s="41" t="s">
        <v>929</v>
      </c>
      <c r="G13" s="21" t="s">
        <v>100</v>
      </c>
      <c r="H13" s="48"/>
      <c r="AJ13" s="121"/>
      <c r="AK13" s="121"/>
      <c r="AL13" s="121"/>
      <c r="AM13" s="121"/>
      <c r="AN13" s="121"/>
      <c r="AO13" s="121"/>
      <c r="AP13" s="121"/>
      <c r="AQ13" s="232"/>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930</v>
      </c>
      <c r="G15" s="2" t="s">
        <v>105</v>
      </c>
      <c r="H15" s="48"/>
      <c r="AJ15" s="7"/>
      <c r="AK15" s="7"/>
      <c r="AL15" s="7"/>
      <c r="AM15" s="7"/>
      <c r="AN15" s="7"/>
      <c r="AO15" s="7"/>
      <c r="AP15" s="7"/>
      <c r="AQ15" s="65"/>
      <c r="AR15" s="7">
        <f t="shared" ref="AR15:AU15" si="1">AR46</f>
        <v>2249.4928763436451</v>
      </c>
      <c r="AS15" s="7">
        <f t="shared" si="1"/>
        <v>2314.0200320180334</v>
      </c>
      <c r="AT15" s="7">
        <f t="shared" si="1"/>
        <v>2374.1086170781168</v>
      </c>
      <c r="AU15" s="7">
        <f t="shared" si="1"/>
        <v>2421.766400825717</v>
      </c>
      <c r="AV15" s="7">
        <f>AV46</f>
        <v>2470.4626571421441</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931</v>
      </c>
      <c r="G17" s="2" t="s">
        <v>105</v>
      </c>
      <c r="H17" s="48"/>
      <c r="AJ17" s="461"/>
      <c r="AK17" s="461"/>
      <c r="AL17" s="461"/>
      <c r="AM17" s="461"/>
      <c r="AN17" s="461"/>
      <c r="AO17" s="461"/>
      <c r="AP17" s="461"/>
      <c r="AQ17" s="386"/>
      <c r="AR17" s="461">
        <f t="shared" ref="AR17:AU17" si="2">AR13 * AR15</f>
        <v>2163.5281622202801</v>
      </c>
      <c r="AS17" s="461">
        <f t="shared" si="2"/>
        <v>2222.0916916473834</v>
      </c>
      <c r="AT17" s="461">
        <f t="shared" si="2"/>
        <v>2279.6180591668854</v>
      </c>
      <c r="AU17" s="461">
        <f t="shared" si="2"/>
        <v>2325.1157467238172</v>
      </c>
      <c r="AV17" s="461">
        <f>AV13 * AV15</f>
        <v>2371.4414735809646</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932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933</v>
      </c>
      <c r="G20" s="2" t="s">
        <v>105</v>
      </c>
      <c r="H20" s="48"/>
      <c r="AJ20" s="7"/>
      <c r="AK20" s="7"/>
      <c r="AL20" s="7"/>
      <c r="AM20" s="7"/>
      <c r="AN20" s="7"/>
      <c r="AO20" s="7"/>
      <c r="AP20" s="7"/>
      <c r="AQ20" s="65"/>
      <c r="AR20" s="7">
        <f>AR43</f>
        <v>2201.3273083178578</v>
      </c>
      <c r="AS20" s="7">
        <f t="shared" ref="AS20:AV20" si="3">AS43</f>
        <v>2249.4928763436451</v>
      </c>
      <c r="AT20" s="7">
        <f t="shared" si="3"/>
        <v>2314.0200320180334</v>
      </c>
      <c r="AU20" s="7">
        <f t="shared" si="3"/>
        <v>2374.1086170781168</v>
      </c>
      <c r="AV20" s="7">
        <f t="shared" si="3"/>
        <v>2421.766400825717</v>
      </c>
      <c r="AW20" s="48"/>
    </row>
    <row r="21" spans="1:49" s="21" customFormat="1" ht="15">
      <c r="E21" s="41" t="s">
        <v>931</v>
      </c>
      <c r="G21" s="2" t="s">
        <v>105</v>
      </c>
      <c r="H21" s="48"/>
      <c r="AJ21" s="7"/>
      <c r="AK21" s="7"/>
      <c r="AL21" s="7"/>
      <c r="AM21" s="7"/>
      <c r="AN21" s="7"/>
      <c r="AO21" s="7"/>
      <c r="AP21" s="7"/>
      <c r="AQ21" s="65"/>
      <c r="AR21" s="7">
        <f>AR17</f>
        <v>2163.5281622202801</v>
      </c>
      <c r="AS21" s="7">
        <f t="shared" ref="AS21:AV21" si="4">AS17</f>
        <v>2222.0916916473834</v>
      </c>
      <c r="AT21" s="7">
        <f t="shared" si="4"/>
        <v>2279.6180591668854</v>
      </c>
      <c r="AU21" s="7">
        <f t="shared" si="4"/>
        <v>2325.1157467238172</v>
      </c>
      <c r="AV21" s="7">
        <f t="shared" si="4"/>
        <v>2371.4414735809646</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932</v>
      </c>
      <c r="G23" s="2" t="s">
        <v>105</v>
      </c>
      <c r="H23" s="48"/>
      <c r="AJ23" s="461"/>
      <c r="AK23" s="461"/>
      <c r="AL23" s="461"/>
      <c r="AM23" s="461"/>
      <c r="AN23" s="461"/>
      <c r="AO23" s="461"/>
      <c r="AP23" s="461"/>
      <c r="AQ23" s="386"/>
      <c r="AR23" s="461">
        <f t="shared" ref="AR23:AU23" si="5">AVERAGE(AR20:AR21)</f>
        <v>2182.4277352690688</v>
      </c>
      <c r="AS23" s="461">
        <f t="shared" si="5"/>
        <v>2235.7922839955145</v>
      </c>
      <c r="AT23" s="461">
        <f t="shared" si="5"/>
        <v>2296.8190455924596</v>
      </c>
      <c r="AU23" s="461">
        <f t="shared" si="5"/>
        <v>2349.6121819009668</v>
      </c>
      <c r="AV23" s="461">
        <f>AVERAGE(AV20:AV21)</f>
        <v>2396.603937203341</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934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932</v>
      </c>
      <c r="G27" s="2" t="s">
        <v>105</v>
      </c>
      <c r="H27" s="48"/>
      <c r="AJ27" s="7"/>
      <c r="AK27" s="7"/>
      <c r="AL27" s="7"/>
      <c r="AM27" s="7"/>
      <c r="AN27" s="7"/>
      <c r="AO27" s="7"/>
      <c r="AP27" s="7"/>
      <c r="AQ27" s="65"/>
      <c r="AR27" s="7">
        <f t="shared" ref="AR27:AU27" si="6">AR23</f>
        <v>2182.4277352690688</v>
      </c>
      <c r="AS27" s="7">
        <f t="shared" si="6"/>
        <v>2235.7922839955145</v>
      </c>
      <c r="AT27" s="7">
        <f t="shared" si="6"/>
        <v>2296.8190455924596</v>
      </c>
      <c r="AU27" s="7">
        <f t="shared" si="6"/>
        <v>2349.6121819009668</v>
      </c>
      <c r="AV27" s="7">
        <f>AV23</f>
        <v>2396.603937203341</v>
      </c>
      <c r="AW27" s="48"/>
    </row>
    <row r="28" spans="1:49" s="21" customFormat="1" ht="15">
      <c r="E28" s="47" t="s">
        <v>599</v>
      </c>
      <c r="G28" s="21" t="s">
        <v>249</v>
      </c>
      <c r="H28" s="48"/>
      <c r="AJ28" s="185"/>
      <c r="AK28" s="185"/>
      <c r="AL28" s="185"/>
      <c r="AM28" s="185"/>
      <c r="AN28" s="185"/>
      <c r="AO28" s="185"/>
      <c r="AP28" s="185"/>
      <c r="AQ28" s="191"/>
      <c r="AR28" s="185">
        <f>AR12</f>
        <v>3.97335776E-2</v>
      </c>
      <c r="AS28" s="185">
        <f>AS12</f>
        <v>4.1370183200000001E-2</v>
      </c>
      <c r="AT28" s="185">
        <f>AT12</f>
        <v>4.1450170800000005E-2</v>
      </c>
      <c r="AU28" s="185">
        <f>AU12</f>
        <v>4.15681044E-2</v>
      </c>
      <c r="AV28" s="185">
        <f>AV12</f>
        <v>4.1755693600000005E-2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530</v>
      </c>
      <c r="G30" s="2" t="s">
        <v>105</v>
      </c>
      <c r="H30" s="48"/>
      <c r="AJ30" s="538"/>
      <c r="AK30" s="538"/>
      <c r="AL30" s="538"/>
      <c r="AM30" s="538"/>
      <c r="AN30" s="538"/>
      <c r="AO30" s="538"/>
      <c r="AP30" s="538"/>
      <c r="AQ30" s="385"/>
      <c r="AR30" s="538">
        <f t="shared" ref="AR30:AU30" si="7">AR27 * AR28</f>
        <v>86.715661775705797</v>
      </c>
      <c r="AS30" s="538">
        <f t="shared" si="7"/>
        <v>92.495136386040869</v>
      </c>
      <c r="AT30" s="538">
        <f t="shared" si="7"/>
        <v>95.203541736500455</v>
      </c>
      <c r="AU30" s="538">
        <f t="shared" si="7"/>
        <v>97.668924476771181</v>
      </c>
      <c r="AV30" s="538">
        <f>AV27 * AV28</f>
        <v>100.07185968241636</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935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936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937</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938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939</v>
      </c>
      <c r="G41" s="2" t="s">
        <v>105</v>
      </c>
      <c r="J41" s="75"/>
      <c r="K41" s="75"/>
      <c r="L41" s="75"/>
      <c r="M41" s="75"/>
      <c r="N41" s="75"/>
      <c r="O41" s="75"/>
      <c r="P41" s="75"/>
      <c r="Q41" s="75"/>
      <c r="R41" s="75"/>
      <c r="S41" s="75"/>
      <c r="T41" s="75"/>
      <c r="U41" s="75"/>
      <c r="V41" s="75"/>
      <c r="W41" s="75"/>
      <c r="X41" s="75"/>
      <c r="Y41" s="75"/>
      <c r="Z41" s="75"/>
      <c r="AJ41" s="72">
        <f t="shared" ref="AJ41:AV41" si="8">(AJ55 - AJ63 - AJ73) * AJ$37</f>
        <v>1833.5217687593474</v>
      </c>
      <c r="AK41" s="72">
        <f t="shared" si="8"/>
        <v>0</v>
      </c>
      <c r="AL41" s="72">
        <f t="shared" si="8"/>
        <v>0</v>
      </c>
      <c r="AM41" s="72">
        <f t="shared" si="8"/>
        <v>0</v>
      </c>
      <c r="AN41" s="72">
        <f t="shared" si="8"/>
        <v>0</v>
      </c>
      <c r="AO41" s="72">
        <f t="shared" si="8"/>
        <v>0</v>
      </c>
      <c r="AP41" s="72">
        <f t="shared" si="8"/>
        <v>0</v>
      </c>
      <c r="AQ41" s="224">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940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1833.5217687593474</v>
      </c>
      <c r="AK43" s="2">
        <f t="shared" si="9"/>
        <v>1897.2191684598336</v>
      </c>
      <c r="AL43" s="2">
        <f t="shared" si="9"/>
        <v>1965.1858122850922</v>
      </c>
      <c r="AM43" s="2">
        <f t="shared" si="9"/>
        <v>2020.0659443560116</v>
      </c>
      <c r="AN43" s="2">
        <f t="shared" si="9"/>
        <v>2066.7814378000808</v>
      </c>
      <c r="AO43" s="2">
        <f t="shared" si="9"/>
        <v>2103.1266363291911</v>
      </c>
      <c r="AP43" s="2">
        <f t="shared" si="9"/>
        <v>2130.9530314967619</v>
      </c>
      <c r="AQ43" s="57">
        <f t="shared" si="9"/>
        <v>2168.3371532878987</v>
      </c>
      <c r="AR43" s="2">
        <f t="shared" si="9"/>
        <v>2201.3273083178578</v>
      </c>
      <c r="AS43" s="2">
        <f t="shared" si="9"/>
        <v>2249.4928763436451</v>
      </c>
      <c r="AT43" s="2">
        <f t="shared" si="9"/>
        <v>2314.0200320180334</v>
      </c>
      <c r="AU43" s="2">
        <f t="shared" si="9"/>
        <v>2374.1086170781168</v>
      </c>
      <c r="AV43" s="2">
        <f t="shared" si="9"/>
        <v>2421.766400825717</v>
      </c>
    </row>
    <row r="44" spans="2:48" s="2" customFormat="1" ht="15">
      <c r="E44" s="56" t="s">
        <v>941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222.88217390999304</v>
      </c>
      <c r="AK44" s="30">
        <f t="shared" si="10"/>
        <v>232.36247893616394</v>
      </c>
      <c r="AL44" s="30">
        <f t="shared" si="10"/>
        <v>223.50628852073848</v>
      </c>
      <c r="AM44" s="30">
        <f t="shared" si="10"/>
        <v>219.05120370116006</v>
      </c>
      <c r="AN44" s="30">
        <f t="shared" si="10"/>
        <v>208.76761590733997</v>
      </c>
      <c r="AO44" s="30">
        <f t="shared" si="10"/>
        <v>200.83932000269306</v>
      </c>
      <c r="AP44" s="30">
        <f t="shared" si="10"/>
        <v>196.93412340467989</v>
      </c>
      <c r="AQ44" s="219">
        <f t="shared" si="10"/>
        <v>192.75971576789607</v>
      </c>
      <c r="AR44" s="30">
        <f t="shared" ref="AR44:AV44" si="11">AR57</f>
        <v>206.50161991843302</v>
      </c>
      <c r="AS44" s="30">
        <f t="shared" si="11"/>
        <v>221.21333261851623</v>
      </c>
      <c r="AT44" s="30">
        <f t="shared" si="11"/>
        <v>214.4091606473072</v>
      </c>
      <c r="AU44" s="30">
        <f t="shared" si="11"/>
        <v>199.27109909876043</v>
      </c>
      <c r="AV44" s="30">
        <f t="shared" si="11"/>
        <v>194.28204170315655</v>
      </c>
    </row>
    <row r="45" spans="2:48" s="2" customFormat="1" ht="15">
      <c r="E45" s="56" t="s">
        <v>942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-159.18477420950674</v>
      </c>
      <c r="AK45" s="30">
        <f t="shared" si="12"/>
        <v>-164.39583511090541</v>
      </c>
      <c r="AL45" s="30">
        <f t="shared" si="12"/>
        <v>-168.62615644981898</v>
      </c>
      <c r="AM45" s="30">
        <f t="shared" si="12"/>
        <v>-172.33571025709094</v>
      </c>
      <c r="AN45" s="30">
        <f t="shared" si="12"/>
        <v>-172.42241737822945</v>
      </c>
      <c r="AO45" s="30">
        <f t="shared" si="12"/>
        <v>-173.01292483512213</v>
      </c>
      <c r="AP45" s="30">
        <f t="shared" si="12"/>
        <v>-159.5500016135432</v>
      </c>
      <c r="AQ45" s="219">
        <f t="shared" si="12"/>
        <v>-159.7695607379369</v>
      </c>
      <c r="AR45" s="30">
        <f t="shared" ref="AR45:AV45" si="13">-AR65</f>
        <v>-158.33605189264563</v>
      </c>
      <c r="AS45" s="30">
        <f t="shared" si="13"/>
        <v>-156.68617694412802</v>
      </c>
      <c r="AT45" s="30">
        <f t="shared" si="13"/>
        <v>-154.32057558722371</v>
      </c>
      <c r="AU45" s="30">
        <f t="shared" si="13"/>
        <v>-151.61331535116017</v>
      </c>
      <c r="AV45" s="30">
        <f t="shared" si="13"/>
        <v>-145.58578538672964</v>
      </c>
    </row>
    <row r="46" spans="2:48" s="2" customFormat="1" ht="15">
      <c r="E46" s="56" t="s">
        <v>930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1897.2191684598336</v>
      </c>
      <c r="AK46" s="526">
        <f t="shared" si="14"/>
        <v>1965.1858122850922</v>
      </c>
      <c r="AL46" s="526">
        <f t="shared" si="14"/>
        <v>2020.0659443560116</v>
      </c>
      <c r="AM46" s="526">
        <f t="shared" si="14"/>
        <v>2066.7814378000808</v>
      </c>
      <c r="AN46" s="526">
        <f t="shared" si="14"/>
        <v>2103.1266363291911</v>
      </c>
      <c r="AO46" s="526">
        <f t="shared" si="14"/>
        <v>2130.9530314967619</v>
      </c>
      <c r="AP46" s="526">
        <f t="shared" si="14"/>
        <v>2168.3371532878987</v>
      </c>
      <c r="AQ46" s="531">
        <f t="shared" si="14"/>
        <v>2201.3273083178578</v>
      </c>
      <c r="AR46" s="526">
        <f t="shared" si="14"/>
        <v>2249.4928763436451</v>
      </c>
      <c r="AS46" s="526">
        <f t="shared" si="14"/>
        <v>2314.0200320180334</v>
      </c>
      <c r="AT46" s="526">
        <f t="shared" si="14"/>
        <v>2374.1086170781168</v>
      </c>
      <c r="AU46" s="526">
        <f t="shared" si="14"/>
        <v>2421.766400825717</v>
      </c>
      <c r="AV46" s="526">
        <f t="shared" si="14"/>
        <v>2470.4626571421441</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943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944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945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946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939</v>
      </c>
      <c r="G53" s="2" t="s">
        <v>105</v>
      </c>
      <c r="J53" s="42"/>
      <c r="AJ53" s="79">
        <f>Depn!AJ45</f>
        <v>3328.1433305751025</v>
      </c>
      <c r="AK53" s="79">
        <f>Depn!AK45</f>
        <v>0</v>
      </c>
      <c r="AL53" s="79">
        <f>Depn!AL45</f>
        <v>0</v>
      </c>
      <c r="AM53" s="79">
        <f>Depn!AM45</f>
        <v>0</v>
      </c>
      <c r="AN53" s="79">
        <f>Depn!AN45</f>
        <v>0</v>
      </c>
      <c r="AO53" s="79">
        <f>Depn!AO45</f>
        <v>0</v>
      </c>
      <c r="AP53" s="79">
        <f>Depn!AP45</f>
        <v>0</v>
      </c>
      <c r="AQ53" s="218">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947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3328.1433305751025</v>
      </c>
      <c r="AK55" s="2">
        <f t="shared" si="15"/>
        <v>3551.0255044850956</v>
      </c>
      <c r="AL55" s="2">
        <f t="shared" si="15"/>
        <v>3783.3879834212594</v>
      </c>
      <c r="AM55" s="2">
        <f t="shared" si="15"/>
        <v>4006.8942719419979</v>
      </c>
      <c r="AN55" s="2">
        <f t="shared" si="15"/>
        <v>4225.9454756431578</v>
      </c>
      <c r="AO55" s="2">
        <f t="shared" si="15"/>
        <v>4434.7130915504977</v>
      </c>
      <c r="AP55" s="2">
        <f t="shared" si="15"/>
        <v>4635.5524115531907</v>
      </c>
      <c r="AQ55" s="57">
        <f t="shared" si="15"/>
        <v>4832.4865349578704</v>
      </c>
      <c r="AR55" s="2">
        <f t="shared" si="15"/>
        <v>5025.246250725766</v>
      </c>
      <c r="AS55" s="2">
        <f t="shared" si="15"/>
        <v>5231.7478706441989</v>
      </c>
      <c r="AT55" s="2">
        <f t="shared" si="15"/>
        <v>5452.9612032627156</v>
      </c>
      <c r="AU55" s="2">
        <f t="shared" si="15"/>
        <v>5667.3703639100231</v>
      </c>
      <c r="AV55" s="2">
        <f t="shared" si="15"/>
        <v>5866.6414630087838</v>
      </c>
    </row>
    <row r="56" spans="1:48" s="7" customFormat="1" ht="15">
      <c r="E56" s="56" t="s">
        <v>948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3328.1433305751025</v>
      </c>
      <c r="AK56" s="432">
        <f t="shared" si="16"/>
        <v>3551.0255044850956</v>
      </c>
      <c r="AL56" s="432">
        <f t="shared" si="16"/>
        <v>3783.3879834212594</v>
      </c>
      <c r="AM56" s="432">
        <f t="shared" si="16"/>
        <v>4006.8942719419979</v>
      </c>
      <c r="AN56" s="432">
        <f t="shared" si="16"/>
        <v>4225.9454756431578</v>
      </c>
      <c r="AO56" s="432">
        <f t="shared" si="16"/>
        <v>4434.7130915504977</v>
      </c>
      <c r="AP56" s="432">
        <f t="shared" si="16"/>
        <v>4635.5524115531907</v>
      </c>
      <c r="AQ56" s="534">
        <f t="shared" si="16"/>
        <v>4832.4865349578704</v>
      </c>
      <c r="AR56" s="432">
        <f t="shared" si="16"/>
        <v>5025.246250725766</v>
      </c>
      <c r="AS56" s="432">
        <f t="shared" si="16"/>
        <v>5231.7478706441989</v>
      </c>
      <c r="AT56" s="432">
        <f t="shared" si="16"/>
        <v>5452.9612032627156</v>
      </c>
      <c r="AU56" s="432">
        <f t="shared" si="16"/>
        <v>5667.3703639100231</v>
      </c>
      <c r="AV56" s="432">
        <f t="shared" si="16"/>
        <v>5866.6414630087838</v>
      </c>
    </row>
    <row r="57" spans="1:48" s="7" customFormat="1" ht="15">
      <c r="E57" s="56" t="s">
        <v>941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222.88217390999304</v>
      </c>
      <c r="AK57" s="8">
        <f>Depn!AK27</f>
        <v>232.36247893616394</v>
      </c>
      <c r="AL57" s="8">
        <f>Depn!AL27</f>
        <v>223.50628852073848</v>
      </c>
      <c r="AM57" s="8">
        <f>Depn!AM27</f>
        <v>219.05120370116006</v>
      </c>
      <c r="AN57" s="8">
        <f>Depn!AN27</f>
        <v>208.76761590733997</v>
      </c>
      <c r="AO57" s="8">
        <f>Depn!AO27</f>
        <v>200.83932000269306</v>
      </c>
      <c r="AP57" s="8">
        <f>Depn!AP27</f>
        <v>196.93412340467989</v>
      </c>
      <c r="AQ57" s="9">
        <f>Depn!AQ27</f>
        <v>192.75971576789607</v>
      </c>
      <c r="AR57" s="8">
        <f>Depn!AR27</f>
        <v>206.50161991843302</v>
      </c>
      <c r="AS57" s="8">
        <f>Depn!AS27</f>
        <v>221.21333261851623</v>
      </c>
      <c r="AT57" s="8">
        <f>Depn!AT27</f>
        <v>214.4091606473072</v>
      </c>
      <c r="AU57" s="8">
        <f>Depn!AU27</f>
        <v>199.27109909876043</v>
      </c>
      <c r="AV57" s="8">
        <f>Depn!AV27</f>
        <v>194.28204170315655</v>
      </c>
    </row>
    <row r="58" spans="1:48" s="7" customFormat="1" ht="15">
      <c r="E58" s="56" t="s">
        <v>949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3551.0255044850956</v>
      </c>
      <c r="AK58" s="431">
        <f t="shared" si="17"/>
        <v>3783.3879834212594</v>
      </c>
      <c r="AL58" s="431">
        <f t="shared" si="17"/>
        <v>4006.8942719419979</v>
      </c>
      <c r="AM58" s="431">
        <f t="shared" si="17"/>
        <v>4225.9454756431578</v>
      </c>
      <c r="AN58" s="431">
        <f t="shared" si="17"/>
        <v>4434.7130915504977</v>
      </c>
      <c r="AO58" s="431">
        <f t="shared" si="17"/>
        <v>4635.5524115531907</v>
      </c>
      <c r="AP58" s="431">
        <f t="shared" si="17"/>
        <v>4832.4865349578704</v>
      </c>
      <c r="AQ58" s="533">
        <f t="shared" si="17"/>
        <v>5025.246250725766</v>
      </c>
      <c r="AR58" s="431">
        <f t="shared" si="17"/>
        <v>5231.7478706441989</v>
      </c>
      <c r="AS58" s="431">
        <f t="shared" si="17"/>
        <v>5452.9612032627156</v>
      </c>
      <c r="AT58" s="431">
        <f t="shared" si="17"/>
        <v>5667.3703639100231</v>
      </c>
      <c r="AU58" s="431">
        <f t="shared" si="17"/>
        <v>5866.6414630087838</v>
      </c>
      <c r="AV58" s="431">
        <f t="shared" si="17"/>
        <v>6060.92350471194</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893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950</v>
      </c>
      <c r="G61" s="2" t="s">
        <v>105</v>
      </c>
      <c r="J61" s="42"/>
      <c r="AJ61" s="79">
        <f>Depn!AJ46</f>
        <v>1470.5933466776744</v>
      </c>
      <c r="AK61" s="79">
        <f>Depn!AK46</f>
        <v>0</v>
      </c>
      <c r="AL61" s="79">
        <f>Depn!AL46</f>
        <v>0</v>
      </c>
      <c r="AM61" s="79">
        <f>Depn!AM46</f>
        <v>0</v>
      </c>
      <c r="AN61" s="79">
        <f>Depn!AN46</f>
        <v>0</v>
      </c>
      <c r="AO61" s="79">
        <f>Depn!AO46</f>
        <v>0</v>
      </c>
      <c r="AP61" s="79">
        <f>Depn!AP46</f>
        <v>0</v>
      </c>
      <c r="AQ61" s="218">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947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1470.5933466776744</v>
      </c>
      <c r="AK63" s="2">
        <f t="shared" si="18"/>
        <v>1629.7781208871811</v>
      </c>
      <c r="AL63" s="2">
        <f t="shared" si="18"/>
        <v>1794.1739559980865</v>
      </c>
      <c r="AM63" s="2">
        <f t="shared" si="18"/>
        <v>1962.8001124479056</v>
      </c>
      <c r="AN63" s="2">
        <f t="shared" si="18"/>
        <v>2135.1358227049964</v>
      </c>
      <c r="AO63" s="2">
        <f t="shared" si="18"/>
        <v>2307.5582400832259</v>
      </c>
      <c r="AP63" s="2">
        <f t="shared" si="18"/>
        <v>2480.5711649183481</v>
      </c>
      <c r="AQ63" s="57">
        <f t="shared" si="18"/>
        <v>2640.1211665318915</v>
      </c>
      <c r="AR63" s="2">
        <f t="shared" si="18"/>
        <v>2799.8907272698284</v>
      </c>
      <c r="AS63" s="2">
        <f t="shared" si="18"/>
        <v>2958.226779162474</v>
      </c>
      <c r="AT63" s="2">
        <f t="shared" si="18"/>
        <v>3114.912956106602</v>
      </c>
      <c r="AU63" s="2">
        <f t="shared" si="18"/>
        <v>3269.2335316938256</v>
      </c>
      <c r="AV63" s="2">
        <f t="shared" si="18"/>
        <v>3420.8468470449857</v>
      </c>
    </row>
    <row r="64" spans="1:48" s="7" customFormat="1" ht="15">
      <c r="E64" s="56" t="s">
        <v>948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1470.5933466776744</v>
      </c>
      <c r="AK64" s="432">
        <f t="shared" si="19"/>
        <v>1629.7781208871811</v>
      </c>
      <c r="AL64" s="432">
        <f t="shared" si="19"/>
        <v>1794.1739559980865</v>
      </c>
      <c r="AM64" s="432">
        <f t="shared" si="19"/>
        <v>1962.8001124479056</v>
      </c>
      <c r="AN64" s="432">
        <f t="shared" si="19"/>
        <v>2135.1358227049964</v>
      </c>
      <c r="AO64" s="432">
        <f t="shared" si="19"/>
        <v>2307.5582400832259</v>
      </c>
      <c r="AP64" s="432">
        <f t="shared" si="19"/>
        <v>2480.5711649183481</v>
      </c>
      <c r="AQ64" s="534">
        <f t="shared" si="19"/>
        <v>2640.1211665318915</v>
      </c>
      <c r="AR64" s="432">
        <f t="shared" si="19"/>
        <v>2799.8907272698284</v>
      </c>
      <c r="AS64" s="432">
        <f t="shared" si="19"/>
        <v>2958.226779162474</v>
      </c>
      <c r="AT64" s="432">
        <f t="shared" si="19"/>
        <v>3114.912956106602</v>
      </c>
      <c r="AU64" s="432">
        <f t="shared" si="19"/>
        <v>3269.2335316938256</v>
      </c>
      <c r="AV64" s="432">
        <f t="shared" si="19"/>
        <v>3420.8468470449857</v>
      </c>
    </row>
    <row r="65" spans="1:48" s="7" customFormat="1" ht="15">
      <c r="E65" s="56" t="s">
        <v>942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159.18477420950674</v>
      </c>
      <c r="AK65" s="8">
        <f>SUM(Depn!AK29:AK31)</f>
        <v>164.39583511090541</v>
      </c>
      <c r="AL65" s="8">
        <f>SUM(Depn!AL29:AL31)</f>
        <v>168.62615644981898</v>
      </c>
      <c r="AM65" s="8">
        <f>SUM(Depn!AM29:AM31)</f>
        <v>172.33571025709094</v>
      </c>
      <c r="AN65" s="8">
        <f>SUM(Depn!AN29:AN31)</f>
        <v>172.42241737822945</v>
      </c>
      <c r="AO65" s="8">
        <f>SUM(Depn!AO29:AO31)</f>
        <v>173.01292483512213</v>
      </c>
      <c r="AP65" s="8">
        <f>SUM(Depn!AP29:AP31)</f>
        <v>159.5500016135432</v>
      </c>
      <c r="AQ65" s="9">
        <f>SUM(Depn!AQ29:AQ31)</f>
        <v>159.7695607379369</v>
      </c>
      <c r="AR65" s="8">
        <f>SUM(Depn!AR29:AR31)</f>
        <v>158.33605189264563</v>
      </c>
      <c r="AS65" s="8">
        <f>SUM(Depn!AS29:AS31)</f>
        <v>156.68617694412802</v>
      </c>
      <c r="AT65" s="8">
        <f>SUM(Depn!AT29:AT31)</f>
        <v>154.32057558722371</v>
      </c>
      <c r="AU65" s="8">
        <f>SUM(Depn!AU29:AU31)</f>
        <v>151.61331535116017</v>
      </c>
      <c r="AV65" s="8">
        <f>SUM(Depn!AV29:AV31)</f>
        <v>145.58578538672964</v>
      </c>
    </row>
    <row r="66" spans="1:48" s="7" customFormat="1" ht="15">
      <c r="E66" s="56" t="s">
        <v>949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1629.7781208871811</v>
      </c>
      <c r="AK66" s="431">
        <f t="shared" si="20"/>
        <v>1794.1739559980865</v>
      </c>
      <c r="AL66" s="431">
        <f t="shared" si="20"/>
        <v>1962.8001124479056</v>
      </c>
      <c r="AM66" s="431">
        <f t="shared" si="20"/>
        <v>2135.1358227049964</v>
      </c>
      <c r="AN66" s="431">
        <f t="shared" si="20"/>
        <v>2307.5582400832259</v>
      </c>
      <c r="AO66" s="431">
        <f t="shared" si="20"/>
        <v>2480.5711649183481</v>
      </c>
      <c r="AP66" s="431">
        <f t="shared" si="20"/>
        <v>2640.1211665318915</v>
      </c>
      <c r="AQ66" s="533">
        <f t="shared" si="20"/>
        <v>2799.8907272698284</v>
      </c>
      <c r="AR66" s="431">
        <f t="shared" si="20"/>
        <v>2958.226779162474</v>
      </c>
      <c r="AS66" s="431">
        <f t="shared" si="20"/>
        <v>3114.912956106602</v>
      </c>
      <c r="AT66" s="431">
        <f t="shared" si="20"/>
        <v>3269.2335316938256</v>
      </c>
      <c r="AU66" s="431">
        <f t="shared" si="20"/>
        <v>3420.8468470449857</v>
      </c>
      <c r="AV66" s="431">
        <f t="shared" si="20"/>
        <v>3566.4326324317153</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951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952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2273.5210914817249</v>
      </c>
      <c r="AS69" s="461">
        <f>AS58 - AS66</f>
        <v>2338.0482471561136</v>
      </c>
      <c r="AT69" s="461">
        <f>AT58 - AT66</f>
        <v>2398.1368322161975</v>
      </c>
      <c r="AU69" s="461">
        <f>AU58 - AU66</f>
        <v>2445.7946159637982</v>
      </c>
      <c r="AV69" s="461">
        <f>AV58 - AV66</f>
        <v>2494.4908722802247</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953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24.028215138080675</v>
      </c>
      <c r="J73" s="42"/>
      <c r="K73" s="42"/>
      <c r="L73" s="42"/>
      <c r="M73" s="42"/>
      <c r="N73" s="42"/>
      <c r="O73" s="42"/>
      <c r="P73" s="42"/>
      <c r="Q73" s="42"/>
      <c r="R73" s="42"/>
      <c r="S73" s="42"/>
      <c r="T73" s="42"/>
      <c r="U73" s="42"/>
      <c r="V73" s="42"/>
      <c r="W73" s="42"/>
      <c r="X73" s="42"/>
      <c r="Y73" s="42"/>
      <c r="Z73" s="42"/>
      <c r="AJ73" s="2">
        <f>AJ$37*$I73</f>
        <v>24.028215138080675</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3">
    <cfRule type="expression" dxfId="101" priority="3">
      <formula>$AM$3="OK"</formula>
    </cfRule>
  </conditionalFormatting>
  <conditionalFormatting sqref="AM2">
    <cfRule type="expression" dxfId="100" priority="1">
      <formula>mac_sensitivity=2</formula>
    </cfRule>
    <cfRule type="expression" dxfId="99"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1b6b1d3-9b1c-419f-ba2e-fefc168d435a">
      <Terms xmlns="http://schemas.microsoft.com/office/infopath/2007/PartnerControls"/>
    </lcf76f155ced4ddcb4097134ff3c332f>
    <_ip_UnifiedCompliancePolicyProperties xmlns="http://schemas.microsoft.com/sharepoint/v3" xsi:nil="true"/>
    <TaxCatchAll xmlns="f35b5cbd-7b0b-4440-92cd-b510cab4ec67" xsi:nil="true"/>
    <FilePath xmlns="b1b6b1d3-9b1c-419f-ba2e-fefc168d435a" xsi:nil="true"/>
  </documentManagement>
</p:properties>
</file>

<file path=customXml/item2.xml>��< ? x m l   v e r s i o n = " 1 . 0 "   e n c o d i n g = " u t f - 1 6 " ? > < D a t a M a s h u p   x m l n s = " h t t p : / / s c h e m a s . m i c r o s o f t . c o m / D a t a M a s h u p " > A A A A A A 0 D A A B Q S w M E F A A C A A g A t 1 r B V o u g g I 6 m A A A A 9 g A A A B I A H A B D b 2 5 m a W c v U G F j a 2 F n Z S 5 4 b W w g o h g A K K A U A A A A A A A A A A A A A A A A A A A A A A A A A A A A h Y 9 N D o I w G E S v Q r q n P 0 i M I R 8 l 0 Y U b S U x M j N u m V G i E Y m i x 3 M 2 F R / I K Y h R 1 5 3 L e v M X M / X q D b G j q 4 K I 6 q 1 u T I o Y p C p S R b a F N m a L e H c M F y j h s h T y J U g W j b G w y 2 C J F l X P n h B D v P f Y z 3 H Y l i S h l 5 J B v d r J S j U A f W f + X Q 2 2 s E 0 Y q x G H / G s M j z N g c x z T G F M g E I d f m K 0 T j 3 m f 7 A 2 H V 1 6 7 v F F c m X C + B T B H I + w N / A F B L A w Q U A A I A C A C 3 W s F W 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t 1 r B V i i K R 7 g O A A A A E Q A A A B M A H A B G b 3 J t d W x h c y 9 T Z W N 0 a W 9 u M S 5 t I K I Y A C i g F A A A A A A A A A A A A A A A A A A A A A A A A A A A A C t O T S 7 J z M 9 T C I b Q h t Y A U E s B A i 0 A F A A C A A g A t 1 r B V o u g g I 6 m A A A A 9 g A A A B I A A A A A A A A A A A A A A A A A A A A A A E N v b m Z p Z y 9 Q Y W N r Y W d l L n h t b F B L A Q I t A B Q A A g A I A L d a w V Z T c j g s m w A A A O E A A A A T A A A A A A A A A A A A A A A A A P I A A A B b Q 2 9 u d G V u d F 9 U e X B l c 1 0 u e G 1 s U E s B A i 0 A F A A C A A g A t 1 r B V 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A R j j 3 b T P b e T 6 B u 6 G u h I w P 2 A A A A A A I A A A A A A A N m A A D A A A A A E A A A A A U F M M V 5 c h 3 I U c z W h A N v s H c A A A A A B I A A A K A A A A A Q A A A A J M T 6 g R 7 V d B m M C 1 5 E U B X 9 n l A A A A A w + N U 0 i 5 1 2 I t 7 D u U j 0 N e O g M f L j K g L a d L 5 j B m a D N t V i 6 + e j 9 X 4 h 8 5 b e Z M p U k q H t 5 X a q D m K 8 O 7 U t s 7 k L y 9 R D T p M t 4 z E z P Q X G V 5 z 2 1 8 z d 1 p t t g R Q A A A C G / U v n 9 c D Y 5 8 y C 8 R Y J v U d s 2 z V z 8 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21" ma:contentTypeDescription="Create a new document." ma:contentTypeScope="" ma:versionID="bc824d11663d723502d19b2f23440782">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2e9b61414040fc68e827a9859eac060a"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8960A401-5BD1-48EA-B12B-96DF3580168D}">
  <ds:schemaRefs>
    <ds:schemaRef ds:uri="http://schemas.microsoft.com/office/2006/metadata/properties"/>
    <ds:schemaRef ds:uri="http://schemas.openxmlformats.org/package/2006/metadata/core-properties"/>
    <ds:schemaRef ds:uri="http://schemas.microsoft.com/sharepoint/v3"/>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f35b5cbd-7b0b-4440-92cd-b510cab4ec67"/>
    <ds:schemaRef ds:uri="b1b6b1d3-9b1c-419f-ba2e-fefc168d435a"/>
    <ds:schemaRef ds:uri="http://www.w3.org/XML/1998/namespace"/>
  </ds:schemaRefs>
</ds:datastoreItem>
</file>

<file path=customXml/itemProps2.xml><?xml version="1.0" encoding="utf-8"?>
<ds:datastoreItem xmlns:ds="http://schemas.openxmlformats.org/officeDocument/2006/customXml" ds:itemID="{A092E8BC-996F-4634-A148-0F059D409F47}">
  <ds:schemaRefs>
    <ds:schemaRef ds:uri="http://schemas.microsoft.com/DataMashup"/>
  </ds:schemaRefs>
</ds:datastoreItem>
</file>

<file path=customXml/itemProps3.xml><?xml version="1.0" encoding="utf-8"?>
<ds:datastoreItem xmlns:ds="http://schemas.openxmlformats.org/officeDocument/2006/customXml" ds:itemID="{16543813-48C3-41C9-AE89-35A910F17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5.xml><?xml version="1.0" encoding="utf-8"?>
<ds:datastoreItem xmlns:ds="http://schemas.openxmlformats.org/officeDocument/2006/customXml" ds:itemID="{B3EF0B6D-825F-4652-9330-325424A9FC8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Boyle, Joe</cp:lastModifiedBy>
  <cp:revision/>
  <dcterms:created xsi:type="dcterms:W3CDTF">2021-01-04T16:10:44Z</dcterms:created>
  <dcterms:modified xsi:type="dcterms:W3CDTF">2023-12-20T12:28:40Z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0x010100F4BD99A05A53D84497D28996D01F6D6C</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MSIP_Label_019c027e-33b7-45fc-a572-8ffa5d09ec36_Enabled">
    <vt:lpwstr>true</vt:lpwstr>
  </property>
  <property fmtid="{D5CDD505-2E9C-101B-9397-08002B2CF9AE}" pid="36" name="MSIP_Label_019c027e-33b7-45fc-a572-8ffa5d09ec36_SetDate">
    <vt:lpwstr>2023-12-20T12:28:33Z</vt:lpwstr>
  </property>
  <property fmtid="{D5CDD505-2E9C-101B-9397-08002B2CF9AE}" pid="37" name="MSIP_Label_019c027e-33b7-45fc-a572-8ffa5d09ec36_Method">
    <vt:lpwstr>Standard</vt:lpwstr>
  </property>
  <property fmtid="{D5CDD505-2E9C-101B-9397-08002B2CF9AE}" pid="38" name="MSIP_Label_019c027e-33b7-45fc-a572-8ffa5d09ec36_Name">
    <vt:lpwstr>Internal Use</vt:lpwstr>
  </property>
  <property fmtid="{D5CDD505-2E9C-101B-9397-08002B2CF9AE}" pid="39" name="MSIP_Label_019c027e-33b7-45fc-a572-8ffa5d09ec36_SiteId">
    <vt:lpwstr>031a09bc-a2bf-44df-888e-4e09355b7a24</vt:lpwstr>
  </property>
  <property fmtid="{D5CDD505-2E9C-101B-9397-08002B2CF9AE}" pid="40" name="MSIP_Label_019c027e-33b7-45fc-a572-8ffa5d09ec36_ActionId">
    <vt:lpwstr>8c4b9f72-a4f4-4b0a-8405-06f9d466e050</vt:lpwstr>
  </property>
  <property fmtid="{D5CDD505-2E9C-101B-9397-08002B2CF9AE}" pid="41" name="MSIP_Label_019c027e-33b7-45fc-a572-8ffa5d09ec36_ContentBits">
    <vt:lpwstr>2</vt:lpwstr>
  </property>
</Properties>
</file>